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7" i="11" l="1"/>
  <c r="B30" i="11"/>
  <c r="B29" i="11"/>
  <c r="AGY92" i="1"/>
  <c r="AGY14" i="1"/>
  <c r="AIH14" i="1"/>
  <c r="AIH17" i="1"/>
  <c r="AIH92" i="1"/>
  <c r="AIH91" i="1"/>
  <c r="AIH90" i="1"/>
  <c r="AIH89" i="1"/>
  <c r="AIH88" i="1"/>
  <c r="AIH87" i="1"/>
  <c r="AIH86" i="1"/>
  <c r="AIH85" i="1"/>
  <c r="AIH84" i="1"/>
  <c r="AIH83" i="1"/>
  <c r="AIH82" i="1"/>
  <c r="AIH81" i="1"/>
  <c r="AIH80" i="1"/>
  <c r="AIH79" i="1"/>
  <c r="AIH78" i="1"/>
  <c r="AIH77" i="1"/>
  <c r="AIH76" i="1"/>
  <c r="AIH75" i="1"/>
  <c r="AIH74" i="1"/>
  <c r="AIH73" i="1"/>
  <c r="AIH72" i="1"/>
  <c r="AIH71" i="1"/>
  <c r="AIH70" i="1"/>
  <c r="AIH69" i="1"/>
  <c r="AIH68" i="1"/>
  <c r="AIH67" i="1"/>
  <c r="AIH66" i="1"/>
  <c r="AIH65" i="1"/>
  <c r="AIH64" i="1"/>
  <c r="AIH63" i="1"/>
  <c r="AIH62" i="1"/>
  <c r="AIH61" i="1"/>
  <c r="AIH60" i="1"/>
  <c r="AIH59" i="1"/>
  <c r="AIH58" i="1"/>
  <c r="AIH57" i="1"/>
  <c r="AIH56" i="1"/>
  <c r="AIH55" i="1"/>
  <c r="AIH54" i="1"/>
  <c r="AIH53" i="1"/>
  <c r="AIH52" i="1"/>
  <c r="AIH51" i="1"/>
  <c r="AIH50" i="1"/>
  <c r="AIH49" i="1"/>
  <c r="AIH48" i="1"/>
  <c r="AIH47" i="1"/>
  <c r="AIH46" i="1"/>
  <c r="AIH45" i="1"/>
  <c r="AIH44" i="1"/>
  <c r="AIH43" i="1"/>
  <c r="AIH42" i="1"/>
  <c r="AIH41" i="1"/>
  <c r="AIH40" i="1"/>
  <c r="AIH39" i="1"/>
  <c r="AIH38" i="1"/>
  <c r="AIH37" i="1"/>
  <c r="AIH36" i="1"/>
  <c r="AIH35" i="1"/>
  <c r="AIH34" i="1"/>
  <c r="AIH33" i="1"/>
  <c r="AIH32" i="1"/>
  <c r="AIH31" i="1"/>
  <c r="AIH30" i="1"/>
  <c r="AIH29" i="1"/>
  <c r="AIH28" i="1"/>
  <c r="AIH27" i="1"/>
  <c r="AIH26" i="1"/>
  <c r="AIH25" i="1"/>
  <c r="AIH24" i="1"/>
  <c r="AIH23" i="1"/>
  <c r="AIH22" i="1"/>
  <c r="AIH21" i="1"/>
  <c r="AIH20" i="1"/>
  <c r="AIH19" i="1"/>
  <c r="AIH18" i="1"/>
  <c r="AIH16" i="1"/>
  <c r="AIH15" i="1"/>
  <c r="AIH13" i="1"/>
  <c r="AGY91" i="1"/>
  <c r="AGY90" i="1"/>
  <c r="AGY89" i="1"/>
  <c r="AGY88" i="1"/>
  <c r="AGY87" i="1"/>
  <c r="AGY86" i="1"/>
  <c r="AGY85" i="1"/>
  <c r="AGY84" i="1"/>
  <c r="AGY83" i="1"/>
  <c r="AGY82" i="1"/>
  <c r="AGY81" i="1"/>
  <c r="AGY80" i="1"/>
  <c r="AGY79" i="1"/>
  <c r="AGY78" i="1"/>
  <c r="AGY77" i="1"/>
  <c r="AGY76" i="1"/>
  <c r="AGY75" i="1"/>
  <c r="AGY74" i="1"/>
  <c r="AGY73" i="1"/>
  <c r="AGY72" i="1"/>
  <c r="AGY71" i="1"/>
  <c r="AGY70" i="1"/>
  <c r="AGY69" i="1"/>
  <c r="AGY68" i="1"/>
  <c r="AGY67" i="1"/>
  <c r="AGY66" i="1"/>
  <c r="AGY65" i="1"/>
  <c r="AGY64" i="1"/>
  <c r="AGY63" i="1"/>
  <c r="AGY62" i="1"/>
  <c r="AGY61" i="1"/>
  <c r="AGY60" i="1"/>
  <c r="AGY59" i="1"/>
  <c r="AGY58" i="1"/>
  <c r="AGY57" i="1"/>
  <c r="AGY56" i="1"/>
  <c r="AGY55" i="1"/>
  <c r="AGY54" i="1"/>
  <c r="AGY53" i="1"/>
  <c r="AGY52" i="1"/>
  <c r="AGY51" i="1"/>
  <c r="AGY50" i="1"/>
  <c r="AGY49" i="1"/>
  <c r="AGY48" i="1"/>
  <c r="AGY47" i="1"/>
  <c r="AGY46" i="1"/>
  <c r="AGY45" i="1"/>
  <c r="AGY44" i="1"/>
  <c r="AGY43" i="1"/>
  <c r="AGY42" i="1"/>
  <c r="AGY41" i="1"/>
  <c r="AGY40" i="1"/>
  <c r="AGY39" i="1"/>
  <c r="AGY38" i="1"/>
  <c r="AGY37" i="1"/>
  <c r="AGY36" i="1"/>
  <c r="AGY35" i="1"/>
  <c r="AGY34" i="1"/>
  <c r="AGY33" i="1"/>
  <c r="AGY32" i="1"/>
  <c r="AGY31" i="1"/>
  <c r="AGY30" i="1"/>
  <c r="AGY29" i="1"/>
  <c r="AGY28" i="1"/>
  <c r="AGY27" i="1"/>
  <c r="AGY26" i="1"/>
  <c r="AGY25" i="1"/>
  <c r="AGY24" i="1"/>
  <c r="AGY23" i="1"/>
  <c r="AGY22" i="1"/>
  <c r="AGY21" i="1"/>
  <c r="AGY20" i="1"/>
  <c r="AGY19" i="1"/>
  <c r="AGY18" i="1"/>
  <c r="AGY17" i="1"/>
  <c r="AGY16" i="1"/>
  <c r="AGY15" i="1"/>
  <c r="AGY13" i="1"/>
  <c r="AFP15" i="1"/>
  <c r="AFP16" i="1"/>
  <c r="AFP17" i="1"/>
  <c r="AFP18" i="1"/>
  <c r="AFP19" i="1"/>
  <c r="AFP20" i="1"/>
  <c r="AFP21" i="1"/>
  <c r="AFP22" i="1"/>
  <c r="AFP23" i="1"/>
  <c r="AFP24" i="1"/>
  <c r="AFP25" i="1"/>
  <c r="AFP26" i="1"/>
  <c r="AFP27" i="1"/>
  <c r="AFP28" i="1"/>
  <c r="AFP29" i="1"/>
  <c r="AFP30" i="1"/>
  <c r="AFP31" i="1"/>
  <c r="AFP32" i="1"/>
  <c r="AFP33" i="1"/>
  <c r="AFP34" i="1"/>
  <c r="AFP35" i="1"/>
  <c r="AFP36" i="1"/>
  <c r="AFP37" i="1"/>
  <c r="AFP38" i="1"/>
  <c r="AFP39" i="1"/>
  <c r="AFP40" i="1"/>
  <c r="AFP41" i="1"/>
  <c r="AFP42" i="1"/>
  <c r="AFP43" i="1"/>
  <c r="AFP44" i="1"/>
  <c r="AFP45" i="1"/>
  <c r="AFP46" i="1"/>
  <c r="AFP47" i="1"/>
  <c r="AFP48" i="1"/>
  <c r="AFP49" i="1"/>
  <c r="AFP50" i="1"/>
  <c r="AFP51" i="1"/>
  <c r="AFP52" i="1"/>
  <c r="AFP53" i="1"/>
  <c r="AFP54" i="1"/>
  <c r="AFP55" i="1"/>
  <c r="AFP56" i="1"/>
  <c r="AFP57" i="1"/>
  <c r="AFP58" i="1"/>
  <c r="AFP59" i="1"/>
  <c r="AFP60" i="1"/>
  <c r="AFP61" i="1"/>
  <c r="AFP62" i="1"/>
  <c r="AFP63" i="1"/>
  <c r="AFP64" i="1"/>
  <c r="AFP65" i="1"/>
  <c r="AFP66" i="1"/>
  <c r="AFP67" i="1"/>
  <c r="AFP68" i="1"/>
  <c r="AFP69" i="1"/>
  <c r="AFP70" i="1"/>
  <c r="AFP71" i="1"/>
  <c r="AFP72" i="1"/>
  <c r="AFP73" i="1"/>
  <c r="AFP74" i="1"/>
  <c r="AFP75" i="1"/>
  <c r="AFP76" i="1"/>
  <c r="AFP77" i="1"/>
  <c r="AFP78" i="1"/>
  <c r="AFP79" i="1"/>
  <c r="AFP80" i="1"/>
  <c r="AFP81" i="1"/>
  <c r="AFP82" i="1"/>
  <c r="AFP83" i="1"/>
  <c r="AFP84" i="1"/>
  <c r="AFP85" i="1"/>
  <c r="AFP86" i="1"/>
  <c r="AFP87" i="1"/>
  <c r="AFP88" i="1"/>
  <c r="AFP89" i="1"/>
  <c r="AFP90" i="1"/>
  <c r="AFP91" i="1"/>
  <c r="AFP92" i="1"/>
  <c r="AFP14" i="1"/>
  <c r="AGQ28" i="1"/>
  <c r="S80" i="9"/>
  <c r="A3" i="11"/>
  <c r="N1" i="9"/>
  <c r="Y34" i="11"/>
  <c r="X34" i="11"/>
  <c r="V34" i="11"/>
  <c r="U34" i="11"/>
  <c r="S34" i="11"/>
  <c r="AGP1" i="1" l="1"/>
  <c r="AHY1" i="1"/>
  <c r="AFG2" i="1"/>
  <c r="AFG1" i="1"/>
  <c r="O48" i="11"/>
  <c r="B48" i="11"/>
  <c r="AII123" i="1"/>
  <c r="AID123" i="1"/>
  <c r="AIB123" i="1"/>
  <c r="AHS123" i="1"/>
  <c r="AII122" i="1"/>
  <c r="AID122" i="1"/>
  <c r="AIB122" i="1"/>
  <c r="AHS122" i="1"/>
  <c r="AII121" i="1"/>
  <c r="AID121" i="1"/>
  <c r="AIB121" i="1"/>
  <c r="AHS121" i="1"/>
  <c r="AII120" i="1"/>
  <c r="AID120" i="1"/>
  <c r="AIB120" i="1"/>
  <c r="AHS120" i="1"/>
  <c r="AII119" i="1"/>
  <c r="AID119" i="1"/>
  <c r="AIB119" i="1"/>
  <c r="AHS119" i="1"/>
  <c r="AII118" i="1"/>
  <c r="AID118" i="1"/>
  <c r="AIB118" i="1"/>
  <c r="AHS118" i="1"/>
  <c r="AII117" i="1"/>
  <c r="AID117" i="1"/>
  <c r="AIB117" i="1"/>
  <c r="AHS117" i="1"/>
  <c r="AII116" i="1"/>
  <c r="AID116" i="1"/>
  <c r="AIB116" i="1"/>
  <c r="AHS116" i="1"/>
  <c r="AII115" i="1"/>
  <c r="AID115" i="1"/>
  <c r="AIB115" i="1"/>
  <c r="AHS115" i="1"/>
  <c r="AII114" i="1"/>
  <c r="AID114" i="1"/>
  <c r="AIB114" i="1"/>
  <c r="AHS114" i="1"/>
  <c r="AII113" i="1"/>
  <c r="AID113" i="1"/>
  <c r="AIB113" i="1"/>
  <c r="AHS113" i="1"/>
  <c r="AII112" i="1"/>
  <c r="AID112" i="1"/>
  <c r="AIB112" i="1"/>
  <c r="AHS112" i="1"/>
  <c r="AII111" i="1"/>
  <c r="AID111" i="1"/>
  <c r="AIB111" i="1"/>
  <c r="AHS111" i="1"/>
  <c r="AII110" i="1"/>
  <c r="AID110" i="1"/>
  <c r="AIB110" i="1"/>
  <c r="AHS110" i="1"/>
  <c r="AII109" i="1"/>
  <c r="AID109" i="1"/>
  <c r="AIB109" i="1"/>
  <c r="AHS109" i="1"/>
  <c r="AII108" i="1"/>
  <c r="AID108" i="1"/>
  <c r="AIB108" i="1"/>
  <c r="AHS108" i="1"/>
  <c r="AII107" i="1"/>
  <c r="AID107" i="1"/>
  <c r="AIB107" i="1"/>
  <c r="AHS107" i="1"/>
  <c r="AII106" i="1"/>
  <c r="AID106" i="1"/>
  <c r="AIB106" i="1"/>
  <c r="AHS106" i="1"/>
  <c r="AII105" i="1"/>
  <c r="AID105" i="1"/>
  <c r="AIB105" i="1"/>
  <c r="AHS105" i="1"/>
  <c r="AII104" i="1"/>
  <c r="AID104" i="1"/>
  <c r="AIB104" i="1"/>
  <c r="AHS104" i="1"/>
  <c r="AII103" i="1"/>
  <c r="AID103" i="1"/>
  <c r="AIB103" i="1"/>
  <c r="AHS103" i="1"/>
  <c r="AII102" i="1"/>
  <c r="AID102" i="1"/>
  <c r="AIB102" i="1"/>
  <c r="AHS102" i="1"/>
  <c r="AII101" i="1"/>
  <c r="AID101" i="1"/>
  <c r="AIB101" i="1"/>
  <c r="AHS101" i="1"/>
  <c r="AII100" i="1"/>
  <c r="AID100" i="1"/>
  <c r="AIB100" i="1"/>
  <c r="AHS100" i="1"/>
  <c r="AII99" i="1"/>
  <c r="AID99" i="1"/>
  <c r="AIB99" i="1"/>
  <c r="AHS99" i="1"/>
  <c r="AII98" i="1"/>
  <c r="AID98" i="1"/>
  <c r="AIB98" i="1"/>
  <c r="AHS98" i="1"/>
  <c r="AII97" i="1"/>
  <c r="AID97" i="1"/>
  <c r="AIB97" i="1"/>
  <c r="AHS97" i="1"/>
  <c r="AII96" i="1"/>
  <c r="AID96" i="1"/>
  <c r="AIB96" i="1"/>
  <c r="AHS96" i="1"/>
  <c r="AIA95" i="1"/>
  <c r="AHY95" i="1"/>
  <c r="AHW95" i="1"/>
  <c r="AHT95" i="1"/>
  <c r="AIS94" i="1"/>
  <c r="AIR94" i="1"/>
  <c r="AIO94" i="1"/>
  <c r="AIM94" i="1"/>
  <c r="AIL94" i="1"/>
  <c r="AIK94" i="1"/>
  <c r="AIJ94" i="1"/>
  <c r="AII94" i="1"/>
  <c r="AIH94" i="1"/>
  <c r="AIG94" i="1"/>
  <c r="AIF94" i="1"/>
  <c r="AIA94" i="1"/>
  <c r="AHY94" i="1"/>
  <c r="AHW94" i="1"/>
  <c r="AHT94" i="1"/>
  <c r="AHS94" i="1"/>
  <c r="AII92" i="1"/>
  <c r="AIE92" i="1"/>
  <c r="AIC92" i="1"/>
  <c r="AIB92" i="1"/>
  <c r="AHZ92" i="1"/>
  <c r="AHY92" i="1"/>
  <c r="AID92" i="1" s="1"/>
  <c r="AHS92" i="1"/>
  <c r="AII91" i="1"/>
  <c r="AIC91" i="1"/>
  <c r="AIB91" i="1"/>
  <c r="AHZ91" i="1"/>
  <c r="AIE91" i="1" s="1"/>
  <c r="AHY91" i="1"/>
  <c r="AID91" i="1" s="1"/>
  <c r="AHS91" i="1"/>
  <c r="AII90" i="1"/>
  <c r="AIC90" i="1"/>
  <c r="AIB90" i="1"/>
  <c r="AHZ90" i="1"/>
  <c r="AIE90" i="1" s="1"/>
  <c r="AHY90" i="1"/>
  <c r="AID90" i="1" s="1"/>
  <c r="AHS90" i="1"/>
  <c r="AIJ89" i="1"/>
  <c r="AII89" i="1"/>
  <c r="AIC89" i="1"/>
  <c r="AIB89" i="1"/>
  <c r="AHZ89" i="1"/>
  <c r="AIE89" i="1" s="1"/>
  <c r="AHY89" i="1"/>
  <c r="AHS89" i="1"/>
  <c r="AII88" i="1"/>
  <c r="AID88" i="1"/>
  <c r="AIC88" i="1"/>
  <c r="AIB88" i="1"/>
  <c r="AHZ88" i="1"/>
  <c r="AIE88" i="1" s="1"/>
  <c r="AHY88" i="1"/>
  <c r="AHS88" i="1"/>
  <c r="AII87" i="1"/>
  <c r="AIE87" i="1"/>
  <c r="AIC87" i="1"/>
  <c r="AIB87" i="1"/>
  <c r="AHZ87" i="1"/>
  <c r="AHY87" i="1"/>
  <c r="AID87" i="1" s="1"/>
  <c r="AHS87" i="1"/>
  <c r="AII86" i="1"/>
  <c r="AID86" i="1"/>
  <c r="AIC86" i="1"/>
  <c r="AIB86" i="1"/>
  <c r="AHZ86" i="1"/>
  <c r="AIE86" i="1" s="1"/>
  <c r="AHY86" i="1"/>
  <c r="AHS86" i="1"/>
  <c r="AII85" i="1"/>
  <c r="AIE85" i="1"/>
  <c r="AID85" i="1"/>
  <c r="AIC85" i="1"/>
  <c r="AIB85" i="1"/>
  <c r="AHZ85" i="1"/>
  <c r="AHY85" i="1"/>
  <c r="AHS85" i="1"/>
  <c r="AII84" i="1"/>
  <c r="AIE84" i="1"/>
  <c r="AIC84" i="1"/>
  <c r="AIB84" i="1"/>
  <c r="AHZ84" i="1"/>
  <c r="AHY84" i="1"/>
  <c r="AID84" i="1" s="1"/>
  <c r="AHS84" i="1"/>
  <c r="AII83" i="1"/>
  <c r="AID83" i="1"/>
  <c r="AIC83" i="1"/>
  <c r="AIB83" i="1"/>
  <c r="AHZ83" i="1"/>
  <c r="AIE83" i="1" s="1"/>
  <c r="AHY83" i="1"/>
  <c r="AHS83" i="1"/>
  <c r="AII82" i="1"/>
  <c r="AIE82" i="1"/>
  <c r="AIC82" i="1"/>
  <c r="AIB82" i="1"/>
  <c r="AHZ82" i="1"/>
  <c r="AHY82" i="1"/>
  <c r="AID82" i="1" s="1"/>
  <c r="AHS82" i="1"/>
  <c r="AII81" i="1"/>
  <c r="AIC81" i="1"/>
  <c r="AIB81" i="1"/>
  <c r="AHZ81" i="1"/>
  <c r="AIE81" i="1" s="1"/>
  <c r="AHY81" i="1"/>
  <c r="AHS81" i="1"/>
  <c r="AII80" i="1"/>
  <c r="AIC80" i="1"/>
  <c r="AIB80" i="1"/>
  <c r="AHZ80" i="1"/>
  <c r="AIE80" i="1" s="1"/>
  <c r="AHY80" i="1"/>
  <c r="AID80" i="1" s="1"/>
  <c r="AHS80" i="1"/>
  <c r="AII79" i="1"/>
  <c r="AIC79" i="1"/>
  <c r="AIB79" i="1"/>
  <c r="AHZ79" i="1"/>
  <c r="AIE79" i="1" s="1"/>
  <c r="AHY79" i="1"/>
  <c r="AID79" i="1" s="1"/>
  <c r="AHS79" i="1"/>
  <c r="AII78" i="1"/>
  <c r="AID78" i="1"/>
  <c r="AIC78" i="1"/>
  <c r="AIB78" i="1"/>
  <c r="AHZ78" i="1"/>
  <c r="AIE78" i="1" s="1"/>
  <c r="AHY78" i="1"/>
  <c r="AHS78" i="1"/>
  <c r="AII77" i="1"/>
  <c r="AIE77" i="1"/>
  <c r="AID77" i="1"/>
  <c r="AIC77" i="1"/>
  <c r="AIB77" i="1"/>
  <c r="AHZ77" i="1"/>
  <c r="AHY77" i="1"/>
  <c r="AHS77" i="1"/>
  <c r="AII76" i="1"/>
  <c r="AIE76" i="1"/>
  <c r="AID76" i="1"/>
  <c r="AIC76" i="1"/>
  <c r="AIB76" i="1"/>
  <c r="AHZ76" i="1"/>
  <c r="AHY76" i="1"/>
  <c r="AHS76" i="1"/>
  <c r="AII75" i="1"/>
  <c r="AIE75" i="1"/>
  <c r="AID75" i="1"/>
  <c r="AIC75" i="1"/>
  <c r="AIB75" i="1"/>
  <c r="AHZ75" i="1"/>
  <c r="AHY75" i="1"/>
  <c r="AHS75" i="1"/>
  <c r="AII74" i="1"/>
  <c r="AIE74" i="1"/>
  <c r="AIC74" i="1"/>
  <c r="AIB74" i="1"/>
  <c r="AHZ74" i="1"/>
  <c r="AHY74" i="1"/>
  <c r="AID74" i="1" s="1"/>
  <c r="AHS74" i="1"/>
  <c r="AII73" i="1"/>
  <c r="AIC73" i="1"/>
  <c r="AIB73" i="1"/>
  <c r="AHZ73" i="1"/>
  <c r="AIE73" i="1" s="1"/>
  <c r="AHY73" i="1"/>
  <c r="AHS73" i="1"/>
  <c r="AII72" i="1"/>
  <c r="AIC72" i="1"/>
  <c r="AIB72" i="1"/>
  <c r="AHZ72" i="1"/>
  <c r="AIE72" i="1" s="1"/>
  <c r="AHY72" i="1"/>
  <c r="AID72" i="1" s="1"/>
  <c r="AHS72" i="1"/>
  <c r="AII71" i="1"/>
  <c r="AIC71" i="1"/>
  <c r="AIB71" i="1"/>
  <c r="AHZ71" i="1"/>
  <c r="AIE71" i="1" s="1"/>
  <c r="AHY71" i="1"/>
  <c r="AID71" i="1" s="1"/>
  <c r="AHS71" i="1"/>
  <c r="AII70" i="1"/>
  <c r="AID70" i="1"/>
  <c r="AIC70" i="1"/>
  <c r="AIB70" i="1"/>
  <c r="AHZ70" i="1"/>
  <c r="AIE70" i="1" s="1"/>
  <c r="AHY70" i="1"/>
  <c r="AHS70" i="1"/>
  <c r="AII69" i="1"/>
  <c r="AIE69" i="1"/>
  <c r="AID69" i="1"/>
  <c r="AIC69" i="1"/>
  <c r="AIB69" i="1"/>
  <c r="AHZ69" i="1"/>
  <c r="AHY69" i="1"/>
  <c r="AHS69" i="1"/>
  <c r="AII68" i="1"/>
  <c r="AIE68" i="1"/>
  <c r="AID68" i="1"/>
  <c r="AIC68" i="1"/>
  <c r="AIB68" i="1"/>
  <c r="AHZ68" i="1"/>
  <c r="AHY68" i="1"/>
  <c r="AHS68" i="1"/>
  <c r="AII67" i="1"/>
  <c r="AIE67" i="1"/>
  <c r="AID67" i="1"/>
  <c r="AIC67" i="1"/>
  <c r="AIB67" i="1"/>
  <c r="AHZ67" i="1"/>
  <c r="AHY67" i="1"/>
  <c r="AHS67" i="1"/>
  <c r="AII66" i="1"/>
  <c r="AIE66" i="1"/>
  <c r="AIC66" i="1"/>
  <c r="AIB66" i="1"/>
  <c r="AHZ66" i="1"/>
  <c r="AHY66" i="1"/>
  <c r="AHS66" i="1"/>
  <c r="AII65" i="1"/>
  <c r="AIC65" i="1"/>
  <c r="AIB65" i="1"/>
  <c r="AHZ65" i="1"/>
  <c r="AIE65" i="1" s="1"/>
  <c r="AHY65" i="1"/>
  <c r="AID65" i="1" s="1"/>
  <c r="AHS65" i="1"/>
  <c r="AII64" i="1"/>
  <c r="AIC64" i="1"/>
  <c r="AIB64" i="1"/>
  <c r="AHZ64" i="1"/>
  <c r="AIE64" i="1" s="1"/>
  <c r="AHY64" i="1"/>
  <c r="AID64" i="1" s="1"/>
  <c r="AHS64" i="1"/>
  <c r="AII63" i="1"/>
  <c r="AIE63" i="1"/>
  <c r="AIC63" i="1"/>
  <c r="AIB63" i="1"/>
  <c r="AHZ63" i="1"/>
  <c r="AHY63" i="1"/>
  <c r="AID63" i="1" s="1"/>
  <c r="AHS63" i="1"/>
  <c r="AII62" i="1"/>
  <c r="AIC62" i="1"/>
  <c r="AIB62" i="1"/>
  <c r="AHZ62" i="1"/>
  <c r="AIE62" i="1" s="1"/>
  <c r="AHY62" i="1"/>
  <c r="AID62" i="1" s="1"/>
  <c r="AHS62" i="1"/>
  <c r="AII61" i="1"/>
  <c r="AID61" i="1"/>
  <c r="AIC61" i="1"/>
  <c r="AIB61" i="1"/>
  <c r="AHZ61" i="1"/>
  <c r="AIE61" i="1" s="1"/>
  <c r="AHY61" i="1"/>
  <c r="AHS61" i="1"/>
  <c r="AII60" i="1"/>
  <c r="AIE60" i="1"/>
  <c r="AIC60" i="1"/>
  <c r="AIB60" i="1"/>
  <c r="AHZ60" i="1"/>
  <c r="AHY60" i="1"/>
  <c r="AID60" i="1" s="1"/>
  <c r="AHS60" i="1"/>
  <c r="AII59" i="1"/>
  <c r="AID59" i="1"/>
  <c r="AIC59" i="1"/>
  <c r="AIB59" i="1"/>
  <c r="AHZ59" i="1"/>
  <c r="AHY59" i="1"/>
  <c r="AHS59" i="1"/>
  <c r="AII58" i="1"/>
  <c r="AIE58" i="1"/>
  <c r="AID58" i="1"/>
  <c r="AIC58" i="1"/>
  <c r="AIB58" i="1"/>
  <c r="AHZ58" i="1"/>
  <c r="AHY58" i="1"/>
  <c r="AHS58" i="1"/>
  <c r="AII57" i="1"/>
  <c r="AIE57" i="1"/>
  <c r="AIC57" i="1"/>
  <c r="AIB57" i="1"/>
  <c r="AHZ57" i="1"/>
  <c r="AHY57" i="1"/>
  <c r="AID57" i="1" s="1"/>
  <c r="AHS57" i="1"/>
  <c r="AII56" i="1"/>
  <c r="AID56" i="1"/>
  <c r="AIC56" i="1"/>
  <c r="AIB56" i="1"/>
  <c r="AHZ56" i="1"/>
  <c r="AIE56" i="1" s="1"/>
  <c r="AHY56" i="1"/>
  <c r="AHS56" i="1"/>
  <c r="AII55" i="1"/>
  <c r="AIE55" i="1"/>
  <c r="AIC55" i="1"/>
  <c r="AIB55" i="1"/>
  <c r="AHZ55" i="1"/>
  <c r="AHY55" i="1"/>
  <c r="AID55" i="1" s="1"/>
  <c r="AHS55" i="1"/>
  <c r="AII54" i="1"/>
  <c r="AIC54" i="1"/>
  <c r="AIB54" i="1"/>
  <c r="AHZ54" i="1"/>
  <c r="AIE54" i="1" s="1"/>
  <c r="AHY54" i="1"/>
  <c r="AID54" i="1" s="1"/>
  <c r="AHS54" i="1"/>
  <c r="AII53" i="1"/>
  <c r="AID53" i="1"/>
  <c r="AIC53" i="1"/>
  <c r="AIB53" i="1"/>
  <c r="AHZ53" i="1"/>
  <c r="AIE53" i="1" s="1"/>
  <c r="AHY53" i="1"/>
  <c r="AHS53" i="1"/>
  <c r="AII52" i="1"/>
  <c r="AIE52" i="1"/>
  <c r="AIC52" i="1"/>
  <c r="AIB52" i="1"/>
  <c r="AHZ52" i="1"/>
  <c r="AHY52" i="1"/>
  <c r="AID52" i="1" s="1"/>
  <c r="AHS52" i="1"/>
  <c r="AII51" i="1"/>
  <c r="AID51" i="1"/>
  <c r="AIC51" i="1"/>
  <c r="AIB51" i="1"/>
  <c r="AHZ51" i="1"/>
  <c r="AHY51" i="1"/>
  <c r="AHS51" i="1"/>
  <c r="AII50" i="1"/>
  <c r="AIE50" i="1"/>
  <c r="AID50" i="1"/>
  <c r="AIC50" i="1"/>
  <c r="AIB50" i="1"/>
  <c r="AHZ50" i="1"/>
  <c r="AHY50" i="1"/>
  <c r="AHS50" i="1"/>
  <c r="AII49" i="1"/>
  <c r="AIE49" i="1"/>
  <c r="AIC49" i="1"/>
  <c r="AIB49" i="1"/>
  <c r="AHZ49" i="1"/>
  <c r="AHY49" i="1"/>
  <c r="AHS49" i="1"/>
  <c r="AII48" i="1"/>
  <c r="AID48" i="1"/>
  <c r="AIC48" i="1"/>
  <c r="AIB48" i="1"/>
  <c r="AHZ48" i="1"/>
  <c r="AIE48" i="1" s="1"/>
  <c r="AHY48" i="1"/>
  <c r="AHS48" i="1"/>
  <c r="AII47" i="1"/>
  <c r="AIE47" i="1"/>
  <c r="AIC47" i="1"/>
  <c r="AIB47" i="1"/>
  <c r="AHZ47" i="1"/>
  <c r="AHY47" i="1"/>
  <c r="AID47" i="1" s="1"/>
  <c r="AHS47" i="1"/>
  <c r="AII46" i="1"/>
  <c r="AIC46" i="1"/>
  <c r="AIB46" i="1"/>
  <c r="AHZ46" i="1"/>
  <c r="AIE46" i="1" s="1"/>
  <c r="AHY46" i="1"/>
  <c r="AID46" i="1" s="1"/>
  <c r="AHS46" i="1"/>
  <c r="AII45" i="1"/>
  <c r="AID45" i="1"/>
  <c r="AIC45" i="1"/>
  <c r="AIB45" i="1"/>
  <c r="AHZ45" i="1"/>
  <c r="AIE45" i="1" s="1"/>
  <c r="AHY45" i="1"/>
  <c r="AHS45" i="1"/>
  <c r="AII44" i="1"/>
  <c r="AIE44" i="1"/>
  <c r="AIC44" i="1"/>
  <c r="AIB44" i="1"/>
  <c r="AHZ44" i="1"/>
  <c r="AHY44" i="1"/>
  <c r="AID44" i="1" s="1"/>
  <c r="AHS44" i="1"/>
  <c r="AII43" i="1"/>
  <c r="AID43" i="1"/>
  <c r="AIC43" i="1"/>
  <c r="AIB43" i="1"/>
  <c r="AHZ43" i="1"/>
  <c r="AHY43" i="1"/>
  <c r="AHS43" i="1"/>
  <c r="AII42" i="1"/>
  <c r="AID42" i="1"/>
  <c r="AIC42" i="1"/>
  <c r="AIB42" i="1"/>
  <c r="AHZ42" i="1"/>
  <c r="AIE42" i="1" s="1"/>
  <c r="AHY42" i="1"/>
  <c r="AHS42" i="1"/>
  <c r="AII41" i="1"/>
  <c r="AIE41" i="1"/>
  <c r="AIC41" i="1"/>
  <c r="AIB41" i="1"/>
  <c r="AHZ41" i="1"/>
  <c r="AHY41" i="1"/>
  <c r="AID41" i="1" s="1"/>
  <c r="AHS41" i="1"/>
  <c r="AII40" i="1"/>
  <c r="AID40" i="1"/>
  <c r="AIC40" i="1"/>
  <c r="AIB40" i="1"/>
  <c r="AHZ40" i="1"/>
  <c r="AIE40" i="1" s="1"/>
  <c r="AHY40" i="1"/>
  <c r="AHS40" i="1"/>
  <c r="AIJ39" i="1"/>
  <c r="AII39" i="1"/>
  <c r="AIE39" i="1"/>
  <c r="AIC39" i="1"/>
  <c r="AIB39" i="1"/>
  <c r="AHZ39" i="1"/>
  <c r="AHY39" i="1"/>
  <c r="AID39" i="1" s="1"/>
  <c r="AHS39" i="1"/>
  <c r="AII38" i="1"/>
  <c r="AIE38" i="1"/>
  <c r="AIC38" i="1"/>
  <c r="AIB38" i="1"/>
  <c r="AHZ38" i="1"/>
  <c r="AHY38" i="1"/>
  <c r="AID38" i="1" s="1"/>
  <c r="AHS38" i="1"/>
  <c r="AII37" i="1"/>
  <c r="AID37" i="1"/>
  <c r="AIC37" i="1"/>
  <c r="AIB37" i="1"/>
  <c r="AHZ37" i="1"/>
  <c r="AIE37" i="1" s="1"/>
  <c r="AHY37" i="1"/>
  <c r="AHS37" i="1"/>
  <c r="AIJ36" i="1"/>
  <c r="AII36" i="1"/>
  <c r="AIE36" i="1"/>
  <c r="AID36" i="1"/>
  <c r="AIC36" i="1"/>
  <c r="AIB36" i="1"/>
  <c r="AHZ36" i="1"/>
  <c r="AHY36" i="1"/>
  <c r="AHS36" i="1"/>
  <c r="AII35" i="1"/>
  <c r="AIE35" i="1"/>
  <c r="AIC35" i="1"/>
  <c r="AIB35" i="1"/>
  <c r="AHZ35" i="1"/>
  <c r="AHY35" i="1"/>
  <c r="AID35" i="1" s="1"/>
  <c r="AHS35" i="1"/>
  <c r="AII34" i="1"/>
  <c r="AID34" i="1"/>
  <c r="AIC34" i="1"/>
  <c r="AIB34" i="1"/>
  <c r="AHZ34" i="1"/>
  <c r="AIE34" i="1" s="1"/>
  <c r="AHY34" i="1"/>
  <c r="AHS34" i="1"/>
  <c r="AII33" i="1"/>
  <c r="AIE33" i="1"/>
  <c r="AIC33" i="1"/>
  <c r="AIB33" i="1"/>
  <c r="AHZ33" i="1"/>
  <c r="AHY33" i="1"/>
  <c r="AID33" i="1" s="1"/>
  <c r="AHS33" i="1"/>
  <c r="AII32" i="1"/>
  <c r="AIC32" i="1"/>
  <c r="AIB32" i="1"/>
  <c r="AHZ32" i="1"/>
  <c r="AIE32" i="1" s="1"/>
  <c r="AHY32" i="1"/>
  <c r="AHS32" i="1"/>
  <c r="AII31" i="1"/>
  <c r="AID31" i="1"/>
  <c r="AIC31" i="1"/>
  <c r="AIB31" i="1"/>
  <c r="AHZ31" i="1"/>
  <c r="AIE31" i="1" s="1"/>
  <c r="AHY31" i="1"/>
  <c r="AHS31" i="1"/>
  <c r="AIJ30" i="1"/>
  <c r="AIL30" i="1" s="1"/>
  <c r="AII30" i="1"/>
  <c r="AIE30" i="1"/>
  <c r="AIC30" i="1"/>
  <c r="AIB30" i="1"/>
  <c r="AHZ30" i="1"/>
  <c r="AHY30" i="1"/>
  <c r="AID30" i="1" s="1"/>
  <c r="AHS30" i="1"/>
  <c r="AIJ29" i="1"/>
  <c r="AIL29" i="1" s="1"/>
  <c r="AII29" i="1"/>
  <c r="AID29" i="1"/>
  <c r="AIC29" i="1"/>
  <c r="AIB29" i="1"/>
  <c r="AHZ29" i="1"/>
  <c r="AIE29" i="1" s="1"/>
  <c r="AHY29" i="1"/>
  <c r="AHS29" i="1"/>
  <c r="AII28" i="1"/>
  <c r="AIE28" i="1"/>
  <c r="AID28" i="1"/>
  <c r="AIC28" i="1"/>
  <c r="AIB28" i="1"/>
  <c r="AHZ28" i="1"/>
  <c r="AHY28" i="1"/>
  <c r="AHS28" i="1"/>
  <c r="AII27" i="1"/>
  <c r="AIE27" i="1"/>
  <c r="AIC27" i="1"/>
  <c r="AIB27" i="1"/>
  <c r="AHZ27" i="1"/>
  <c r="AHY27" i="1"/>
  <c r="AID27" i="1" s="1"/>
  <c r="AHS27" i="1"/>
  <c r="AII26" i="1"/>
  <c r="AIC26" i="1"/>
  <c r="AIB26" i="1"/>
  <c r="AHZ26" i="1"/>
  <c r="AIE26" i="1" s="1"/>
  <c r="AHY26" i="1"/>
  <c r="AID26" i="1" s="1"/>
  <c r="AHS26" i="1"/>
  <c r="AII25" i="1"/>
  <c r="AIC25" i="1"/>
  <c r="AIB25" i="1"/>
  <c r="AHZ25" i="1"/>
  <c r="AIE25" i="1" s="1"/>
  <c r="AHY25" i="1"/>
  <c r="AID25" i="1" s="1"/>
  <c r="AHS25" i="1"/>
  <c r="AII24" i="1"/>
  <c r="AIC24" i="1"/>
  <c r="AIB24" i="1"/>
  <c r="AHZ24" i="1"/>
  <c r="AIE24" i="1" s="1"/>
  <c r="AHY24" i="1"/>
  <c r="AHS24" i="1"/>
  <c r="AII23" i="1"/>
  <c r="AID23" i="1"/>
  <c r="AIC23" i="1"/>
  <c r="AIB23" i="1"/>
  <c r="AHZ23" i="1"/>
  <c r="AIE23" i="1" s="1"/>
  <c r="AHY23" i="1"/>
  <c r="AHS23" i="1"/>
  <c r="AIJ22" i="1"/>
  <c r="AIL22" i="1" s="1"/>
  <c r="AII22" i="1"/>
  <c r="AIE22" i="1"/>
  <c r="AIC22" i="1"/>
  <c r="AIB22" i="1"/>
  <c r="AHZ22" i="1"/>
  <c r="AHY22" i="1"/>
  <c r="AID22" i="1" s="1"/>
  <c r="AHS22" i="1"/>
  <c r="AII21" i="1"/>
  <c r="AID21" i="1"/>
  <c r="AIC21" i="1"/>
  <c r="AIB21" i="1"/>
  <c r="AHZ21" i="1"/>
  <c r="AIE21" i="1" s="1"/>
  <c r="AHY21" i="1"/>
  <c r="AHS21" i="1"/>
  <c r="AII20" i="1"/>
  <c r="AIE20" i="1"/>
  <c r="AID20" i="1"/>
  <c r="AIC20" i="1"/>
  <c r="AIB20" i="1"/>
  <c r="AHZ20" i="1"/>
  <c r="AHY20" i="1"/>
  <c r="AHS20" i="1"/>
  <c r="AII19" i="1"/>
  <c r="AIE19" i="1"/>
  <c r="AIC19" i="1"/>
  <c r="AIB19" i="1"/>
  <c r="AHZ19" i="1"/>
  <c r="AHY19" i="1"/>
  <c r="AID19" i="1" s="1"/>
  <c r="AHS19" i="1"/>
  <c r="AII18" i="1"/>
  <c r="AIC18" i="1"/>
  <c r="AIB18" i="1"/>
  <c r="AHZ18" i="1"/>
  <c r="AIE18" i="1" s="1"/>
  <c r="AHY18" i="1"/>
  <c r="AID18" i="1" s="1"/>
  <c r="AHS18" i="1"/>
  <c r="AII17" i="1"/>
  <c r="AIC17" i="1"/>
  <c r="AIB17" i="1"/>
  <c r="AHZ17" i="1"/>
  <c r="AIE17" i="1" s="1"/>
  <c r="AHY17" i="1"/>
  <c r="AID17" i="1" s="1"/>
  <c r="AHS17" i="1"/>
  <c r="AII16" i="1"/>
  <c r="AIC16" i="1"/>
  <c r="AIB16" i="1"/>
  <c r="AHZ16" i="1"/>
  <c r="AIE16" i="1" s="1"/>
  <c r="AHY16" i="1"/>
  <c r="AHY13" i="1" s="1"/>
  <c r="AHS16" i="1"/>
  <c r="AII15" i="1"/>
  <c r="AID15" i="1"/>
  <c r="AIC15" i="1"/>
  <c r="AIB15" i="1"/>
  <c r="AHZ15" i="1"/>
  <c r="AHZ13" i="1" s="1"/>
  <c r="AHY15" i="1"/>
  <c r="AHS15" i="1"/>
  <c r="AIJ14" i="1"/>
  <c r="AIL14" i="1" s="1"/>
  <c r="AII14" i="1"/>
  <c r="AIE14" i="1"/>
  <c r="AIC14" i="1"/>
  <c r="AIB14" i="1"/>
  <c r="AHZ14" i="1"/>
  <c r="AHY14" i="1"/>
  <c r="AID14" i="1" s="1"/>
  <c r="AHS14" i="1"/>
  <c r="AIC13" i="1"/>
  <c r="AIA13" i="1"/>
  <c r="AHW13" i="1"/>
  <c r="AHV13" i="1"/>
  <c r="AHU13" i="1"/>
  <c r="AHT13" i="1"/>
  <c r="AHS13" i="1"/>
  <c r="AIU12" i="1"/>
  <c r="AIT12" i="1"/>
  <c r="AIE12" i="1"/>
  <c r="AID12" i="1"/>
  <c r="AID94" i="1" s="1"/>
  <c r="AIB12" i="1"/>
  <c r="AIB94" i="1" s="1"/>
  <c r="AIU11" i="1"/>
  <c r="AIT11" i="1"/>
  <c r="AIO9" i="1"/>
  <c r="AIM9" i="1"/>
  <c r="AIK9" i="1"/>
  <c r="AII9" i="1"/>
  <c r="AIH9" i="1"/>
  <c r="AIO8" i="1"/>
  <c r="AIR8" i="1" s="1"/>
  <c r="AIM8" i="1"/>
  <c r="AIK8" i="1"/>
  <c r="AII8" i="1"/>
  <c r="AIH8" i="1"/>
  <c r="AIO7" i="1"/>
  <c r="AIM7" i="1"/>
  <c r="AIK7" i="1"/>
  <c r="AII7" i="1"/>
  <c r="AIH7" i="1"/>
  <c r="AIO6" i="1"/>
  <c r="AIM6" i="1"/>
  <c r="AIK6" i="1"/>
  <c r="AII6" i="1"/>
  <c r="AIH6" i="1"/>
  <c r="AIO5" i="1"/>
  <c r="AIR5" i="1" s="1"/>
  <c r="AIM5" i="1"/>
  <c r="AIK5" i="1"/>
  <c r="AII5" i="1"/>
  <c r="AIH5" i="1"/>
  <c r="AIO4" i="1"/>
  <c r="AIR4" i="1" s="1"/>
  <c r="AIM4" i="1"/>
  <c r="AIK4" i="1"/>
  <c r="AII4" i="1"/>
  <c r="AIH4" i="1"/>
  <c r="AIO3" i="1"/>
  <c r="AIM3" i="1"/>
  <c r="AIK3" i="1"/>
  <c r="AII3" i="1"/>
  <c r="AIQ3" i="1" s="1"/>
  <c r="AIJ3" i="1" s="1"/>
  <c r="AIH3" i="1"/>
  <c r="AIO2" i="1"/>
  <c r="AIM2" i="1"/>
  <c r="AIK2" i="1"/>
  <c r="AII2" i="1"/>
  <c r="AII10" i="1" s="1"/>
  <c r="AIH2" i="1"/>
  <c r="AID1" i="1"/>
  <c r="AIR6" i="1" l="1"/>
  <c r="AIP3" i="1"/>
  <c r="AIO10" i="1"/>
  <c r="AIR7" i="1"/>
  <c r="AIR9" i="1"/>
  <c r="AIQ4" i="1"/>
  <c r="AIN4" i="1" s="1"/>
  <c r="AIL39" i="1"/>
  <c r="AIK10" i="1"/>
  <c r="AIN3" i="1"/>
  <c r="AIM10" i="1"/>
  <c r="AIQ10" i="1"/>
  <c r="AIP10" i="1" s="1"/>
  <c r="AIL3" i="1"/>
  <c r="AIQ8" i="1"/>
  <c r="AIJ8" i="1" s="1"/>
  <c r="AIR3" i="1"/>
  <c r="AIQ5" i="1"/>
  <c r="AIP5" i="1" s="1"/>
  <c r="AIQ2" i="1"/>
  <c r="AIP2" i="1" s="1"/>
  <c r="AIP7" i="1"/>
  <c r="AID24" i="1"/>
  <c r="AIR2" i="1"/>
  <c r="AIQ7" i="1"/>
  <c r="AIN7" i="1" s="1"/>
  <c r="AIL6" i="1"/>
  <c r="AIE15" i="1"/>
  <c r="AID16" i="1"/>
  <c r="AIQ9" i="1"/>
  <c r="AIL9" i="1" s="1"/>
  <c r="AIQ6" i="1"/>
  <c r="AIJ6" i="1" s="1"/>
  <c r="AIE51" i="1"/>
  <c r="AIB13" i="1"/>
  <c r="AID32" i="1"/>
  <c r="AID73" i="1"/>
  <c r="AIL36" i="1"/>
  <c r="AID49" i="1"/>
  <c r="AIE43" i="1"/>
  <c r="AIE59" i="1"/>
  <c r="AID66" i="1"/>
  <c r="AID81" i="1"/>
  <c r="AIB95" i="1"/>
  <c r="AIL89" i="1"/>
  <c r="AID95" i="1"/>
  <c r="AID89" i="1"/>
  <c r="AD47" i="11"/>
  <c r="AD46" i="11"/>
  <c r="AD45" i="11"/>
  <c r="AD44" i="11"/>
  <c r="AD43" i="11"/>
  <c r="AD42" i="11"/>
  <c r="AD41" i="11"/>
  <c r="AD40" i="11"/>
  <c r="AD39" i="11"/>
  <c r="AD38" i="11"/>
  <c r="AD37" i="11"/>
  <c r="AIL4" i="1" l="1"/>
  <c r="AIJ4" i="1"/>
  <c r="AIP4" i="1"/>
  <c r="AIR10" i="1"/>
  <c r="AIN5" i="1"/>
  <c r="AIL10" i="1"/>
  <c r="AIN9" i="1"/>
  <c r="AIN10" i="1"/>
  <c r="AIJ10" i="1"/>
  <c r="AIJ5" i="1"/>
  <c r="AID13" i="1"/>
  <c r="AIN2" i="1"/>
  <c r="AIL2" i="1"/>
  <c r="AIJ2" i="1"/>
  <c r="AIE13" i="1"/>
  <c r="AIJ9" i="1"/>
  <c r="AIJ7" i="1"/>
  <c r="AIP6" i="1"/>
  <c r="AIN6" i="1"/>
  <c r="AIP8" i="1"/>
  <c r="AIN8" i="1"/>
  <c r="AIL8" i="1"/>
  <c r="AIL5" i="1"/>
  <c r="AIP9" i="1"/>
  <c r="AIL7" i="1"/>
  <c r="O47" i="11"/>
  <c r="B47" i="11"/>
  <c r="AGZ123" i="1"/>
  <c r="AGU123" i="1"/>
  <c r="AGS123" i="1"/>
  <c r="AGJ123" i="1"/>
  <c r="AGZ122" i="1"/>
  <c r="AGU122" i="1"/>
  <c r="AGS122" i="1"/>
  <c r="AGJ122" i="1"/>
  <c r="AGZ121" i="1"/>
  <c r="AGU121" i="1"/>
  <c r="AGS121" i="1"/>
  <c r="AGJ121" i="1"/>
  <c r="AGZ120" i="1"/>
  <c r="AGU120" i="1"/>
  <c r="AGS120" i="1"/>
  <c r="AGJ120" i="1"/>
  <c r="AGZ119" i="1"/>
  <c r="AGU119" i="1"/>
  <c r="AGS119" i="1"/>
  <c r="AGJ119" i="1"/>
  <c r="AGZ118" i="1"/>
  <c r="AGU118" i="1"/>
  <c r="AGS118" i="1"/>
  <c r="AGJ118" i="1"/>
  <c r="AGZ117" i="1"/>
  <c r="AGU117" i="1"/>
  <c r="AGS117" i="1"/>
  <c r="AGJ117" i="1"/>
  <c r="AGZ116" i="1"/>
  <c r="AGU116" i="1"/>
  <c r="AGS116" i="1"/>
  <c r="AGJ116" i="1"/>
  <c r="AGZ115" i="1"/>
  <c r="AGU115" i="1"/>
  <c r="AGS115" i="1"/>
  <c r="AGJ115" i="1"/>
  <c r="AGZ114" i="1"/>
  <c r="AGU114" i="1"/>
  <c r="AGS114" i="1"/>
  <c r="AGJ114" i="1"/>
  <c r="AGZ113" i="1"/>
  <c r="AGU113" i="1"/>
  <c r="AGS113" i="1"/>
  <c r="AGJ113" i="1"/>
  <c r="AGZ112" i="1"/>
  <c r="AGU112" i="1"/>
  <c r="AGS112" i="1"/>
  <c r="AGJ112" i="1"/>
  <c r="AGZ111" i="1"/>
  <c r="AGU111" i="1"/>
  <c r="AGS111" i="1"/>
  <c r="AGJ111" i="1"/>
  <c r="AGZ110" i="1"/>
  <c r="AGU110" i="1"/>
  <c r="AGS110" i="1"/>
  <c r="AGJ110" i="1"/>
  <c r="AGZ109" i="1"/>
  <c r="AGU109" i="1"/>
  <c r="AGS109" i="1"/>
  <c r="AGJ109" i="1"/>
  <c r="AGZ108" i="1"/>
  <c r="AGU108" i="1"/>
  <c r="AGS108" i="1"/>
  <c r="AGJ108" i="1"/>
  <c r="AGZ107" i="1"/>
  <c r="AGU107" i="1"/>
  <c r="AGS107" i="1"/>
  <c r="AGJ107" i="1"/>
  <c r="AGZ106" i="1"/>
  <c r="AGU106" i="1"/>
  <c r="AGS106" i="1"/>
  <c r="AGJ106" i="1"/>
  <c r="AGZ105" i="1"/>
  <c r="AGU105" i="1"/>
  <c r="AGS105" i="1"/>
  <c r="AGJ105" i="1"/>
  <c r="AGZ104" i="1"/>
  <c r="AGU104" i="1"/>
  <c r="AGS104" i="1"/>
  <c r="AGJ104" i="1"/>
  <c r="AGZ103" i="1"/>
  <c r="AGU103" i="1"/>
  <c r="AGS103" i="1"/>
  <c r="AGJ103" i="1"/>
  <c r="AGZ102" i="1"/>
  <c r="AGU102" i="1"/>
  <c r="AGS102" i="1"/>
  <c r="AGJ102" i="1"/>
  <c r="AGZ101" i="1"/>
  <c r="AGU101" i="1"/>
  <c r="AGS101" i="1"/>
  <c r="AGJ101" i="1"/>
  <c r="AGZ100" i="1"/>
  <c r="AGU100" i="1"/>
  <c r="AGS100" i="1"/>
  <c r="AGJ100" i="1"/>
  <c r="AGZ99" i="1"/>
  <c r="AGU99" i="1"/>
  <c r="AGS99" i="1"/>
  <c r="AGJ99" i="1"/>
  <c r="AGZ98" i="1"/>
  <c r="AGU98" i="1"/>
  <c r="AGS98" i="1"/>
  <c r="AGJ98" i="1"/>
  <c r="AGZ97" i="1"/>
  <c r="AGU97" i="1"/>
  <c r="AGS97" i="1"/>
  <c r="AGJ97" i="1"/>
  <c r="AGZ96" i="1"/>
  <c r="AGU96" i="1"/>
  <c r="AGS96" i="1"/>
  <c r="AGJ96" i="1"/>
  <c r="AGR95" i="1"/>
  <c r="AGP95" i="1"/>
  <c r="AGN95" i="1"/>
  <c r="AGK95" i="1"/>
  <c r="AHJ94" i="1"/>
  <c r="AHI94" i="1"/>
  <c r="AHF94" i="1"/>
  <c r="AHD94" i="1"/>
  <c r="AHC94" i="1"/>
  <c r="AHB94" i="1"/>
  <c r="AHA94" i="1"/>
  <c r="AGZ94" i="1"/>
  <c r="AGY94" i="1"/>
  <c r="AGX94" i="1"/>
  <c r="AGW94" i="1"/>
  <c r="AGR94" i="1"/>
  <c r="AGP94" i="1"/>
  <c r="AGN94" i="1"/>
  <c r="AGK94" i="1"/>
  <c r="AGJ94" i="1"/>
  <c r="AGZ92" i="1"/>
  <c r="AGT92" i="1"/>
  <c r="AGS92" i="1"/>
  <c r="AGQ92" i="1"/>
  <c r="AGV92" i="1" s="1"/>
  <c r="AGP92" i="1"/>
  <c r="AGU92" i="1" s="1"/>
  <c r="AGJ92" i="1"/>
  <c r="AGZ91" i="1"/>
  <c r="AGT91" i="1"/>
  <c r="AGS91" i="1"/>
  <c r="AGQ91" i="1"/>
  <c r="AGV91" i="1" s="1"/>
  <c r="AGP91" i="1"/>
  <c r="AGU91" i="1" s="1"/>
  <c r="AGJ91" i="1"/>
  <c r="AGZ90" i="1"/>
  <c r="AGT90" i="1"/>
  <c r="AGS90" i="1"/>
  <c r="AGQ90" i="1"/>
  <c r="AGV90" i="1" s="1"/>
  <c r="AGP90" i="1"/>
  <c r="AGU90" i="1" s="1"/>
  <c r="AGJ90" i="1"/>
  <c r="AHA89" i="1"/>
  <c r="AGZ89" i="1"/>
  <c r="AGT89" i="1"/>
  <c r="AGS89" i="1"/>
  <c r="AGQ89" i="1"/>
  <c r="AGV89" i="1" s="1"/>
  <c r="AGP89" i="1"/>
  <c r="AGU89" i="1" s="1"/>
  <c r="AGJ89" i="1"/>
  <c r="AGZ88" i="1"/>
  <c r="AGT88" i="1"/>
  <c r="AGS88" i="1"/>
  <c r="AGQ88" i="1"/>
  <c r="AGV88" i="1" s="1"/>
  <c r="AGP88" i="1"/>
  <c r="AGU88" i="1" s="1"/>
  <c r="AGJ88" i="1"/>
  <c r="AGZ87" i="1"/>
  <c r="AGT87" i="1"/>
  <c r="AGS87" i="1"/>
  <c r="AGQ87" i="1"/>
  <c r="AGV87" i="1" s="1"/>
  <c r="AGP87" i="1"/>
  <c r="AGU87" i="1" s="1"/>
  <c r="AGJ87" i="1"/>
  <c r="AGZ86" i="1"/>
  <c r="AGT86" i="1"/>
  <c r="AGS86" i="1"/>
  <c r="AGQ86" i="1"/>
  <c r="AGV86" i="1" s="1"/>
  <c r="AGP86" i="1"/>
  <c r="AGU86" i="1" s="1"/>
  <c r="AGJ86" i="1"/>
  <c r="AGZ85" i="1"/>
  <c r="AGT85" i="1"/>
  <c r="AGS85" i="1"/>
  <c r="AGQ85" i="1"/>
  <c r="AGV85" i="1" s="1"/>
  <c r="AGP85" i="1"/>
  <c r="AGU85" i="1" s="1"/>
  <c r="AGJ85" i="1"/>
  <c r="AGZ84" i="1"/>
  <c r="AGT84" i="1"/>
  <c r="AGS84" i="1"/>
  <c r="AGQ84" i="1"/>
  <c r="AGV84" i="1" s="1"/>
  <c r="AGP84" i="1"/>
  <c r="AGU84" i="1" s="1"/>
  <c r="AGJ84" i="1"/>
  <c r="AGZ83" i="1"/>
  <c r="AGT83" i="1"/>
  <c r="AGS83" i="1"/>
  <c r="AGQ83" i="1"/>
  <c r="AGV83" i="1" s="1"/>
  <c r="AGP83" i="1"/>
  <c r="AGU83" i="1" s="1"/>
  <c r="AGJ83" i="1"/>
  <c r="AGZ82" i="1"/>
  <c r="AGT82" i="1"/>
  <c r="AGS82" i="1"/>
  <c r="AGQ82" i="1"/>
  <c r="AGV82" i="1" s="1"/>
  <c r="AGP82" i="1"/>
  <c r="AGU82" i="1" s="1"/>
  <c r="AGJ82" i="1"/>
  <c r="AGZ81" i="1"/>
  <c r="AGT81" i="1"/>
  <c r="AGS81" i="1"/>
  <c r="AGQ81" i="1"/>
  <c r="AGV81" i="1" s="1"/>
  <c r="AGP81" i="1"/>
  <c r="AGU81" i="1" s="1"/>
  <c r="AGJ81" i="1"/>
  <c r="AGZ80" i="1"/>
  <c r="AGT80" i="1"/>
  <c r="AGS80" i="1"/>
  <c r="AGQ80" i="1"/>
  <c r="AGV80" i="1" s="1"/>
  <c r="AGP80" i="1"/>
  <c r="AGU80" i="1" s="1"/>
  <c r="AGJ80" i="1"/>
  <c r="AGZ79" i="1"/>
  <c r="AGT79" i="1"/>
  <c r="AGS79" i="1"/>
  <c r="AGQ79" i="1"/>
  <c r="AGV79" i="1" s="1"/>
  <c r="AGP79" i="1"/>
  <c r="AGU79" i="1" s="1"/>
  <c r="AGJ79" i="1"/>
  <c r="AGZ78" i="1"/>
  <c r="AGT78" i="1"/>
  <c r="AGS78" i="1"/>
  <c r="AGQ78" i="1"/>
  <c r="AGV78" i="1" s="1"/>
  <c r="AGP78" i="1"/>
  <c r="AGU78" i="1" s="1"/>
  <c r="AGJ78" i="1"/>
  <c r="AGZ77" i="1"/>
  <c r="AGT77" i="1"/>
  <c r="AGS77" i="1"/>
  <c r="AGQ77" i="1"/>
  <c r="AGV77" i="1" s="1"/>
  <c r="AGP77" i="1"/>
  <c r="AGU77" i="1" s="1"/>
  <c r="AGJ77" i="1"/>
  <c r="AGZ76" i="1"/>
  <c r="AGT76" i="1"/>
  <c r="AGS76" i="1"/>
  <c r="AGQ76" i="1"/>
  <c r="AGV76" i="1" s="1"/>
  <c r="AGP76" i="1"/>
  <c r="AGU76" i="1" s="1"/>
  <c r="AGJ76" i="1"/>
  <c r="AGZ75" i="1"/>
  <c r="AGT75" i="1"/>
  <c r="AGS75" i="1"/>
  <c r="AGQ75" i="1"/>
  <c r="AGV75" i="1" s="1"/>
  <c r="AGP75" i="1"/>
  <c r="AGU75" i="1" s="1"/>
  <c r="AGJ75" i="1"/>
  <c r="AGZ74" i="1"/>
  <c r="AGT74" i="1"/>
  <c r="AGS74" i="1"/>
  <c r="AGQ74" i="1"/>
  <c r="AGV74" i="1" s="1"/>
  <c r="AGP74" i="1"/>
  <c r="AGU74" i="1" s="1"/>
  <c r="AGJ74" i="1"/>
  <c r="AGZ73" i="1"/>
  <c r="AGT73" i="1"/>
  <c r="AGS73" i="1"/>
  <c r="AGQ73" i="1"/>
  <c r="AGV73" i="1" s="1"/>
  <c r="AGP73" i="1"/>
  <c r="AGU73" i="1" s="1"/>
  <c r="AGJ73" i="1"/>
  <c r="AGZ72" i="1"/>
  <c r="AGT72" i="1"/>
  <c r="AGS72" i="1"/>
  <c r="AGQ72" i="1"/>
  <c r="AGV72" i="1" s="1"/>
  <c r="AGP72" i="1"/>
  <c r="AGU72" i="1" s="1"/>
  <c r="AGJ72" i="1"/>
  <c r="AGZ71" i="1"/>
  <c r="AGT71" i="1"/>
  <c r="AGS71" i="1"/>
  <c r="AGQ71" i="1"/>
  <c r="AGV71" i="1" s="1"/>
  <c r="AGP71" i="1"/>
  <c r="AGU71" i="1" s="1"/>
  <c r="AGJ71" i="1"/>
  <c r="AGZ70" i="1"/>
  <c r="AGT70" i="1"/>
  <c r="AGS70" i="1"/>
  <c r="AGQ70" i="1"/>
  <c r="AGV70" i="1" s="1"/>
  <c r="AGP70" i="1"/>
  <c r="AGU70" i="1" s="1"/>
  <c r="AGJ70" i="1"/>
  <c r="AGZ69" i="1"/>
  <c r="AGT69" i="1"/>
  <c r="AGS69" i="1"/>
  <c r="AGQ69" i="1"/>
  <c r="AGV69" i="1" s="1"/>
  <c r="AGP69" i="1"/>
  <c r="AGU69" i="1" s="1"/>
  <c r="AGJ69" i="1"/>
  <c r="AGZ68" i="1"/>
  <c r="AGT68" i="1"/>
  <c r="AGS68" i="1"/>
  <c r="AGQ68" i="1"/>
  <c r="AGP68" i="1"/>
  <c r="AGU68" i="1" s="1"/>
  <c r="AGJ68" i="1"/>
  <c r="AGZ67" i="1"/>
  <c r="AGT67" i="1"/>
  <c r="AGS67" i="1"/>
  <c r="AGQ67" i="1"/>
  <c r="AGV67" i="1" s="1"/>
  <c r="AGP67" i="1"/>
  <c r="AGU67" i="1" s="1"/>
  <c r="AGJ67" i="1"/>
  <c r="AGZ66" i="1"/>
  <c r="AGT66" i="1"/>
  <c r="AGS66" i="1"/>
  <c r="AGQ66" i="1"/>
  <c r="AGV66" i="1" s="1"/>
  <c r="AGP66" i="1"/>
  <c r="AGU66" i="1" s="1"/>
  <c r="AGJ66" i="1"/>
  <c r="AGZ65" i="1"/>
  <c r="AGT65" i="1"/>
  <c r="AGS65" i="1"/>
  <c r="AGQ65" i="1"/>
  <c r="AGV65" i="1" s="1"/>
  <c r="AGP65" i="1"/>
  <c r="AGU65" i="1" s="1"/>
  <c r="AGJ65" i="1"/>
  <c r="AGZ64" i="1"/>
  <c r="AGT64" i="1"/>
  <c r="AGS64" i="1"/>
  <c r="AGQ64" i="1"/>
  <c r="AGV64" i="1" s="1"/>
  <c r="AGP64" i="1"/>
  <c r="AGU64" i="1" s="1"/>
  <c r="AGJ64" i="1"/>
  <c r="AGZ63" i="1"/>
  <c r="AGT63" i="1"/>
  <c r="AGS63" i="1"/>
  <c r="AGQ63" i="1"/>
  <c r="AGV63" i="1" s="1"/>
  <c r="AGP63" i="1"/>
  <c r="AGU63" i="1" s="1"/>
  <c r="AGJ63" i="1"/>
  <c r="AGZ62" i="1"/>
  <c r="AGT62" i="1"/>
  <c r="AGS62" i="1"/>
  <c r="AGQ62" i="1"/>
  <c r="AGV62" i="1" s="1"/>
  <c r="AGP62" i="1"/>
  <c r="AGU62" i="1" s="1"/>
  <c r="AGJ62" i="1"/>
  <c r="AGZ61" i="1"/>
  <c r="AGT61" i="1"/>
  <c r="AGS61" i="1"/>
  <c r="AGQ61" i="1"/>
  <c r="AGV61" i="1" s="1"/>
  <c r="AGP61" i="1"/>
  <c r="AGU61" i="1" s="1"/>
  <c r="AGJ61" i="1"/>
  <c r="AGZ60" i="1"/>
  <c r="AGT60" i="1"/>
  <c r="AGS60" i="1"/>
  <c r="AGQ60" i="1"/>
  <c r="AGV60" i="1" s="1"/>
  <c r="AGP60" i="1"/>
  <c r="AGU60" i="1" s="1"/>
  <c r="AGJ60" i="1"/>
  <c r="AGZ59" i="1"/>
  <c r="AGT59" i="1"/>
  <c r="AGS59" i="1"/>
  <c r="AGQ59" i="1"/>
  <c r="AGV59" i="1" s="1"/>
  <c r="AGP59" i="1"/>
  <c r="AGU59" i="1" s="1"/>
  <c r="AGJ59" i="1"/>
  <c r="AGZ58" i="1"/>
  <c r="AGT58" i="1"/>
  <c r="AGS58" i="1"/>
  <c r="AGQ58" i="1"/>
  <c r="AGV58" i="1" s="1"/>
  <c r="AGP58" i="1"/>
  <c r="AGU58" i="1" s="1"/>
  <c r="AGJ58" i="1"/>
  <c r="AGZ57" i="1"/>
  <c r="AGT57" i="1"/>
  <c r="AGS57" i="1"/>
  <c r="AGQ57" i="1"/>
  <c r="AGP57" i="1"/>
  <c r="AGU57" i="1" s="1"/>
  <c r="AGJ57" i="1"/>
  <c r="AGZ56" i="1"/>
  <c r="AGT56" i="1"/>
  <c r="AGS56" i="1"/>
  <c r="AGQ56" i="1"/>
  <c r="AGV56" i="1" s="1"/>
  <c r="AGP56" i="1"/>
  <c r="AGU56" i="1" s="1"/>
  <c r="AGJ56" i="1"/>
  <c r="AGZ55" i="1"/>
  <c r="AGT55" i="1"/>
  <c r="AGS55" i="1"/>
  <c r="AGQ55" i="1"/>
  <c r="AGV55" i="1" s="1"/>
  <c r="AGP55" i="1"/>
  <c r="AGU55" i="1" s="1"/>
  <c r="AGJ55" i="1"/>
  <c r="AGZ54" i="1"/>
  <c r="AGV54" i="1"/>
  <c r="AGT54" i="1"/>
  <c r="AGS54" i="1"/>
  <c r="AGQ54" i="1"/>
  <c r="AGP54" i="1"/>
  <c r="AGU54" i="1" s="1"/>
  <c r="AGJ54" i="1"/>
  <c r="AGZ53" i="1"/>
  <c r="AGT53" i="1"/>
  <c r="AGS53" i="1"/>
  <c r="AGQ53" i="1"/>
  <c r="AGV53" i="1" s="1"/>
  <c r="AGP53" i="1"/>
  <c r="AGU53" i="1" s="1"/>
  <c r="AGJ53" i="1"/>
  <c r="AGZ52" i="1"/>
  <c r="AGT52" i="1"/>
  <c r="AGS52" i="1"/>
  <c r="AGQ52" i="1"/>
  <c r="AGV52" i="1" s="1"/>
  <c r="AGP52" i="1"/>
  <c r="AGU52" i="1" s="1"/>
  <c r="AGJ52" i="1"/>
  <c r="AGZ51" i="1"/>
  <c r="AGT51" i="1"/>
  <c r="AGS51" i="1"/>
  <c r="AGQ51" i="1"/>
  <c r="AGV51" i="1" s="1"/>
  <c r="AGP51" i="1"/>
  <c r="AGU51" i="1" s="1"/>
  <c r="AGJ51" i="1"/>
  <c r="AGZ50" i="1"/>
  <c r="AGT50" i="1"/>
  <c r="AGS50" i="1"/>
  <c r="AGQ50" i="1"/>
  <c r="AGV50" i="1" s="1"/>
  <c r="AGP50" i="1"/>
  <c r="AGU50" i="1" s="1"/>
  <c r="AGJ50" i="1"/>
  <c r="AGZ49" i="1"/>
  <c r="AGV49" i="1"/>
  <c r="AGT49" i="1"/>
  <c r="AGS49" i="1"/>
  <c r="AGQ49" i="1"/>
  <c r="AGP49" i="1"/>
  <c r="AGU49" i="1" s="1"/>
  <c r="AGJ49" i="1"/>
  <c r="AGZ48" i="1"/>
  <c r="AGV48" i="1"/>
  <c r="AGT48" i="1"/>
  <c r="AGS48" i="1"/>
  <c r="AGQ48" i="1"/>
  <c r="AGP48" i="1"/>
  <c r="AGU48" i="1" s="1"/>
  <c r="AGJ48" i="1"/>
  <c r="AGZ47" i="1"/>
  <c r="AGT47" i="1"/>
  <c r="AGS47" i="1"/>
  <c r="AGQ47" i="1"/>
  <c r="AGV47" i="1" s="1"/>
  <c r="AGP47" i="1"/>
  <c r="AGU47" i="1" s="1"/>
  <c r="AGJ47" i="1"/>
  <c r="AGZ46" i="1"/>
  <c r="AGT46" i="1"/>
  <c r="AGS46" i="1"/>
  <c r="AGQ46" i="1"/>
  <c r="AGV46" i="1" s="1"/>
  <c r="AGP46" i="1"/>
  <c r="AGU46" i="1" s="1"/>
  <c r="AGJ46" i="1"/>
  <c r="AGZ45" i="1"/>
  <c r="AGT45" i="1"/>
  <c r="AGS45" i="1"/>
  <c r="AGQ45" i="1"/>
  <c r="AGV45" i="1" s="1"/>
  <c r="AGP45" i="1"/>
  <c r="AGU45" i="1" s="1"/>
  <c r="AGJ45" i="1"/>
  <c r="AGZ44" i="1"/>
  <c r="AGT44" i="1"/>
  <c r="AGS44" i="1"/>
  <c r="AGQ44" i="1"/>
  <c r="AGV44" i="1" s="1"/>
  <c r="AGP44" i="1"/>
  <c r="AGU44" i="1" s="1"/>
  <c r="AGJ44" i="1"/>
  <c r="AGZ43" i="1"/>
  <c r="AGT43" i="1"/>
  <c r="AGS43" i="1"/>
  <c r="AGQ43" i="1"/>
  <c r="AGV43" i="1" s="1"/>
  <c r="AGP43" i="1"/>
  <c r="AGU43" i="1" s="1"/>
  <c r="AGJ43" i="1"/>
  <c r="AGZ42" i="1"/>
  <c r="AGT42" i="1"/>
  <c r="AGS42" i="1"/>
  <c r="AGQ42" i="1"/>
  <c r="AGV42" i="1" s="1"/>
  <c r="AGP42" i="1"/>
  <c r="AGU42" i="1" s="1"/>
  <c r="AGJ42" i="1"/>
  <c r="AGZ41" i="1"/>
  <c r="AGU41" i="1"/>
  <c r="AGT41" i="1"/>
  <c r="AGS41" i="1"/>
  <c r="AGQ41" i="1"/>
  <c r="AGV41" i="1" s="1"/>
  <c r="AGP41" i="1"/>
  <c r="AGJ41" i="1"/>
  <c r="AGZ40" i="1"/>
  <c r="AGV40" i="1"/>
  <c r="AGT40" i="1"/>
  <c r="AGS40" i="1"/>
  <c r="AGQ40" i="1"/>
  <c r="AGP40" i="1"/>
  <c r="AGU40" i="1" s="1"/>
  <c r="AGJ40" i="1"/>
  <c r="AHA39" i="1"/>
  <c r="AGZ39" i="1"/>
  <c r="AGT39" i="1"/>
  <c r="AGS39" i="1"/>
  <c r="AGQ39" i="1"/>
  <c r="AGV39" i="1" s="1"/>
  <c r="AGP39" i="1"/>
  <c r="AGU39" i="1" s="1"/>
  <c r="AGJ39" i="1"/>
  <c r="AGZ38" i="1"/>
  <c r="AGT38" i="1"/>
  <c r="AGS38" i="1"/>
  <c r="AGQ38" i="1"/>
  <c r="AGV38" i="1" s="1"/>
  <c r="AGP38" i="1"/>
  <c r="AGU38" i="1" s="1"/>
  <c r="AGJ38" i="1"/>
  <c r="AGZ37" i="1"/>
  <c r="AGT37" i="1"/>
  <c r="AGS37" i="1"/>
  <c r="AGQ37" i="1"/>
  <c r="AGV37" i="1" s="1"/>
  <c r="AGP37" i="1"/>
  <c r="AGJ37" i="1"/>
  <c r="AHA36" i="1"/>
  <c r="AHC36" i="1" s="1"/>
  <c r="AGZ36" i="1"/>
  <c r="AGT36" i="1"/>
  <c r="AGS36" i="1"/>
  <c r="AGQ36" i="1"/>
  <c r="AGP36" i="1"/>
  <c r="AGU36" i="1" s="1"/>
  <c r="AGJ36" i="1"/>
  <c r="AGZ35" i="1"/>
  <c r="AGT35" i="1"/>
  <c r="AGS35" i="1"/>
  <c r="AGQ35" i="1"/>
  <c r="AGV35" i="1" s="1"/>
  <c r="AGP35" i="1"/>
  <c r="AGU35" i="1" s="1"/>
  <c r="AGJ35" i="1"/>
  <c r="AGZ34" i="1"/>
  <c r="AGT34" i="1"/>
  <c r="AGS34" i="1"/>
  <c r="AGQ34" i="1"/>
  <c r="AGV34" i="1" s="1"/>
  <c r="AGP34" i="1"/>
  <c r="AGU34" i="1" s="1"/>
  <c r="AGJ34" i="1"/>
  <c r="AGZ33" i="1"/>
  <c r="AGU33" i="1"/>
  <c r="AGT33" i="1"/>
  <c r="AGS33" i="1"/>
  <c r="AGQ33" i="1"/>
  <c r="AGV33" i="1" s="1"/>
  <c r="AGP33" i="1"/>
  <c r="AGJ33" i="1"/>
  <c r="AGZ32" i="1"/>
  <c r="AGT32" i="1"/>
  <c r="AGS32" i="1"/>
  <c r="AGQ32" i="1"/>
  <c r="AGV32" i="1" s="1"/>
  <c r="AGP32" i="1"/>
  <c r="AGU32" i="1" s="1"/>
  <c r="AGJ32" i="1"/>
  <c r="AGZ31" i="1"/>
  <c r="AGT31" i="1"/>
  <c r="AGS31" i="1"/>
  <c r="AGQ31" i="1"/>
  <c r="AGV31" i="1" s="1"/>
  <c r="AGP31" i="1"/>
  <c r="AGU31" i="1" s="1"/>
  <c r="AGJ31" i="1"/>
  <c r="AHA30" i="1"/>
  <c r="AHC30" i="1" s="1"/>
  <c r="AGZ30" i="1"/>
  <c r="AGT30" i="1"/>
  <c r="AGS30" i="1"/>
  <c r="AGQ30" i="1"/>
  <c r="AGV30" i="1" s="1"/>
  <c r="AGP30" i="1"/>
  <c r="AGU30" i="1" s="1"/>
  <c r="AGJ30" i="1"/>
  <c r="AHA29" i="1"/>
  <c r="AHC29" i="1" s="1"/>
  <c r="AGZ29" i="1"/>
  <c r="AGT29" i="1"/>
  <c r="AGS29" i="1"/>
  <c r="AGQ29" i="1"/>
  <c r="AGV29" i="1" s="1"/>
  <c r="AGP29" i="1"/>
  <c r="AGJ29" i="1"/>
  <c r="AGZ28" i="1"/>
  <c r="AGT28" i="1"/>
  <c r="AGS28" i="1"/>
  <c r="AGP28" i="1"/>
  <c r="AGU28" i="1" s="1"/>
  <c r="AGJ28" i="1"/>
  <c r="AGZ27" i="1"/>
  <c r="AGT27" i="1"/>
  <c r="AGS27" i="1"/>
  <c r="AGQ27" i="1"/>
  <c r="AGV27" i="1" s="1"/>
  <c r="AGP27" i="1"/>
  <c r="AGJ27" i="1"/>
  <c r="AGZ26" i="1"/>
  <c r="AGT26" i="1"/>
  <c r="AGS26" i="1"/>
  <c r="AGQ26" i="1"/>
  <c r="AGV26" i="1" s="1"/>
  <c r="AGP26" i="1"/>
  <c r="AGU26" i="1" s="1"/>
  <c r="AGJ26" i="1"/>
  <c r="AGZ25" i="1"/>
  <c r="AGT25" i="1"/>
  <c r="AGS25" i="1"/>
  <c r="AGQ25" i="1"/>
  <c r="AGV25" i="1" s="1"/>
  <c r="AGP25" i="1"/>
  <c r="AGU25" i="1" s="1"/>
  <c r="AGJ25" i="1"/>
  <c r="AGZ24" i="1"/>
  <c r="AGT24" i="1"/>
  <c r="AGS24" i="1"/>
  <c r="AGQ24" i="1"/>
  <c r="AGV24" i="1" s="1"/>
  <c r="AGP24" i="1"/>
  <c r="AGU24" i="1" s="1"/>
  <c r="AGJ24" i="1"/>
  <c r="AGZ23" i="1"/>
  <c r="AGT23" i="1"/>
  <c r="AGS23" i="1"/>
  <c r="AGQ23" i="1"/>
  <c r="AGV23" i="1" s="1"/>
  <c r="AGP23" i="1"/>
  <c r="AGU23" i="1" s="1"/>
  <c r="AGJ23" i="1"/>
  <c r="AHA22" i="1"/>
  <c r="AHC22" i="1" s="1"/>
  <c r="AGZ22" i="1"/>
  <c r="AGT22" i="1"/>
  <c r="AGS22" i="1"/>
  <c r="AGQ22" i="1"/>
  <c r="AGV22" i="1" s="1"/>
  <c r="AGP22" i="1"/>
  <c r="AGU22" i="1" s="1"/>
  <c r="AGJ22" i="1"/>
  <c r="AGZ21" i="1"/>
  <c r="AGT21" i="1"/>
  <c r="AGS21" i="1"/>
  <c r="AGQ21" i="1"/>
  <c r="AGV21" i="1" s="1"/>
  <c r="AGP21" i="1"/>
  <c r="AGU21" i="1" s="1"/>
  <c r="AGJ21" i="1"/>
  <c r="AGZ20" i="1"/>
  <c r="AGT20" i="1"/>
  <c r="AGS20" i="1"/>
  <c r="AGQ20" i="1"/>
  <c r="AGV20" i="1" s="1"/>
  <c r="AGP20" i="1"/>
  <c r="AGU20" i="1" s="1"/>
  <c r="AGJ20" i="1"/>
  <c r="AGZ19" i="1"/>
  <c r="AGT19" i="1"/>
  <c r="AGS19" i="1"/>
  <c r="AGQ19" i="1"/>
  <c r="AGV19" i="1" s="1"/>
  <c r="AGP19" i="1"/>
  <c r="AGU19" i="1" s="1"/>
  <c r="AGJ19" i="1"/>
  <c r="AGZ18" i="1"/>
  <c r="AGV18" i="1"/>
  <c r="AGT18" i="1"/>
  <c r="AGS18" i="1"/>
  <c r="AGQ18" i="1"/>
  <c r="AGP18" i="1"/>
  <c r="AGU18" i="1" s="1"/>
  <c r="AGJ18" i="1"/>
  <c r="AGZ17" i="1"/>
  <c r="AGU17" i="1"/>
  <c r="AGT17" i="1"/>
  <c r="AGS17" i="1"/>
  <c r="AGQ17" i="1"/>
  <c r="AGV17" i="1" s="1"/>
  <c r="AGP17" i="1"/>
  <c r="AGJ17" i="1"/>
  <c r="AGZ16" i="1"/>
  <c r="AGU16" i="1"/>
  <c r="AGT16" i="1"/>
  <c r="AGS16" i="1"/>
  <c r="AGQ16" i="1"/>
  <c r="AGV16" i="1" s="1"/>
  <c r="AGP16" i="1"/>
  <c r="AGJ16" i="1"/>
  <c r="AGZ15" i="1"/>
  <c r="AGT15" i="1"/>
  <c r="AGS15" i="1"/>
  <c r="AGQ15" i="1"/>
  <c r="AGV15" i="1" s="1"/>
  <c r="AGP15" i="1"/>
  <c r="AGU15" i="1" s="1"/>
  <c r="AGJ15" i="1"/>
  <c r="AHA14" i="1"/>
  <c r="AHC14" i="1" s="1"/>
  <c r="AGZ14" i="1"/>
  <c r="AGT14" i="1"/>
  <c r="AGS14" i="1"/>
  <c r="AGQ14" i="1"/>
  <c r="AGV14" i="1" s="1"/>
  <c r="AGP14" i="1"/>
  <c r="AGU14" i="1" s="1"/>
  <c r="AGJ14" i="1"/>
  <c r="AGR13" i="1"/>
  <c r="AGN13" i="1"/>
  <c r="AGM13" i="1"/>
  <c r="AGL13" i="1"/>
  <c r="AGK13" i="1"/>
  <c r="AHL12" i="1"/>
  <c r="AHK12" i="1"/>
  <c r="AGV12" i="1"/>
  <c r="AGU12" i="1"/>
  <c r="AGU94" i="1" s="1"/>
  <c r="AGS12" i="1"/>
  <c r="AGS94" i="1" s="1"/>
  <c r="AHL11" i="1"/>
  <c r="AHK11" i="1"/>
  <c r="AHF9" i="1"/>
  <c r="AHD9" i="1"/>
  <c r="AHB9" i="1"/>
  <c r="AGZ9" i="1"/>
  <c r="AGY9" i="1"/>
  <c r="AHF8" i="1"/>
  <c r="AHD8" i="1"/>
  <c r="AHB8" i="1"/>
  <c r="AGZ8" i="1"/>
  <c r="AGY8" i="1"/>
  <c r="AHF7" i="1"/>
  <c r="AHD7" i="1"/>
  <c r="AHB7" i="1"/>
  <c r="AGZ7" i="1"/>
  <c r="AGY7" i="1"/>
  <c r="AHF6" i="1"/>
  <c r="AHD6" i="1"/>
  <c r="AHB6" i="1"/>
  <c r="AGZ6" i="1"/>
  <c r="AGY6" i="1"/>
  <c r="AHF5" i="1"/>
  <c r="AHD5" i="1"/>
  <c r="AHB5" i="1"/>
  <c r="AGZ5" i="1"/>
  <c r="AGY5" i="1"/>
  <c r="AHF4" i="1"/>
  <c r="AHD4" i="1"/>
  <c r="AHB4" i="1"/>
  <c r="AGZ4" i="1"/>
  <c r="AGY4" i="1"/>
  <c r="AHF3" i="1"/>
  <c r="AHD3" i="1"/>
  <c r="AHB3" i="1"/>
  <c r="AGZ3" i="1"/>
  <c r="AGY3" i="1"/>
  <c r="AHF2" i="1"/>
  <c r="AHD2" i="1"/>
  <c r="AHB2" i="1"/>
  <c r="AGZ2" i="1"/>
  <c r="AGY2" i="1"/>
  <c r="AGU1" i="1"/>
  <c r="AGS13" i="1" l="1"/>
  <c r="AGT13" i="1"/>
  <c r="AGU27" i="1"/>
  <c r="AGJ13" i="1"/>
  <c r="AHI5" i="1"/>
  <c r="AHI9" i="1"/>
  <c r="AHH3" i="1"/>
  <c r="AHH4" i="1"/>
  <c r="AHG4" i="1" s="1"/>
  <c r="AHI2" i="1"/>
  <c r="AHI3" i="1"/>
  <c r="AHD10" i="1"/>
  <c r="AHI7" i="1"/>
  <c r="AHF10" i="1"/>
  <c r="AHI6" i="1"/>
  <c r="AGZ10" i="1"/>
  <c r="AHH7" i="1"/>
  <c r="AHG7" i="1" s="1"/>
  <c r="AHH8" i="1"/>
  <c r="AHC8" i="1" s="1"/>
  <c r="AHE4" i="1"/>
  <c r="AHA3" i="1"/>
  <c r="AHG3" i="1"/>
  <c r="AHC3" i="1"/>
  <c r="AHC5" i="1"/>
  <c r="AHH5" i="1"/>
  <c r="AHI8" i="1"/>
  <c r="AHB10" i="1"/>
  <c r="AHH2" i="1"/>
  <c r="AHA2" i="1" s="1"/>
  <c r="AHA4" i="1"/>
  <c r="AHI4" i="1"/>
  <c r="AHH9" i="1"/>
  <c r="AHC9" i="1" s="1"/>
  <c r="AGP13" i="1"/>
  <c r="AGV28" i="1"/>
  <c r="AHE3" i="1"/>
  <c r="AHH6" i="1"/>
  <c r="AHE6" i="1" s="1"/>
  <c r="AGQ13" i="1"/>
  <c r="AGU29" i="1"/>
  <c r="AGU37" i="1"/>
  <c r="AHA7" i="1"/>
  <c r="AHC39" i="1"/>
  <c r="AGV36" i="1"/>
  <c r="AGV57" i="1"/>
  <c r="AGV68" i="1"/>
  <c r="AGS95" i="1"/>
  <c r="AGU95" i="1"/>
  <c r="AHC89" i="1"/>
  <c r="B46" i="11"/>
  <c r="AFJ92" i="1"/>
  <c r="AFJ91" i="1"/>
  <c r="AFJ90" i="1"/>
  <c r="AFJ89" i="1"/>
  <c r="AFJ88" i="1"/>
  <c r="AFJ87" i="1"/>
  <c r="AFJ86" i="1"/>
  <c r="AFJ85" i="1"/>
  <c r="AFJ84" i="1"/>
  <c r="AFJ83" i="1"/>
  <c r="AFJ82" i="1"/>
  <c r="AFJ81" i="1"/>
  <c r="AFJ80" i="1"/>
  <c r="AFJ79" i="1"/>
  <c r="AFJ78" i="1"/>
  <c r="AFJ77" i="1"/>
  <c r="AFJ76" i="1"/>
  <c r="AFJ75" i="1"/>
  <c r="AFJ74" i="1"/>
  <c r="AFJ73" i="1"/>
  <c r="AFJ72" i="1"/>
  <c r="AFJ71" i="1"/>
  <c r="AFJ70" i="1"/>
  <c r="AFJ69" i="1"/>
  <c r="AFJ68" i="1"/>
  <c r="AFJ67" i="1"/>
  <c r="AFJ66" i="1"/>
  <c r="AFJ65" i="1"/>
  <c r="AFJ64" i="1"/>
  <c r="AFJ63" i="1"/>
  <c r="AFJ62" i="1"/>
  <c r="AFJ61" i="1"/>
  <c r="AFJ60" i="1"/>
  <c r="AFJ59" i="1"/>
  <c r="AFJ58" i="1"/>
  <c r="AFJ57" i="1"/>
  <c r="AFJ56" i="1"/>
  <c r="AFJ55" i="1"/>
  <c r="AFJ54" i="1"/>
  <c r="AFJ53" i="1"/>
  <c r="AFJ52" i="1"/>
  <c r="AFJ51" i="1"/>
  <c r="AFJ50" i="1"/>
  <c r="AFJ49" i="1"/>
  <c r="AFJ48" i="1"/>
  <c r="AFJ47" i="1"/>
  <c r="AFJ46" i="1"/>
  <c r="AFJ45" i="1"/>
  <c r="AFJ44" i="1"/>
  <c r="AFJ43" i="1"/>
  <c r="AFJ42" i="1"/>
  <c r="AFJ41" i="1"/>
  <c r="AFJ40" i="1"/>
  <c r="AFJ39" i="1"/>
  <c r="AFJ38" i="1"/>
  <c r="AFJ37" i="1"/>
  <c r="AFJ36" i="1"/>
  <c r="AFJ35" i="1"/>
  <c r="AFJ34" i="1"/>
  <c r="AFJ33" i="1"/>
  <c r="AFJ32" i="1"/>
  <c r="AFJ31" i="1"/>
  <c r="AFJ30" i="1"/>
  <c r="AFJ29" i="1"/>
  <c r="AFJ28" i="1"/>
  <c r="AFJ27" i="1"/>
  <c r="AFJ26" i="1"/>
  <c r="AFJ25" i="1"/>
  <c r="AFJ24" i="1"/>
  <c r="AFJ23" i="1"/>
  <c r="AFJ22" i="1"/>
  <c r="AFJ21" i="1"/>
  <c r="AFJ20" i="1"/>
  <c r="AFJ19" i="1"/>
  <c r="AFJ18" i="1"/>
  <c r="AFJ17" i="1"/>
  <c r="AFJ16" i="1"/>
  <c r="AFJ15" i="1"/>
  <c r="AFJ14" i="1"/>
  <c r="AFJ12" i="1"/>
  <c r="AFQ123" i="1"/>
  <c r="AFL123" i="1"/>
  <c r="AFJ123" i="1"/>
  <c r="AFA123" i="1"/>
  <c r="AFQ122" i="1"/>
  <c r="AFL122" i="1"/>
  <c r="AFJ122" i="1"/>
  <c r="AFA122" i="1"/>
  <c r="AFQ121" i="1"/>
  <c r="AFL121" i="1"/>
  <c r="AFJ121" i="1"/>
  <c r="AFA121" i="1"/>
  <c r="AFQ120" i="1"/>
  <c r="AFL120" i="1"/>
  <c r="AFJ120" i="1"/>
  <c r="AFA120" i="1"/>
  <c r="AFQ119" i="1"/>
  <c r="AFL119" i="1"/>
  <c r="AFJ119" i="1"/>
  <c r="AFA119" i="1"/>
  <c r="AFQ118" i="1"/>
  <c r="AFL118" i="1"/>
  <c r="AFJ118" i="1"/>
  <c r="AFA118" i="1"/>
  <c r="AFQ117" i="1"/>
  <c r="AFL117" i="1"/>
  <c r="AFJ117" i="1"/>
  <c r="AFA117" i="1"/>
  <c r="AFQ116" i="1"/>
  <c r="AFL116" i="1"/>
  <c r="AFJ116" i="1"/>
  <c r="AFA116" i="1"/>
  <c r="AFQ115" i="1"/>
  <c r="AFL115" i="1"/>
  <c r="AFJ115" i="1"/>
  <c r="AFA115" i="1"/>
  <c r="AFQ114" i="1"/>
  <c r="AFL114" i="1"/>
  <c r="AFJ114" i="1"/>
  <c r="AFA114" i="1"/>
  <c r="AFQ113" i="1"/>
  <c r="AFL113" i="1"/>
  <c r="AFJ113" i="1"/>
  <c r="AFA113" i="1"/>
  <c r="AFQ112" i="1"/>
  <c r="AFL112" i="1"/>
  <c r="AFJ112" i="1"/>
  <c r="AFA112" i="1"/>
  <c r="AFQ111" i="1"/>
  <c r="AFL111" i="1"/>
  <c r="AFJ111" i="1"/>
  <c r="AFA111" i="1"/>
  <c r="AFQ110" i="1"/>
  <c r="AFL110" i="1"/>
  <c r="AFJ110" i="1"/>
  <c r="AFA110" i="1"/>
  <c r="AFQ109" i="1"/>
  <c r="AFL109" i="1"/>
  <c r="AFJ109" i="1"/>
  <c r="AFA109" i="1"/>
  <c r="AFQ108" i="1"/>
  <c r="AFL108" i="1"/>
  <c r="AFJ108" i="1"/>
  <c r="AFA108" i="1"/>
  <c r="AFQ107" i="1"/>
  <c r="AFL107" i="1"/>
  <c r="AFJ107" i="1"/>
  <c r="AFA107" i="1"/>
  <c r="AFQ106" i="1"/>
  <c r="AFL106" i="1"/>
  <c r="AFJ106" i="1"/>
  <c r="AFA106" i="1"/>
  <c r="AFQ105" i="1"/>
  <c r="AFL105" i="1"/>
  <c r="AFJ105" i="1"/>
  <c r="AFA105" i="1"/>
  <c r="AFQ104" i="1"/>
  <c r="AFL104" i="1"/>
  <c r="AFJ104" i="1"/>
  <c r="AFA104" i="1"/>
  <c r="AFQ103" i="1"/>
  <c r="AFL103" i="1"/>
  <c r="AFJ103" i="1"/>
  <c r="AFA103" i="1"/>
  <c r="AFQ102" i="1"/>
  <c r="AFL102" i="1"/>
  <c r="AFJ102" i="1"/>
  <c r="AFA102" i="1"/>
  <c r="AFQ101" i="1"/>
  <c r="AFL101" i="1"/>
  <c r="AFJ101" i="1"/>
  <c r="AFA101" i="1"/>
  <c r="AFQ100" i="1"/>
  <c r="AFL100" i="1"/>
  <c r="AFJ100" i="1"/>
  <c r="AFA100" i="1"/>
  <c r="AFQ99" i="1"/>
  <c r="AFL99" i="1"/>
  <c r="AFJ99" i="1"/>
  <c r="AFA99" i="1"/>
  <c r="AFQ98" i="1"/>
  <c r="AFL98" i="1"/>
  <c r="AFJ98" i="1"/>
  <c r="AFA98" i="1"/>
  <c r="AFQ97" i="1"/>
  <c r="AFL97" i="1"/>
  <c r="AFJ97" i="1"/>
  <c r="AFA97" i="1"/>
  <c r="AFQ96" i="1"/>
  <c r="AFL96" i="1"/>
  <c r="AFL95" i="1" s="1"/>
  <c r="AFJ96" i="1"/>
  <c r="AFA96" i="1"/>
  <c r="AFJ95" i="1"/>
  <c r="AFI95" i="1"/>
  <c r="AFG95" i="1"/>
  <c r="AFE95" i="1"/>
  <c r="AFB95" i="1"/>
  <c r="AGA94" i="1"/>
  <c r="AFZ94" i="1"/>
  <c r="AFW94" i="1"/>
  <c r="AFU94" i="1"/>
  <c r="AFT94" i="1"/>
  <c r="AFS94" i="1"/>
  <c r="AFR94" i="1"/>
  <c r="AFQ94" i="1"/>
  <c r="AFP94" i="1"/>
  <c r="AFO94" i="1"/>
  <c r="AFN94" i="1"/>
  <c r="AFJ94" i="1"/>
  <c r="AFI94" i="1"/>
  <c r="AFG94" i="1"/>
  <c r="AFE94" i="1"/>
  <c r="AFB94" i="1"/>
  <c r="AFA94" i="1"/>
  <c r="AFQ92" i="1"/>
  <c r="AFK92" i="1"/>
  <c r="AFH92" i="1"/>
  <c r="AFM92" i="1" s="1"/>
  <c r="AFG92" i="1"/>
  <c r="AFA92" i="1"/>
  <c r="AFQ91" i="1"/>
  <c r="AFK91" i="1"/>
  <c r="AFH91" i="1"/>
  <c r="AFM91" i="1" s="1"/>
  <c r="AFG91" i="1"/>
  <c r="AFL91" i="1" s="1"/>
  <c r="AFA91" i="1"/>
  <c r="AFQ90" i="1"/>
  <c r="AFK90" i="1"/>
  <c r="AFH90" i="1"/>
  <c r="AFM90" i="1" s="1"/>
  <c r="AFG90" i="1"/>
  <c r="AFA90" i="1"/>
  <c r="AFR89" i="1"/>
  <c r="AFT89" i="1" s="1"/>
  <c r="AFQ89" i="1"/>
  <c r="AFK89" i="1"/>
  <c r="AFH89" i="1"/>
  <c r="AFG89" i="1"/>
  <c r="AFL89" i="1" s="1"/>
  <c r="AFA89" i="1"/>
  <c r="AFQ88" i="1"/>
  <c r="AFK88" i="1"/>
  <c r="AFH88" i="1"/>
  <c r="AFM88" i="1" s="1"/>
  <c r="AFG88" i="1"/>
  <c r="AFL88" i="1" s="1"/>
  <c r="AFA88" i="1"/>
  <c r="AFQ87" i="1"/>
  <c r="AFK87" i="1"/>
  <c r="AFH87" i="1"/>
  <c r="AFM87" i="1" s="1"/>
  <c r="AFG87" i="1"/>
  <c r="AFL87" i="1" s="1"/>
  <c r="AFA87" i="1"/>
  <c r="AFQ86" i="1"/>
  <c r="AFK86" i="1"/>
  <c r="AFH86" i="1"/>
  <c r="AFM86" i="1" s="1"/>
  <c r="AFG86" i="1"/>
  <c r="AFL86" i="1" s="1"/>
  <c r="AFA86" i="1"/>
  <c r="AFQ85" i="1"/>
  <c r="AFK85" i="1"/>
  <c r="AFH85" i="1"/>
  <c r="AFM85" i="1" s="1"/>
  <c r="AFG85" i="1"/>
  <c r="AFL85" i="1" s="1"/>
  <c r="AFA85" i="1"/>
  <c r="AFQ84" i="1"/>
  <c r="AFK84" i="1"/>
  <c r="AFH84" i="1"/>
  <c r="AFM84" i="1" s="1"/>
  <c r="AFG84" i="1"/>
  <c r="AFL84" i="1" s="1"/>
  <c r="AFA84" i="1"/>
  <c r="AFQ83" i="1"/>
  <c r="AFK83" i="1"/>
  <c r="AFH83" i="1"/>
  <c r="AFM83" i="1" s="1"/>
  <c r="AFG83" i="1"/>
  <c r="AFL83" i="1" s="1"/>
  <c r="AFA83" i="1"/>
  <c r="AFQ82" i="1"/>
  <c r="AFK82" i="1"/>
  <c r="AFH82" i="1"/>
  <c r="AFM82" i="1" s="1"/>
  <c r="AFG82" i="1"/>
  <c r="AFA82" i="1"/>
  <c r="AFQ81" i="1"/>
  <c r="AFK81" i="1"/>
  <c r="AFH81" i="1"/>
  <c r="AFG81" i="1"/>
  <c r="AFL81" i="1" s="1"/>
  <c r="AFA81" i="1"/>
  <c r="AFQ80" i="1"/>
  <c r="AFK80" i="1"/>
  <c r="AFH80" i="1"/>
  <c r="AFM80" i="1" s="1"/>
  <c r="AFG80" i="1"/>
  <c r="AFL80" i="1" s="1"/>
  <c r="AFA80" i="1"/>
  <c r="AFQ79" i="1"/>
  <c r="AFK79" i="1"/>
  <c r="AFH79" i="1"/>
  <c r="AFM79" i="1" s="1"/>
  <c r="AFG79" i="1"/>
  <c r="AFL79" i="1" s="1"/>
  <c r="AFA79" i="1"/>
  <c r="AFQ78" i="1"/>
  <c r="AFM78" i="1"/>
  <c r="AFK78" i="1"/>
  <c r="AFH78" i="1"/>
  <c r="AFG78" i="1"/>
  <c r="AFL78" i="1" s="1"/>
  <c r="AFA78" i="1"/>
  <c r="AFQ77" i="1"/>
  <c r="AFK77" i="1"/>
  <c r="AFH77" i="1"/>
  <c r="AFM77" i="1" s="1"/>
  <c r="AFG77" i="1"/>
  <c r="AFL77" i="1" s="1"/>
  <c r="AFA77" i="1"/>
  <c r="AFQ76" i="1"/>
  <c r="AFK76" i="1"/>
  <c r="AFH76" i="1"/>
  <c r="AFM76" i="1" s="1"/>
  <c r="AFG76" i="1"/>
  <c r="AFL76" i="1" s="1"/>
  <c r="AFA76" i="1"/>
  <c r="AFQ75" i="1"/>
  <c r="AFK75" i="1"/>
  <c r="AFH75" i="1"/>
  <c r="AFM75" i="1" s="1"/>
  <c r="AFG75" i="1"/>
  <c r="AFL75" i="1" s="1"/>
  <c r="AFA75" i="1"/>
  <c r="AFQ74" i="1"/>
  <c r="AFK74" i="1"/>
  <c r="AFH74" i="1"/>
  <c r="AFM74" i="1" s="1"/>
  <c r="AFG74" i="1"/>
  <c r="AFA74" i="1"/>
  <c r="AFQ73" i="1"/>
  <c r="AFK73" i="1"/>
  <c r="AFH73" i="1"/>
  <c r="AFG73" i="1"/>
  <c r="AFL73" i="1" s="1"/>
  <c r="AFA73" i="1"/>
  <c r="AFQ72" i="1"/>
  <c r="AFK72" i="1"/>
  <c r="AFH72" i="1"/>
  <c r="AFM72" i="1" s="1"/>
  <c r="AFG72" i="1"/>
  <c r="AFL72" i="1" s="1"/>
  <c r="AFA72" i="1"/>
  <c r="AFQ71" i="1"/>
  <c r="AFM71" i="1"/>
  <c r="AFL71" i="1"/>
  <c r="AFK71" i="1"/>
  <c r="AFH71" i="1"/>
  <c r="AFG71" i="1"/>
  <c r="AFA71" i="1"/>
  <c r="AFQ70" i="1"/>
  <c r="AFL70" i="1"/>
  <c r="AFK70" i="1"/>
  <c r="AFH70" i="1"/>
  <c r="AFM70" i="1" s="1"/>
  <c r="AFG70" i="1"/>
  <c r="AFA70" i="1"/>
  <c r="AFQ69" i="1"/>
  <c r="AFK69" i="1"/>
  <c r="AFH69" i="1"/>
  <c r="AFM69" i="1" s="1"/>
  <c r="AFG69" i="1"/>
  <c r="AFL69" i="1" s="1"/>
  <c r="AFA69" i="1"/>
  <c r="AFQ68" i="1"/>
  <c r="AFK68" i="1"/>
  <c r="AFH68" i="1"/>
  <c r="AFM68" i="1" s="1"/>
  <c r="AFG68" i="1"/>
  <c r="AFL68" i="1" s="1"/>
  <c r="AFA68" i="1"/>
  <c r="AFQ67" i="1"/>
  <c r="AFK67" i="1"/>
  <c r="AFH67" i="1"/>
  <c r="AFM67" i="1" s="1"/>
  <c r="AFG67" i="1"/>
  <c r="AFL67" i="1" s="1"/>
  <c r="AFA67" i="1"/>
  <c r="AFQ66" i="1"/>
  <c r="AFK66" i="1"/>
  <c r="AFH66" i="1"/>
  <c r="AFM66" i="1" s="1"/>
  <c r="AFG66" i="1"/>
  <c r="AFL66" i="1" s="1"/>
  <c r="AFA66" i="1"/>
  <c r="AFQ65" i="1"/>
  <c r="AFK65" i="1"/>
  <c r="AFH65" i="1"/>
  <c r="AFM65" i="1" s="1"/>
  <c r="AFG65" i="1"/>
  <c r="AFL65" i="1" s="1"/>
  <c r="AFA65" i="1"/>
  <c r="AFQ64" i="1"/>
  <c r="AFK64" i="1"/>
  <c r="AFH64" i="1"/>
  <c r="AFM64" i="1" s="1"/>
  <c r="AFG64" i="1"/>
  <c r="AFL64" i="1" s="1"/>
  <c r="AFA64" i="1"/>
  <c r="AFQ63" i="1"/>
  <c r="AFL63" i="1"/>
  <c r="AFK63" i="1"/>
  <c r="AFH63" i="1"/>
  <c r="AFM63" i="1" s="1"/>
  <c r="AFG63" i="1"/>
  <c r="AFA63" i="1"/>
  <c r="AFQ62" i="1"/>
  <c r="AFK62" i="1"/>
  <c r="AFH62" i="1"/>
  <c r="AFM62" i="1" s="1"/>
  <c r="AFG62" i="1"/>
  <c r="AFL62" i="1" s="1"/>
  <c r="AFA62" i="1"/>
  <c r="AFQ61" i="1"/>
  <c r="AFK61" i="1"/>
  <c r="AFH61" i="1"/>
  <c r="AFM61" i="1" s="1"/>
  <c r="AFG61" i="1"/>
  <c r="AFA61" i="1"/>
  <c r="AFQ60" i="1"/>
  <c r="AFK60" i="1"/>
  <c r="AFH60" i="1"/>
  <c r="AFM60" i="1" s="1"/>
  <c r="AFG60" i="1"/>
  <c r="AFL60" i="1" s="1"/>
  <c r="AFA60" i="1"/>
  <c r="AFQ59" i="1"/>
  <c r="AFK59" i="1"/>
  <c r="AFH59" i="1"/>
  <c r="AFM59" i="1" s="1"/>
  <c r="AFG59" i="1"/>
  <c r="AFL59" i="1" s="1"/>
  <c r="AFA59" i="1"/>
  <c r="AFQ58" i="1"/>
  <c r="AFK58" i="1"/>
  <c r="AFH58" i="1"/>
  <c r="AFM58" i="1" s="1"/>
  <c r="AFG58" i="1"/>
  <c r="AFL58" i="1" s="1"/>
  <c r="AFA58" i="1"/>
  <c r="AFQ57" i="1"/>
  <c r="AFK57" i="1"/>
  <c r="AFH57" i="1"/>
  <c r="AFM57" i="1" s="1"/>
  <c r="AFG57" i="1"/>
  <c r="AFL57" i="1" s="1"/>
  <c r="AFA57" i="1"/>
  <c r="AFQ56" i="1"/>
  <c r="AFK56" i="1"/>
  <c r="AFH56" i="1"/>
  <c r="AFM56" i="1" s="1"/>
  <c r="AFG56" i="1"/>
  <c r="AFA56" i="1"/>
  <c r="AFQ55" i="1"/>
  <c r="AFK55" i="1"/>
  <c r="AFH55" i="1"/>
  <c r="AFM55" i="1" s="1"/>
  <c r="AFG55" i="1"/>
  <c r="AFL55" i="1" s="1"/>
  <c r="AFA55" i="1"/>
  <c r="AFQ54" i="1"/>
  <c r="AFK54" i="1"/>
  <c r="AFH54" i="1"/>
  <c r="AFM54" i="1" s="1"/>
  <c r="AFG54" i="1"/>
  <c r="AFL54" i="1" s="1"/>
  <c r="AFA54" i="1"/>
  <c r="AFQ53" i="1"/>
  <c r="AFK53" i="1"/>
  <c r="AFH53" i="1"/>
  <c r="AFM53" i="1" s="1"/>
  <c r="AFG53" i="1"/>
  <c r="AFA53" i="1"/>
  <c r="AFQ52" i="1"/>
  <c r="AFL52" i="1"/>
  <c r="AFK52" i="1"/>
  <c r="AFH52" i="1"/>
  <c r="AFM52" i="1" s="1"/>
  <c r="AFG52" i="1"/>
  <c r="AFA52" i="1"/>
  <c r="AFQ51" i="1"/>
  <c r="AFK51" i="1"/>
  <c r="AFH51" i="1"/>
  <c r="AFM51" i="1" s="1"/>
  <c r="AFG51" i="1"/>
  <c r="AFL51" i="1" s="1"/>
  <c r="AFA51" i="1"/>
  <c r="AFQ50" i="1"/>
  <c r="AFK50" i="1"/>
  <c r="AFH50" i="1"/>
  <c r="AFM50" i="1" s="1"/>
  <c r="AFG50" i="1"/>
  <c r="AFL50" i="1" s="1"/>
  <c r="AFA50" i="1"/>
  <c r="AFQ49" i="1"/>
  <c r="AFK49" i="1"/>
  <c r="AFH49" i="1"/>
  <c r="AFM49" i="1" s="1"/>
  <c r="AFG49" i="1"/>
  <c r="AFL49" i="1" s="1"/>
  <c r="AFA49" i="1"/>
  <c r="AFQ48" i="1"/>
  <c r="AFK48" i="1"/>
  <c r="AFH48" i="1"/>
  <c r="AFM48" i="1" s="1"/>
  <c r="AFG48" i="1"/>
  <c r="AFL48" i="1" s="1"/>
  <c r="AFA48" i="1"/>
  <c r="AFQ47" i="1"/>
  <c r="AFK47" i="1"/>
  <c r="AFH47" i="1"/>
  <c r="AFM47" i="1" s="1"/>
  <c r="AFG47" i="1"/>
  <c r="AFL47" i="1" s="1"/>
  <c r="AFA47" i="1"/>
  <c r="AFQ46" i="1"/>
  <c r="AFK46" i="1"/>
  <c r="AFH46" i="1"/>
  <c r="AFM46" i="1" s="1"/>
  <c r="AFG46" i="1"/>
  <c r="AFL46" i="1" s="1"/>
  <c r="AFA46" i="1"/>
  <c r="AFQ45" i="1"/>
  <c r="AFL45" i="1"/>
  <c r="AFK45" i="1"/>
  <c r="AFH45" i="1"/>
  <c r="AFM45" i="1" s="1"/>
  <c r="AFG45" i="1"/>
  <c r="AFA45" i="1"/>
  <c r="AFQ44" i="1"/>
  <c r="AFK44" i="1"/>
  <c r="AFH44" i="1"/>
  <c r="AFM44" i="1" s="1"/>
  <c r="AFG44" i="1"/>
  <c r="AFL44" i="1" s="1"/>
  <c r="AFA44" i="1"/>
  <c r="AFQ43" i="1"/>
  <c r="AFK43" i="1"/>
  <c r="AFH43" i="1"/>
  <c r="AFM43" i="1" s="1"/>
  <c r="AFG43" i="1"/>
  <c r="AFL43" i="1" s="1"/>
  <c r="AFA43" i="1"/>
  <c r="AFQ42" i="1"/>
  <c r="AFK42" i="1"/>
  <c r="AFH42" i="1"/>
  <c r="AFM42" i="1" s="1"/>
  <c r="AFG42" i="1"/>
  <c r="AFL42" i="1" s="1"/>
  <c r="AFA42" i="1"/>
  <c r="AFQ41" i="1"/>
  <c r="AFK41" i="1"/>
  <c r="AFH41" i="1"/>
  <c r="AFM41" i="1" s="1"/>
  <c r="AFG41" i="1"/>
  <c r="AFL41" i="1" s="1"/>
  <c r="AFA41" i="1"/>
  <c r="AFQ40" i="1"/>
  <c r="AFK40" i="1"/>
  <c r="AFH40" i="1"/>
  <c r="AFM40" i="1" s="1"/>
  <c r="AFG40" i="1"/>
  <c r="AFL40" i="1" s="1"/>
  <c r="AFA40" i="1"/>
  <c r="AFR39" i="1"/>
  <c r="AFT39" i="1" s="1"/>
  <c r="AFQ39" i="1"/>
  <c r="AFK39" i="1"/>
  <c r="AFH39" i="1"/>
  <c r="AFM39" i="1" s="1"/>
  <c r="AFG39" i="1"/>
  <c r="AFL39" i="1" s="1"/>
  <c r="AFA39" i="1"/>
  <c r="AFQ38" i="1"/>
  <c r="AFK38" i="1"/>
  <c r="AFH38" i="1"/>
  <c r="AFM38" i="1" s="1"/>
  <c r="AFG38" i="1"/>
  <c r="AFL38" i="1" s="1"/>
  <c r="AFA38" i="1"/>
  <c r="AFQ37" i="1"/>
  <c r="AFL37" i="1"/>
  <c r="AFK37" i="1"/>
  <c r="AFH37" i="1"/>
  <c r="AFM37" i="1" s="1"/>
  <c r="AFG37" i="1"/>
  <c r="AFA37" i="1"/>
  <c r="AFR36" i="1"/>
  <c r="AFQ36" i="1"/>
  <c r="AFK36" i="1"/>
  <c r="AFH36" i="1"/>
  <c r="AFM36" i="1" s="1"/>
  <c r="AFG36" i="1"/>
  <c r="AFL36" i="1" s="1"/>
  <c r="AFA36" i="1"/>
  <c r="AFQ35" i="1"/>
  <c r="AFK35" i="1"/>
  <c r="AFH35" i="1"/>
  <c r="AFM35" i="1" s="1"/>
  <c r="AFG35" i="1"/>
  <c r="AFL35" i="1" s="1"/>
  <c r="AFA35" i="1"/>
  <c r="AFQ34" i="1"/>
  <c r="AFK34" i="1"/>
  <c r="AFH34" i="1"/>
  <c r="AFM34" i="1" s="1"/>
  <c r="AFG34" i="1"/>
  <c r="AFL34" i="1" s="1"/>
  <c r="AFA34" i="1"/>
  <c r="AFQ33" i="1"/>
  <c r="AFK33" i="1"/>
  <c r="AFH33" i="1"/>
  <c r="AFM33" i="1" s="1"/>
  <c r="AFG33" i="1"/>
  <c r="AFL33" i="1" s="1"/>
  <c r="AFA33" i="1"/>
  <c r="AFQ32" i="1"/>
  <c r="AFK32" i="1"/>
  <c r="AFH32" i="1"/>
  <c r="AFM32" i="1" s="1"/>
  <c r="AFG32" i="1"/>
  <c r="AFL32" i="1" s="1"/>
  <c r="AFA32" i="1"/>
  <c r="AFQ31" i="1"/>
  <c r="AFK31" i="1"/>
  <c r="AFH31" i="1"/>
  <c r="AFM31" i="1" s="1"/>
  <c r="AFG31" i="1"/>
  <c r="AFL31" i="1" s="1"/>
  <c r="AFA31" i="1"/>
  <c r="AFR30" i="1"/>
  <c r="AFT30" i="1" s="1"/>
  <c r="AFQ30" i="1"/>
  <c r="AFK30" i="1"/>
  <c r="AFH30" i="1"/>
  <c r="AFG30" i="1"/>
  <c r="AFL30" i="1" s="1"/>
  <c r="AFA30" i="1"/>
  <c r="AFR29" i="1"/>
  <c r="AFT29" i="1" s="1"/>
  <c r="AFQ29" i="1"/>
  <c r="AFK29" i="1"/>
  <c r="AFH29" i="1"/>
  <c r="AFM29" i="1" s="1"/>
  <c r="AFG29" i="1"/>
  <c r="AFL29" i="1" s="1"/>
  <c r="AFA29" i="1"/>
  <c r="AFQ28" i="1"/>
  <c r="AFK28" i="1"/>
  <c r="AFH28" i="1"/>
  <c r="AFM28" i="1" s="1"/>
  <c r="AFG28" i="1"/>
  <c r="AFA28" i="1"/>
  <c r="AFQ27" i="1"/>
  <c r="AFL27" i="1"/>
  <c r="AFK27" i="1"/>
  <c r="AFH27" i="1"/>
  <c r="AFG27" i="1"/>
  <c r="AFA27" i="1"/>
  <c r="AFQ26" i="1"/>
  <c r="AFL26" i="1"/>
  <c r="AFK26" i="1"/>
  <c r="AFH26" i="1"/>
  <c r="AFM26" i="1" s="1"/>
  <c r="AFG26" i="1"/>
  <c r="AFA26" i="1"/>
  <c r="AFQ25" i="1"/>
  <c r="AFK25" i="1"/>
  <c r="AFH25" i="1"/>
  <c r="AFM25" i="1" s="1"/>
  <c r="AFG25" i="1"/>
  <c r="AFL25" i="1" s="1"/>
  <c r="AFA25" i="1"/>
  <c r="AFQ24" i="1"/>
  <c r="AFK24" i="1"/>
  <c r="AFH24" i="1"/>
  <c r="AFM24" i="1" s="1"/>
  <c r="AFG24" i="1"/>
  <c r="AFL24" i="1" s="1"/>
  <c r="AFA24" i="1"/>
  <c r="AFQ23" i="1"/>
  <c r="AFK23" i="1"/>
  <c r="AFH23" i="1"/>
  <c r="AFM23" i="1" s="1"/>
  <c r="AFG23" i="1"/>
  <c r="AFL23" i="1" s="1"/>
  <c r="AFA23" i="1"/>
  <c r="AFR22" i="1"/>
  <c r="AFT22" i="1" s="1"/>
  <c r="AFQ22" i="1"/>
  <c r="AFK22" i="1"/>
  <c r="AFH22" i="1"/>
  <c r="AFG22" i="1"/>
  <c r="AFL22" i="1" s="1"/>
  <c r="AFA22" i="1"/>
  <c r="AFQ21" i="1"/>
  <c r="AFK21" i="1"/>
  <c r="AFH21" i="1"/>
  <c r="AFM21" i="1" s="1"/>
  <c r="AFG21" i="1"/>
  <c r="AFL21" i="1" s="1"/>
  <c r="AFA21" i="1"/>
  <c r="AFQ20" i="1"/>
  <c r="AFK20" i="1"/>
  <c r="AFH20" i="1"/>
  <c r="AFM20" i="1" s="1"/>
  <c r="AFG20" i="1"/>
  <c r="AFL20" i="1" s="1"/>
  <c r="AFA20" i="1"/>
  <c r="AFQ19" i="1"/>
  <c r="AFK19" i="1"/>
  <c r="AFH19" i="1"/>
  <c r="AFG19" i="1"/>
  <c r="AFL19" i="1" s="1"/>
  <c r="AFA19" i="1"/>
  <c r="AFQ18" i="1"/>
  <c r="AFM18" i="1"/>
  <c r="AFL18" i="1"/>
  <c r="AFK18" i="1"/>
  <c r="AFH18" i="1"/>
  <c r="AFG18" i="1"/>
  <c r="AFA18" i="1"/>
  <c r="AFQ17" i="1"/>
  <c r="AFL17" i="1"/>
  <c r="AFK17" i="1"/>
  <c r="AFH17" i="1"/>
  <c r="AFM17" i="1" s="1"/>
  <c r="AFG17" i="1"/>
  <c r="AFA17" i="1"/>
  <c r="AFQ16" i="1"/>
  <c r="AFK16" i="1"/>
  <c r="AFH16" i="1"/>
  <c r="AFM16" i="1" s="1"/>
  <c r="AFG16" i="1"/>
  <c r="AFL16" i="1" s="1"/>
  <c r="AFA16" i="1"/>
  <c r="AFQ15" i="1"/>
  <c r="AFK15" i="1"/>
  <c r="AFH15" i="1"/>
  <c r="AFM15" i="1" s="1"/>
  <c r="AFG15" i="1"/>
  <c r="AFL15" i="1" s="1"/>
  <c r="AFA15" i="1"/>
  <c r="AFR14" i="1"/>
  <c r="AFT14" i="1" s="1"/>
  <c r="AFQ14" i="1"/>
  <c r="AFK14" i="1"/>
  <c r="AFH14" i="1"/>
  <c r="AFG14" i="1"/>
  <c r="AFL14" i="1" s="1"/>
  <c r="AFA14" i="1"/>
  <c r="AFI13" i="1"/>
  <c r="O46" i="11" s="1"/>
  <c r="AFG13" i="1"/>
  <c r="AFE13" i="1"/>
  <c r="AFD13" i="1"/>
  <c r="AFC13" i="1"/>
  <c r="AFB13" i="1"/>
  <c r="AGC12" i="1"/>
  <c r="AGB12" i="1"/>
  <c r="AFM12" i="1"/>
  <c r="AFL12" i="1"/>
  <c r="AFL94" i="1" s="1"/>
  <c r="AGC11" i="1"/>
  <c r="AGB11" i="1"/>
  <c r="AFU9" i="1"/>
  <c r="AFQ9" i="1"/>
  <c r="AFP9" i="1"/>
  <c r="AFU8" i="1"/>
  <c r="AFQ8" i="1"/>
  <c r="AFP8" i="1"/>
  <c r="AFU7" i="1"/>
  <c r="AFQ7" i="1"/>
  <c r="AFP7" i="1"/>
  <c r="AFU6" i="1"/>
  <c r="AFQ6" i="1"/>
  <c r="AFP6" i="1"/>
  <c r="AFU5" i="1"/>
  <c r="AFQ5" i="1"/>
  <c r="AFP5" i="1"/>
  <c r="AFU4" i="1"/>
  <c r="AFQ4" i="1"/>
  <c r="AFP4" i="1"/>
  <c r="AFU3" i="1"/>
  <c r="AFQ3" i="1"/>
  <c r="AFP3" i="1"/>
  <c r="AFU2" i="1"/>
  <c r="AFQ2" i="1"/>
  <c r="AFP2" i="1"/>
  <c r="AFL1" i="1"/>
  <c r="K35" i="11"/>
  <c r="AA36" i="11" s="1"/>
  <c r="K36" i="11"/>
  <c r="AA37" i="11" s="1"/>
  <c r="K37" i="11"/>
  <c r="AA38" i="11" s="1"/>
  <c r="K38" i="11"/>
  <c r="AA39" i="11" s="1"/>
  <c r="K39" i="11"/>
  <c r="K40" i="11"/>
  <c r="AA41" i="11" s="1"/>
  <c r="K41" i="11"/>
  <c r="AA42" i="11" s="1"/>
  <c r="K42" i="11"/>
  <c r="J35" i="11"/>
  <c r="Z36" i="11" s="1"/>
  <c r="J36" i="11"/>
  <c r="Z37" i="11" s="1"/>
  <c r="J37" i="11"/>
  <c r="Z38" i="11" s="1"/>
  <c r="J38" i="11"/>
  <c r="Z39" i="11" s="1"/>
  <c r="J39" i="11"/>
  <c r="J40" i="11"/>
  <c r="Z41" i="11" s="1"/>
  <c r="J41" i="11"/>
  <c r="Z42" i="11" s="1"/>
  <c r="J42" i="11"/>
  <c r="D35" i="11"/>
  <c r="D36" i="11"/>
  <c r="T37" i="11" s="1"/>
  <c r="D37" i="11"/>
  <c r="T38" i="11" s="1"/>
  <c r="D38" i="11"/>
  <c r="D39" i="11"/>
  <c r="D40" i="11"/>
  <c r="T41" i="11" s="1"/>
  <c r="D41" i="11"/>
  <c r="RI92" i="1"/>
  <c r="RI91" i="1"/>
  <c r="RI90" i="1"/>
  <c r="RI89" i="1"/>
  <c r="RI88" i="1"/>
  <c r="RI87" i="1"/>
  <c r="RI86" i="1"/>
  <c r="RI85" i="1"/>
  <c r="RI84" i="1"/>
  <c r="RI83" i="1"/>
  <c r="RI82" i="1"/>
  <c r="RI81" i="1"/>
  <c r="RI80" i="1"/>
  <c r="RI79" i="1"/>
  <c r="RI78" i="1"/>
  <c r="RI77" i="1"/>
  <c r="RI76" i="1"/>
  <c r="RI75" i="1"/>
  <c r="RI74" i="1"/>
  <c r="RI73" i="1"/>
  <c r="RI72" i="1"/>
  <c r="RI71" i="1"/>
  <c r="RI70" i="1"/>
  <c r="RI69" i="1"/>
  <c r="RI68" i="1"/>
  <c r="RI67" i="1"/>
  <c r="RI66" i="1"/>
  <c r="RI65" i="1"/>
  <c r="RI64" i="1"/>
  <c r="RI63" i="1"/>
  <c r="RI62" i="1"/>
  <c r="RI61" i="1"/>
  <c r="RI60" i="1"/>
  <c r="RI59" i="1"/>
  <c r="RI58" i="1"/>
  <c r="RI57" i="1"/>
  <c r="RI56" i="1"/>
  <c r="RI55" i="1"/>
  <c r="RI54" i="1"/>
  <c r="RI53" i="1"/>
  <c r="RI52" i="1"/>
  <c r="RI51" i="1"/>
  <c r="RI50" i="1"/>
  <c r="RI49" i="1"/>
  <c r="RI48" i="1"/>
  <c r="RI47" i="1"/>
  <c r="RI46" i="1"/>
  <c r="RI45" i="1"/>
  <c r="RI44" i="1"/>
  <c r="RI43" i="1"/>
  <c r="RI42" i="1"/>
  <c r="RI41" i="1"/>
  <c r="RI40" i="1"/>
  <c r="RI39" i="1"/>
  <c r="RI38" i="1"/>
  <c r="RI37" i="1"/>
  <c r="RI36" i="1"/>
  <c r="RI35" i="1"/>
  <c r="RI34" i="1"/>
  <c r="RI33" i="1"/>
  <c r="RI32" i="1"/>
  <c r="RI31" i="1"/>
  <c r="RI30" i="1"/>
  <c r="RI29" i="1"/>
  <c r="RI28" i="1"/>
  <c r="RI27" i="1"/>
  <c r="RI26" i="1"/>
  <c r="RI25" i="1"/>
  <c r="RI24" i="1"/>
  <c r="RI23" i="1"/>
  <c r="RI22" i="1"/>
  <c r="RI21" i="1"/>
  <c r="RI20" i="1"/>
  <c r="RI19" i="1"/>
  <c r="RI18" i="1"/>
  <c r="RI17" i="1"/>
  <c r="RI16" i="1"/>
  <c r="RI15" i="1"/>
  <c r="RI14" i="1"/>
  <c r="RI13" i="1"/>
  <c r="SR92" i="1"/>
  <c r="SR91" i="1"/>
  <c r="SR90" i="1"/>
  <c r="SR89" i="1"/>
  <c r="SR88" i="1"/>
  <c r="SR87" i="1"/>
  <c r="SR86" i="1"/>
  <c r="SR85" i="1"/>
  <c r="SR84" i="1"/>
  <c r="SR83" i="1"/>
  <c r="SR82" i="1"/>
  <c r="SR81" i="1"/>
  <c r="SR80" i="1"/>
  <c r="SR79" i="1"/>
  <c r="SR78" i="1"/>
  <c r="SR77" i="1"/>
  <c r="SR76" i="1"/>
  <c r="SR75" i="1"/>
  <c r="SR74" i="1"/>
  <c r="SR73" i="1"/>
  <c r="SR72" i="1"/>
  <c r="SR71" i="1"/>
  <c r="SR70" i="1"/>
  <c r="SR69" i="1"/>
  <c r="SR68" i="1"/>
  <c r="SR67" i="1"/>
  <c r="SR66" i="1"/>
  <c r="SR65" i="1"/>
  <c r="SR64" i="1"/>
  <c r="SR63" i="1"/>
  <c r="SR62" i="1"/>
  <c r="SR61" i="1"/>
  <c r="SR60" i="1"/>
  <c r="SR59" i="1"/>
  <c r="SR58" i="1"/>
  <c r="SR57" i="1"/>
  <c r="SR56" i="1"/>
  <c r="SR55" i="1"/>
  <c r="SR54" i="1"/>
  <c r="SR53" i="1"/>
  <c r="SR52" i="1"/>
  <c r="SR51" i="1"/>
  <c r="SR50" i="1"/>
  <c r="SR49" i="1"/>
  <c r="SR48" i="1"/>
  <c r="SR47" i="1"/>
  <c r="SR46" i="1"/>
  <c r="SR45" i="1"/>
  <c r="SR44" i="1"/>
  <c r="SR43" i="1"/>
  <c r="SR42" i="1"/>
  <c r="SR41" i="1"/>
  <c r="SR40" i="1"/>
  <c r="SR39" i="1"/>
  <c r="SR38" i="1"/>
  <c r="SR37" i="1"/>
  <c r="SR36" i="1"/>
  <c r="SR35" i="1"/>
  <c r="SR34" i="1"/>
  <c r="SR33" i="1"/>
  <c r="SR32" i="1"/>
  <c r="SR31" i="1"/>
  <c r="SR30" i="1"/>
  <c r="SR29" i="1"/>
  <c r="SR28" i="1"/>
  <c r="SR27" i="1"/>
  <c r="SR26" i="1"/>
  <c r="SR25" i="1"/>
  <c r="SR24" i="1"/>
  <c r="SR23" i="1"/>
  <c r="SR22" i="1"/>
  <c r="SR21" i="1"/>
  <c r="SR20" i="1"/>
  <c r="SR19" i="1"/>
  <c r="SR18" i="1"/>
  <c r="SR17" i="1"/>
  <c r="SR16" i="1"/>
  <c r="SR15" i="1"/>
  <c r="SR14" i="1"/>
  <c r="SR13" i="1"/>
  <c r="UA92" i="1"/>
  <c r="UA91" i="1"/>
  <c r="UA90" i="1"/>
  <c r="UA89" i="1"/>
  <c r="UA88" i="1"/>
  <c r="UA87" i="1"/>
  <c r="UA86" i="1"/>
  <c r="UA85" i="1"/>
  <c r="UA84" i="1"/>
  <c r="UA83" i="1"/>
  <c r="UA82" i="1"/>
  <c r="UA81" i="1"/>
  <c r="UA80" i="1"/>
  <c r="UA79" i="1"/>
  <c r="UA78" i="1"/>
  <c r="UA77" i="1"/>
  <c r="UA76" i="1"/>
  <c r="UA75" i="1"/>
  <c r="UA74" i="1"/>
  <c r="UA73" i="1"/>
  <c r="UA72" i="1"/>
  <c r="UA71" i="1"/>
  <c r="UA70" i="1"/>
  <c r="UA69" i="1"/>
  <c r="UA68" i="1"/>
  <c r="UA67" i="1"/>
  <c r="UA66" i="1"/>
  <c r="UA65" i="1"/>
  <c r="UA64" i="1"/>
  <c r="UA63" i="1"/>
  <c r="UA62" i="1"/>
  <c r="UA61" i="1"/>
  <c r="UA60" i="1"/>
  <c r="UA59" i="1"/>
  <c r="UA58" i="1"/>
  <c r="UA57" i="1"/>
  <c r="UA56" i="1"/>
  <c r="UA55" i="1"/>
  <c r="UA54" i="1"/>
  <c r="UA53" i="1"/>
  <c r="UA52" i="1"/>
  <c r="UA51" i="1"/>
  <c r="UA50" i="1"/>
  <c r="UA49" i="1"/>
  <c r="UA48" i="1"/>
  <c r="UA47" i="1"/>
  <c r="UA46" i="1"/>
  <c r="UA45" i="1"/>
  <c r="UA44" i="1"/>
  <c r="UA43" i="1"/>
  <c r="UA42" i="1"/>
  <c r="UA41" i="1"/>
  <c r="UA40" i="1"/>
  <c r="UA39" i="1"/>
  <c r="UA38" i="1"/>
  <c r="UA37" i="1"/>
  <c r="UA36" i="1"/>
  <c r="UA35" i="1"/>
  <c r="UA34" i="1"/>
  <c r="UA33" i="1"/>
  <c r="UA32" i="1"/>
  <c r="UA31" i="1"/>
  <c r="UA30" i="1"/>
  <c r="UA29" i="1"/>
  <c r="UA28" i="1"/>
  <c r="UA27" i="1"/>
  <c r="UA26" i="1"/>
  <c r="UA25" i="1"/>
  <c r="UA24" i="1"/>
  <c r="UA23" i="1"/>
  <c r="UA22" i="1"/>
  <c r="UA21" i="1"/>
  <c r="UA20" i="1"/>
  <c r="UA19" i="1"/>
  <c r="UA18" i="1"/>
  <c r="UA17" i="1"/>
  <c r="UA16" i="1"/>
  <c r="UA15" i="1"/>
  <c r="UA14" i="1"/>
  <c r="UA13" i="1"/>
  <c r="VJ92" i="1"/>
  <c r="VJ91" i="1"/>
  <c r="VJ90" i="1"/>
  <c r="VJ89" i="1"/>
  <c r="VJ88" i="1"/>
  <c r="VJ87" i="1"/>
  <c r="VJ86" i="1"/>
  <c r="VJ85" i="1"/>
  <c r="VJ84" i="1"/>
  <c r="VJ83" i="1"/>
  <c r="VJ82" i="1"/>
  <c r="VJ81" i="1"/>
  <c r="VJ80" i="1"/>
  <c r="VJ79" i="1"/>
  <c r="VJ78" i="1"/>
  <c r="VJ77" i="1"/>
  <c r="VJ76" i="1"/>
  <c r="VJ75" i="1"/>
  <c r="VJ74" i="1"/>
  <c r="VJ73" i="1"/>
  <c r="VJ72" i="1"/>
  <c r="VJ71" i="1"/>
  <c r="VJ70" i="1"/>
  <c r="VJ69" i="1"/>
  <c r="VJ68" i="1"/>
  <c r="VJ67" i="1"/>
  <c r="VJ66" i="1"/>
  <c r="VJ65" i="1"/>
  <c r="VJ64" i="1"/>
  <c r="VJ63" i="1"/>
  <c r="VJ62" i="1"/>
  <c r="VJ61" i="1"/>
  <c r="VJ60" i="1"/>
  <c r="VJ59" i="1"/>
  <c r="VJ58" i="1"/>
  <c r="VJ57" i="1"/>
  <c r="VJ56" i="1"/>
  <c r="VJ55" i="1"/>
  <c r="VJ54" i="1"/>
  <c r="VJ53" i="1"/>
  <c r="VJ52" i="1"/>
  <c r="VJ51" i="1"/>
  <c r="VJ50" i="1"/>
  <c r="VJ49" i="1"/>
  <c r="VJ48" i="1"/>
  <c r="VJ47" i="1"/>
  <c r="VJ46" i="1"/>
  <c r="VJ45" i="1"/>
  <c r="VJ44" i="1"/>
  <c r="VJ43" i="1"/>
  <c r="VJ42" i="1"/>
  <c r="VJ41" i="1"/>
  <c r="VJ40" i="1"/>
  <c r="VJ39" i="1"/>
  <c r="VJ38" i="1"/>
  <c r="VJ37" i="1"/>
  <c r="VJ36" i="1"/>
  <c r="VJ35" i="1"/>
  <c r="VJ34" i="1"/>
  <c r="VJ33" i="1"/>
  <c r="VJ32" i="1"/>
  <c r="VJ31" i="1"/>
  <c r="VJ30" i="1"/>
  <c r="VJ29" i="1"/>
  <c r="VJ28" i="1"/>
  <c r="VJ27" i="1"/>
  <c r="VJ26" i="1"/>
  <c r="VJ25" i="1"/>
  <c r="VJ24" i="1"/>
  <c r="VJ23" i="1"/>
  <c r="VJ22" i="1"/>
  <c r="VJ21" i="1"/>
  <c r="VJ13" i="1" s="1"/>
  <c r="VJ20" i="1"/>
  <c r="VJ19" i="1"/>
  <c r="VJ18" i="1"/>
  <c r="VJ17" i="1"/>
  <c r="VJ16" i="1"/>
  <c r="VJ15" i="1"/>
  <c r="VJ14" i="1"/>
  <c r="WS92" i="1"/>
  <c r="WS91" i="1"/>
  <c r="WS90" i="1"/>
  <c r="WS89" i="1"/>
  <c r="WS88" i="1"/>
  <c r="WS87" i="1"/>
  <c r="WS86" i="1"/>
  <c r="WS85" i="1"/>
  <c r="WS84" i="1"/>
  <c r="WS83" i="1"/>
  <c r="WS82" i="1"/>
  <c r="WS81" i="1"/>
  <c r="WS80" i="1"/>
  <c r="WS79" i="1"/>
  <c r="WS78" i="1"/>
  <c r="WS77" i="1"/>
  <c r="WS76" i="1"/>
  <c r="WS75" i="1"/>
  <c r="WS74" i="1"/>
  <c r="WS73" i="1"/>
  <c r="WS72" i="1"/>
  <c r="WS71" i="1"/>
  <c r="WS70" i="1"/>
  <c r="WS69" i="1"/>
  <c r="WS68" i="1"/>
  <c r="WS67" i="1"/>
  <c r="WS66" i="1"/>
  <c r="WS65" i="1"/>
  <c r="WS64" i="1"/>
  <c r="WS63" i="1"/>
  <c r="WS62" i="1"/>
  <c r="WS61" i="1"/>
  <c r="WS60" i="1"/>
  <c r="WS59" i="1"/>
  <c r="WS58" i="1"/>
  <c r="WS57" i="1"/>
  <c r="WS56" i="1"/>
  <c r="WS55" i="1"/>
  <c r="WS54" i="1"/>
  <c r="WS53" i="1"/>
  <c r="WS52" i="1"/>
  <c r="WS51" i="1"/>
  <c r="WS50" i="1"/>
  <c r="WS49" i="1"/>
  <c r="WS48" i="1"/>
  <c r="WS47" i="1"/>
  <c r="WS46" i="1"/>
  <c r="WS45" i="1"/>
  <c r="WS44" i="1"/>
  <c r="WS43" i="1"/>
  <c r="WS42" i="1"/>
  <c r="WS41" i="1"/>
  <c r="WS40" i="1"/>
  <c r="WS39" i="1"/>
  <c r="WS38" i="1"/>
  <c r="WS37" i="1"/>
  <c r="WS36" i="1"/>
  <c r="WS35" i="1"/>
  <c r="WS34" i="1"/>
  <c r="WS33" i="1"/>
  <c r="WS32" i="1"/>
  <c r="WS31" i="1"/>
  <c r="WS30" i="1"/>
  <c r="WS29" i="1"/>
  <c r="WS28" i="1"/>
  <c r="WS27" i="1"/>
  <c r="WS26" i="1"/>
  <c r="WS25" i="1"/>
  <c r="WS24" i="1"/>
  <c r="WS23" i="1"/>
  <c r="WS22" i="1"/>
  <c r="WS21" i="1"/>
  <c r="WS20" i="1"/>
  <c r="WS19" i="1"/>
  <c r="WS18" i="1"/>
  <c r="WS17" i="1"/>
  <c r="WS16" i="1"/>
  <c r="WS15" i="1"/>
  <c r="WS14" i="1"/>
  <c r="WS13" i="1"/>
  <c r="YB92" i="1"/>
  <c r="YB91" i="1"/>
  <c r="YB90" i="1"/>
  <c r="YB89" i="1"/>
  <c r="YB88" i="1"/>
  <c r="YB87" i="1"/>
  <c r="YB86" i="1"/>
  <c r="YB85" i="1"/>
  <c r="YB84" i="1"/>
  <c r="YB83" i="1"/>
  <c r="YB82" i="1"/>
  <c r="YB81" i="1"/>
  <c r="YB80" i="1"/>
  <c r="YB79" i="1"/>
  <c r="YB78" i="1"/>
  <c r="YB77" i="1"/>
  <c r="YB76" i="1"/>
  <c r="YB75" i="1"/>
  <c r="YB74" i="1"/>
  <c r="YB73" i="1"/>
  <c r="YB72" i="1"/>
  <c r="YB71" i="1"/>
  <c r="YB70" i="1"/>
  <c r="YB69" i="1"/>
  <c r="YB68" i="1"/>
  <c r="YB67" i="1"/>
  <c r="YB66" i="1"/>
  <c r="YB65" i="1"/>
  <c r="YB64" i="1"/>
  <c r="YB63" i="1"/>
  <c r="YB62" i="1"/>
  <c r="YB61" i="1"/>
  <c r="YB60" i="1"/>
  <c r="YB59" i="1"/>
  <c r="YB58" i="1"/>
  <c r="YB57" i="1"/>
  <c r="YB56" i="1"/>
  <c r="YB55" i="1"/>
  <c r="YB54" i="1"/>
  <c r="YB53" i="1"/>
  <c r="YB52" i="1"/>
  <c r="YB51" i="1"/>
  <c r="YB50" i="1"/>
  <c r="YB49" i="1"/>
  <c r="YB48" i="1"/>
  <c r="YB47" i="1"/>
  <c r="YB46" i="1"/>
  <c r="YB45" i="1"/>
  <c r="YB13" i="1" s="1"/>
  <c r="YB44" i="1"/>
  <c r="YB43" i="1"/>
  <c r="YB42" i="1"/>
  <c r="YB41" i="1"/>
  <c r="YB40" i="1"/>
  <c r="YB39" i="1"/>
  <c r="YB38" i="1"/>
  <c r="YB37" i="1"/>
  <c r="YB36" i="1"/>
  <c r="YB35" i="1"/>
  <c r="YB34" i="1"/>
  <c r="YB33" i="1"/>
  <c r="YB32" i="1"/>
  <c r="YB31" i="1"/>
  <c r="YB30" i="1"/>
  <c r="YB29" i="1"/>
  <c r="YB28" i="1"/>
  <c r="YB27" i="1"/>
  <c r="YB26" i="1"/>
  <c r="YB25" i="1"/>
  <c r="YB24" i="1"/>
  <c r="YB23" i="1"/>
  <c r="YB22" i="1"/>
  <c r="YB21" i="1"/>
  <c r="YB20" i="1"/>
  <c r="YB19" i="1"/>
  <c r="YB18" i="1"/>
  <c r="YB17" i="1"/>
  <c r="YB16" i="1"/>
  <c r="YB15" i="1"/>
  <c r="YB14" i="1"/>
  <c r="ZK92" i="1"/>
  <c r="ZK91" i="1"/>
  <c r="ZK90" i="1"/>
  <c r="ZK89" i="1"/>
  <c r="ZK88" i="1"/>
  <c r="ZK87" i="1"/>
  <c r="ZK86" i="1"/>
  <c r="ZK85" i="1"/>
  <c r="ZK84" i="1"/>
  <c r="ZK83" i="1"/>
  <c r="ZK82" i="1"/>
  <c r="ZK81" i="1"/>
  <c r="ZK80" i="1"/>
  <c r="ZK79" i="1"/>
  <c r="ZK78" i="1"/>
  <c r="ZK77" i="1"/>
  <c r="ZK76" i="1"/>
  <c r="ZK75" i="1"/>
  <c r="ZK74" i="1"/>
  <c r="ZK73" i="1"/>
  <c r="ZK72" i="1"/>
  <c r="ZK71" i="1"/>
  <c r="ZK70" i="1"/>
  <c r="ZK69" i="1"/>
  <c r="ZK68" i="1"/>
  <c r="ZK67" i="1"/>
  <c r="ZK66" i="1"/>
  <c r="ZK65" i="1"/>
  <c r="ZK64" i="1"/>
  <c r="ZK63" i="1"/>
  <c r="ZK62" i="1"/>
  <c r="ZK61" i="1"/>
  <c r="ZK60" i="1"/>
  <c r="ZK59" i="1"/>
  <c r="ZK58" i="1"/>
  <c r="ZK57" i="1"/>
  <c r="ZK56" i="1"/>
  <c r="ZK55" i="1"/>
  <c r="ZK54" i="1"/>
  <c r="ZK53" i="1"/>
  <c r="ZK52" i="1"/>
  <c r="ZK51" i="1"/>
  <c r="ZK50" i="1"/>
  <c r="ZK49" i="1"/>
  <c r="ZK48" i="1"/>
  <c r="ZK47" i="1"/>
  <c r="ZK46" i="1"/>
  <c r="ZK45" i="1"/>
  <c r="ZK44" i="1"/>
  <c r="ZK43" i="1"/>
  <c r="ZK42" i="1"/>
  <c r="ZK41" i="1"/>
  <c r="ZK40" i="1"/>
  <c r="ZK39" i="1"/>
  <c r="ZK38" i="1"/>
  <c r="ZK37" i="1"/>
  <c r="ZK36" i="1"/>
  <c r="ZK35" i="1"/>
  <c r="ZK34" i="1"/>
  <c r="ZK33" i="1"/>
  <c r="ZK32" i="1"/>
  <c r="ZK31" i="1"/>
  <c r="ZK30" i="1"/>
  <c r="ZK29" i="1"/>
  <c r="ZK28" i="1"/>
  <c r="ZK27" i="1"/>
  <c r="ZK26" i="1"/>
  <c r="ZK25" i="1"/>
  <c r="ZK24" i="1"/>
  <c r="ZK23" i="1"/>
  <c r="ZK22" i="1"/>
  <c r="ZK21" i="1"/>
  <c r="ZK20" i="1"/>
  <c r="ZK19" i="1"/>
  <c r="ZK18" i="1"/>
  <c r="ZK17" i="1"/>
  <c r="ZK16" i="1"/>
  <c r="ZK15" i="1"/>
  <c r="ZK14" i="1"/>
  <c r="ZK13" i="1" s="1"/>
  <c r="AAT92" i="1"/>
  <c r="AAT91" i="1"/>
  <c r="AAT90" i="1"/>
  <c r="AAT89" i="1"/>
  <c r="AAT88" i="1"/>
  <c r="AAT87" i="1"/>
  <c r="AAT86" i="1"/>
  <c r="AAT85" i="1"/>
  <c r="AAT84" i="1"/>
  <c r="AAT83" i="1"/>
  <c r="AAT82" i="1"/>
  <c r="AAT81" i="1"/>
  <c r="AAT80" i="1"/>
  <c r="AAT79" i="1"/>
  <c r="AAT75" i="1"/>
  <c r="AAT67" i="1"/>
  <c r="AAT59" i="1"/>
  <c r="AAT51" i="1"/>
  <c r="AAT43" i="1"/>
  <c r="AAT35" i="1"/>
  <c r="AAT27" i="1"/>
  <c r="AAT19" i="1"/>
  <c r="AAT16" i="1"/>
  <c r="AAT15" i="1"/>
  <c r="AAT14" i="1"/>
  <c r="AAN92" i="1"/>
  <c r="AAN91" i="1"/>
  <c r="AAN90" i="1"/>
  <c r="AAN89" i="1"/>
  <c r="AAN88" i="1"/>
  <c r="AAN87" i="1"/>
  <c r="AAN86" i="1"/>
  <c r="AAN85" i="1"/>
  <c r="AAN84" i="1"/>
  <c r="AAN83" i="1"/>
  <c r="AAN82" i="1"/>
  <c r="AAN81" i="1"/>
  <c r="AAN80" i="1"/>
  <c r="AAN79" i="1"/>
  <c r="AAN78" i="1"/>
  <c r="AAN77" i="1"/>
  <c r="AAN76" i="1"/>
  <c r="AAN75" i="1"/>
  <c r="AAN74" i="1"/>
  <c r="AAN73" i="1"/>
  <c r="AAN72" i="1"/>
  <c r="AAN71" i="1"/>
  <c r="AAN70" i="1"/>
  <c r="AAN69" i="1"/>
  <c r="AAN68" i="1"/>
  <c r="AAN67" i="1"/>
  <c r="AAN66" i="1"/>
  <c r="AAN65" i="1"/>
  <c r="AAN64" i="1"/>
  <c r="AAN63" i="1"/>
  <c r="AAN62" i="1"/>
  <c r="AAN61" i="1"/>
  <c r="AAN60" i="1"/>
  <c r="AAN59" i="1"/>
  <c r="AAN58" i="1"/>
  <c r="AAN57" i="1"/>
  <c r="AAN56" i="1"/>
  <c r="AAN55" i="1"/>
  <c r="AAN54" i="1"/>
  <c r="AAN53" i="1"/>
  <c r="AAN52" i="1"/>
  <c r="AAN51" i="1"/>
  <c r="AAN50" i="1"/>
  <c r="AAN49" i="1"/>
  <c r="AAN48" i="1"/>
  <c r="AAN47" i="1"/>
  <c r="AAN46" i="1"/>
  <c r="AAN45" i="1"/>
  <c r="AAN44" i="1"/>
  <c r="AAN43" i="1"/>
  <c r="AAN42" i="1"/>
  <c r="AAN41" i="1"/>
  <c r="AAN40" i="1"/>
  <c r="AAN39" i="1"/>
  <c r="AAN38" i="1"/>
  <c r="AAN37" i="1"/>
  <c r="AAN36" i="1"/>
  <c r="AAN35" i="1"/>
  <c r="AAN34" i="1"/>
  <c r="AAN33" i="1"/>
  <c r="AAN32" i="1"/>
  <c r="AAN31" i="1"/>
  <c r="AAN30" i="1"/>
  <c r="AAN29" i="1"/>
  <c r="AAN28" i="1"/>
  <c r="AAN27" i="1"/>
  <c r="AAN26" i="1"/>
  <c r="AAN25" i="1"/>
  <c r="AAN24" i="1"/>
  <c r="AAN23" i="1"/>
  <c r="AAN22" i="1"/>
  <c r="AAN21" i="1"/>
  <c r="AAN20" i="1"/>
  <c r="AAN19" i="1"/>
  <c r="AAN18" i="1"/>
  <c r="AAN17" i="1"/>
  <c r="AAN16" i="1"/>
  <c r="AAN15" i="1"/>
  <c r="AAN14" i="1"/>
  <c r="AAN13" i="1" s="1"/>
  <c r="ZE92" i="1"/>
  <c r="ZE91" i="1"/>
  <c r="ZE90" i="1"/>
  <c r="ZE89" i="1"/>
  <c r="ZE88" i="1"/>
  <c r="ZE87" i="1"/>
  <c r="ZE86" i="1"/>
  <c r="ZE85" i="1"/>
  <c r="ZE84" i="1"/>
  <c r="ZE83" i="1"/>
  <c r="ZE82" i="1"/>
  <c r="ZE81" i="1"/>
  <c r="ZE80" i="1"/>
  <c r="ZE79" i="1"/>
  <c r="ZE78" i="1"/>
  <c r="ZE77" i="1"/>
  <c r="ZE76" i="1"/>
  <c r="ZE75" i="1"/>
  <c r="ZE74" i="1"/>
  <c r="ZE73" i="1"/>
  <c r="ZE72" i="1"/>
  <c r="ZE71" i="1"/>
  <c r="ZE70" i="1"/>
  <c r="ZE69" i="1"/>
  <c r="ZE68" i="1"/>
  <c r="ZE67" i="1"/>
  <c r="ZE66" i="1"/>
  <c r="ZE65" i="1"/>
  <c r="ZE64" i="1"/>
  <c r="ZE63" i="1"/>
  <c r="ZE62" i="1"/>
  <c r="ZE61" i="1"/>
  <c r="ZE60" i="1"/>
  <c r="ZE59" i="1"/>
  <c r="ZE58" i="1"/>
  <c r="ZE57" i="1"/>
  <c r="ZE56" i="1"/>
  <c r="ZE55" i="1"/>
  <c r="ZE54" i="1"/>
  <c r="ZE53" i="1"/>
  <c r="ZE52" i="1"/>
  <c r="ZE51" i="1"/>
  <c r="ZE50" i="1"/>
  <c r="ZE49" i="1"/>
  <c r="ZE48" i="1"/>
  <c r="ZE47" i="1"/>
  <c r="ZE46" i="1"/>
  <c r="ZE45" i="1"/>
  <c r="ZE44" i="1"/>
  <c r="ZE43" i="1"/>
  <c r="ZE42" i="1"/>
  <c r="ZE41" i="1"/>
  <c r="ZE40" i="1"/>
  <c r="ZE39" i="1"/>
  <c r="ZE38" i="1"/>
  <c r="ZE37" i="1"/>
  <c r="ZE36" i="1"/>
  <c r="ZE35" i="1"/>
  <c r="ZE34" i="1"/>
  <c r="ZE33" i="1"/>
  <c r="ZE32" i="1"/>
  <c r="ZE31" i="1"/>
  <c r="ZE30" i="1"/>
  <c r="ZE29" i="1"/>
  <c r="ZE28" i="1"/>
  <c r="ZE27" i="1"/>
  <c r="ZE26" i="1"/>
  <c r="ZE25" i="1"/>
  <c r="ZE24" i="1"/>
  <c r="ZE23" i="1"/>
  <c r="ZE22" i="1"/>
  <c r="ZE21" i="1"/>
  <c r="ZE20" i="1"/>
  <c r="ZE19" i="1"/>
  <c r="ZE18" i="1"/>
  <c r="ZE17" i="1"/>
  <c r="ZE16" i="1"/>
  <c r="ZE15" i="1"/>
  <c r="ZE14" i="1"/>
  <c r="ZE13" i="1"/>
  <c r="XV92" i="1"/>
  <c r="XV91" i="1"/>
  <c r="XV90" i="1"/>
  <c r="XV89" i="1"/>
  <c r="XV88" i="1"/>
  <c r="XV87" i="1"/>
  <c r="XV86" i="1"/>
  <c r="XV85" i="1"/>
  <c r="XV84" i="1"/>
  <c r="XV83" i="1"/>
  <c r="XV82" i="1"/>
  <c r="XV81" i="1"/>
  <c r="XV80" i="1"/>
  <c r="XV79" i="1"/>
  <c r="XV78" i="1"/>
  <c r="XV77" i="1"/>
  <c r="XV76" i="1"/>
  <c r="XV75" i="1"/>
  <c r="XV74" i="1"/>
  <c r="XV73" i="1"/>
  <c r="XV72" i="1"/>
  <c r="XV71" i="1"/>
  <c r="XV70" i="1"/>
  <c r="XV69" i="1"/>
  <c r="XV68" i="1"/>
  <c r="XV67" i="1"/>
  <c r="XV66" i="1"/>
  <c r="XV65" i="1"/>
  <c r="XV64" i="1"/>
  <c r="XV63" i="1"/>
  <c r="XV62" i="1"/>
  <c r="XV61" i="1"/>
  <c r="XV60" i="1"/>
  <c r="XV59" i="1"/>
  <c r="XV58" i="1"/>
  <c r="XV57" i="1"/>
  <c r="XV56" i="1"/>
  <c r="XV55" i="1"/>
  <c r="XV54" i="1"/>
  <c r="XV53" i="1"/>
  <c r="XV52" i="1"/>
  <c r="XV51" i="1"/>
  <c r="XV50" i="1"/>
  <c r="XV49" i="1"/>
  <c r="XV48" i="1"/>
  <c r="XV47" i="1"/>
  <c r="XV46" i="1"/>
  <c r="XV45" i="1"/>
  <c r="XV44" i="1"/>
  <c r="XV43" i="1"/>
  <c r="XV42" i="1"/>
  <c r="XV41" i="1"/>
  <c r="XV40" i="1"/>
  <c r="XV39" i="1"/>
  <c r="XV38" i="1"/>
  <c r="XV37" i="1"/>
  <c r="XV36" i="1"/>
  <c r="XV35" i="1"/>
  <c r="XV34" i="1"/>
  <c r="XV33" i="1"/>
  <c r="XV32" i="1"/>
  <c r="XV31" i="1"/>
  <c r="XV30" i="1"/>
  <c r="XV29" i="1"/>
  <c r="XV28" i="1"/>
  <c r="XV27" i="1"/>
  <c r="XV26" i="1"/>
  <c r="XV25" i="1"/>
  <c r="XV24" i="1"/>
  <c r="XV23" i="1"/>
  <c r="XV22" i="1"/>
  <c r="XV21" i="1"/>
  <c r="XV20" i="1"/>
  <c r="XV19" i="1"/>
  <c r="XV18" i="1"/>
  <c r="XV17" i="1"/>
  <c r="XV16" i="1"/>
  <c r="XV15" i="1"/>
  <c r="XV14" i="1"/>
  <c r="XV13" i="1"/>
  <c r="WM92" i="1"/>
  <c r="WM91" i="1"/>
  <c r="WM90" i="1"/>
  <c r="WM89" i="1"/>
  <c r="WM88" i="1"/>
  <c r="WM87" i="1"/>
  <c r="WM86" i="1"/>
  <c r="WM85" i="1"/>
  <c r="WM84" i="1"/>
  <c r="WM83" i="1"/>
  <c r="WM82" i="1"/>
  <c r="WM81" i="1"/>
  <c r="WM80" i="1"/>
  <c r="WM79" i="1"/>
  <c r="WM78" i="1"/>
  <c r="WM77" i="1"/>
  <c r="WM76" i="1"/>
  <c r="WM75" i="1"/>
  <c r="WM74" i="1"/>
  <c r="WM73" i="1"/>
  <c r="WM72" i="1"/>
  <c r="WM71" i="1"/>
  <c r="WM70" i="1"/>
  <c r="WM69" i="1"/>
  <c r="WM68" i="1"/>
  <c r="WM67" i="1"/>
  <c r="WM66" i="1"/>
  <c r="WM65" i="1"/>
  <c r="WM64" i="1"/>
  <c r="WM63" i="1"/>
  <c r="WM62" i="1"/>
  <c r="WM61" i="1"/>
  <c r="WM60" i="1"/>
  <c r="WM59" i="1"/>
  <c r="WM58" i="1"/>
  <c r="WM57" i="1"/>
  <c r="WM56" i="1"/>
  <c r="WM55" i="1"/>
  <c r="WM54" i="1"/>
  <c r="WM53" i="1"/>
  <c r="WM52" i="1"/>
  <c r="WM51" i="1"/>
  <c r="WM50" i="1"/>
  <c r="WM49" i="1"/>
  <c r="WM48" i="1"/>
  <c r="WM47" i="1"/>
  <c r="WM46" i="1"/>
  <c r="WM45" i="1"/>
  <c r="WM44" i="1"/>
  <c r="WM43" i="1"/>
  <c r="WM42" i="1"/>
  <c r="WM41" i="1"/>
  <c r="WM40" i="1"/>
  <c r="WM39" i="1"/>
  <c r="WM38" i="1"/>
  <c r="WM37" i="1"/>
  <c r="WM36" i="1"/>
  <c r="WM35" i="1"/>
  <c r="WM34" i="1"/>
  <c r="WM33" i="1"/>
  <c r="WM32" i="1"/>
  <c r="WM31" i="1"/>
  <c r="WM30" i="1"/>
  <c r="WM29" i="1"/>
  <c r="WM13" i="1" s="1"/>
  <c r="WM28" i="1"/>
  <c r="WM27" i="1"/>
  <c r="WM26" i="1"/>
  <c r="WM25" i="1"/>
  <c r="WM24" i="1"/>
  <c r="WM23" i="1"/>
  <c r="WM22" i="1"/>
  <c r="WM21" i="1"/>
  <c r="WM20" i="1"/>
  <c r="WM19" i="1"/>
  <c r="WM18" i="1"/>
  <c r="WM17" i="1"/>
  <c r="WM16" i="1"/>
  <c r="WM15" i="1"/>
  <c r="WM14" i="1"/>
  <c r="VD92" i="1"/>
  <c r="VD91" i="1"/>
  <c r="VD90" i="1"/>
  <c r="VD89" i="1"/>
  <c r="VD88" i="1"/>
  <c r="VD87" i="1"/>
  <c r="VD86" i="1"/>
  <c r="VD85" i="1"/>
  <c r="VD84" i="1"/>
  <c r="VD83" i="1"/>
  <c r="VD82" i="1"/>
  <c r="VD81" i="1"/>
  <c r="VD80" i="1"/>
  <c r="VD79" i="1"/>
  <c r="VD78" i="1"/>
  <c r="VD77" i="1"/>
  <c r="VD76" i="1"/>
  <c r="VD75" i="1"/>
  <c r="VD74" i="1"/>
  <c r="VD73" i="1"/>
  <c r="VD72" i="1"/>
  <c r="VD71" i="1"/>
  <c r="VD70" i="1"/>
  <c r="VD69" i="1"/>
  <c r="VD68" i="1"/>
  <c r="VD67" i="1"/>
  <c r="VD66" i="1"/>
  <c r="VD65" i="1"/>
  <c r="VD64" i="1"/>
  <c r="VD63" i="1"/>
  <c r="VD62" i="1"/>
  <c r="VD61" i="1"/>
  <c r="VD60" i="1"/>
  <c r="VD59" i="1"/>
  <c r="VD58" i="1"/>
  <c r="VD57" i="1"/>
  <c r="VD56" i="1"/>
  <c r="VD55" i="1"/>
  <c r="VD54" i="1"/>
  <c r="VD53" i="1"/>
  <c r="VD52" i="1"/>
  <c r="VD51" i="1"/>
  <c r="VD50" i="1"/>
  <c r="VD49" i="1"/>
  <c r="VD48" i="1"/>
  <c r="VD47" i="1"/>
  <c r="VD46" i="1"/>
  <c r="VD45" i="1"/>
  <c r="VD44" i="1"/>
  <c r="VD43" i="1"/>
  <c r="VD42" i="1"/>
  <c r="VD41" i="1"/>
  <c r="VD40" i="1"/>
  <c r="VD39" i="1"/>
  <c r="VD38" i="1"/>
  <c r="VD37" i="1"/>
  <c r="VD36" i="1"/>
  <c r="VD35" i="1"/>
  <c r="VD34" i="1"/>
  <c r="VD33" i="1"/>
  <c r="VD32" i="1"/>
  <c r="VD31" i="1"/>
  <c r="VD30" i="1"/>
  <c r="VD29" i="1"/>
  <c r="VD28" i="1"/>
  <c r="VD27" i="1"/>
  <c r="VD26" i="1"/>
  <c r="VD25" i="1"/>
  <c r="VD24" i="1"/>
  <c r="VD23" i="1"/>
  <c r="VD22" i="1"/>
  <c r="VD21" i="1"/>
  <c r="VD20" i="1"/>
  <c r="VD19" i="1"/>
  <c r="VD18" i="1"/>
  <c r="VD17" i="1"/>
  <c r="VD16" i="1"/>
  <c r="VD15" i="1"/>
  <c r="VD14" i="1"/>
  <c r="VD13" i="1"/>
  <c r="TU92" i="1"/>
  <c r="TU91" i="1"/>
  <c r="TU90" i="1"/>
  <c r="TU89" i="1"/>
  <c r="TU88" i="1"/>
  <c r="TU87" i="1"/>
  <c r="TU86" i="1"/>
  <c r="TU85" i="1"/>
  <c r="TU84" i="1"/>
  <c r="TU83" i="1"/>
  <c r="TU82" i="1"/>
  <c r="TU81" i="1"/>
  <c r="TU80" i="1"/>
  <c r="TU79" i="1"/>
  <c r="TU78" i="1"/>
  <c r="TU77" i="1"/>
  <c r="TU76" i="1"/>
  <c r="TU75" i="1"/>
  <c r="TU74" i="1"/>
  <c r="TU73" i="1"/>
  <c r="TU72" i="1"/>
  <c r="TU71" i="1"/>
  <c r="TU70" i="1"/>
  <c r="TU69" i="1"/>
  <c r="TU68" i="1"/>
  <c r="TU67" i="1"/>
  <c r="TU66" i="1"/>
  <c r="TU65" i="1"/>
  <c r="TU64" i="1"/>
  <c r="TU63" i="1"/>
  <c r="TU62" i="1"/>
  <c r="TU61" i="1"/>
  <c r="TU60" i="1"/>
  <c r="TU59" i="1"/>
  <c r="TU58" i="1"/>
  <c r="TU57" i="1"/>
  <c r="TU56" i="1"/>
  <c r="TU55" i="1"/>
  <c r="TU54" i="1"/>
  <c r="TU53" i="1"/>
  <c r="TU52" i="1"/>
  <c r="TU51" i="1"/>
  <c r="TU50" i="1"/>
  <c r="TU49" i="1"/>
  <c r="TU48" i="1"/>
  <c r="TU47" i="1"/>
  <c r="TU46" i="1"/>
  <c r="TU45" i="1"/>
  <c r="TU44" i="1"/>
  <c r="TU43" i="1"/>
  <c r="TU42" i="1"/>
  <c r="TU41" i="1"/>
  <c r="TU40" i="1"/>
  <c r="TU39" i="1"/>
  <c r="TU38" i="1"/>
  <c r="TU37" i="1"/>
  <c r="TU36" i="1"/>
  <c r="TU35" i="1"/>
  <c r="TU34" i="1"/>
  <c r="TU33" i="1"/>
  <c r="TU32" i="1"/>
  <c r="TU31" i="1"/>
  <c r="TU30" i="1"/>
  <c r="TU29" i="1"/>
  <c r="TU28" i="1"/>
  <c r="TU27" i="1"/>
  <c r="TU26" i="1"/>
  <c r="TU25" i="1"/>
  <c r="TU24" i="1"/>
  <c r="TU23" i="1"/>
  <c r="TU22" i="1"/>
  <c r="TU21" i="1"/>
  <c r="TU20" i="1"/>
  <c r="TU19" i="1"/>
  <c r="TU18" i="1"/>
  <c r="TU17" i="1"/>
  <c r="TU16" i="1"/>
  <c r="TU15" i="1"/>
  <c r="TU13" i="1" s="1"/>
  <c r="TU14" i="1"/>
  <c r="SL15" i="1"/>
  <c r="SL92" i="1"/>
  <c r="SL91" i="1"/>
  <c r="SL90" i="1"/>
  <c r="SL89" i="1"/>
  <c r="SL88" i="1"/>
  <c r="SL87" i="1"/>
  <c r="SL86" i="1"/>
  <c r="SL85" i="1"/>
  <c r="SL84" i="1"/>
  <c r="SL83" i="1"/>
  <c r="SL82" i="1"/>
  <c r="SL81" i="1"/>
  <c r="SL80" i="1"/>
  <c r="SL79" i="1"/>
  <c r="SL78" i="1"/>
  <c r="SL77" i="1"/>
  <c r="SL76" i="1"/>
  <c r="SL75" i="1"/>
  <c r="SL74" i="1"/>
  <c r="SL73" i="1"/>
  <c r="SL72" i="1"/>
  <c r="SL71" i="1"/>
  <c r="SL70" i="1"/>
  <c r="SL69" i="1"/>
  <c r="SL68" i="1"/>
  <c r="SL67" i="1"/>
  <c r="SL66" i="1"/>
  <c r="SL65" i="1"/>
  <c r="SL64" i="1"/>
  <c r="SL63" i="1"/>
  <c r="SL62" i="1"/>
  <c r="SL61" i="1"/>
  <c r="SL60" i="1"/>
  <c r="SL59" i="1"/>
  <c r="SL58" i="1"/>
  <c r="SL57" i="1"/>
  <c r="SL56" i="1"/>
  <c r="SL55" i="1"/>
  <c r="SL54" i="1"/>
  <c r="SL53" i="1"/>
  <c r="SL52" i="1"/>
  <c r="SL51" i="1"/>
  <c r="SL50" i="1"/>
  <c r="SL49" i="1"/>
  <c r="SL48" i="1"/>
  <c r="SL47" i="1"/>
  <c r="SL46" i="1"/>
  <c r="SL45" i="1"/>
  <c r="SL44" i="1"/>
  <c r="SL43" i="1"/>
  <c r="SL42" i="1"/>
  <c r="SL41" i="1"/>
  <c r="SL40" i="1"/>
  <c r="SL39" i="1"/>
  <c r="SL38" i="1"/>
  <c r="SL37" i="1"/>
  <c r="SL36" i="1"/>
  <c r="SL35" i="1"/>
  <c r="SL34" i="1"/>
  <c r="SL33" i="1"/>
  <c r="SL32" i="1"/>
  <c r="SL31" i="1"/>
  <c r="SL30" i="1"/>
  <c r="SL29" i="1"/>
  <c r="SL28" i="1"/>
  <c r="SL27" i="1"/>
  <c r="SL26" i="1"/>
  <c r="SL25" i="1"/>
  <c r="SL24" i="1"/>
  <c r="SL23" i="1"/>
  <c r="SL22" i="1"/>
  <c r="SL21" i="1"/>
  <c r="SL20" i="1"/>
  <c r="SL19" i="1"/>
  <c r="SL18" i="1"/>
  <c r="SL17" i="1"/>
  <c r="SL16" i="1"/>
  <c r="SL14" i="1"/>
  <c r="RD17" i="1"/>
  <c r="RD18" i="1"/>
  <c r="RD19" i="1"/>
  <c r="RD20" i="1"/>
  <c r="RD21" i="1"/>
  <c r="RD22" i="1"/>
  <c r="RD23" i="1"/>
  <c r="RD24" i="1"/>
  <c r="RD25" i="1"/>
  <c r="RD26" i="1"/>
  <c r="RD27" i="1"/>
  <c r="RD28" i="1"/>
  <c r="RD29" i="1"/>
  <c r="RD30" i="1"/>
  <c r="RD31" i="1"/>
  <c r="RD32" i="1"/>
  <c r="RD33" i="1"/>
  <c r="RD34" i="1"/>
  <c r="RD35" i="1"/>
  <c r="RD36" i="1"/>
  <c r="RD37" i="1"/>
  <c r="RD38" i="1"/>
  <c r="RD39" i="1"/>
  <c r="RD40" i="1"/>
  <c r="RD41" i="1"/>
  <c r="RD42" i="1"/>
  <c r="RD43" i="1"/>
  <c r="RD44" i="1"/>
  <c r="RD45" i="1"/>
  <c r="RD46" i="1"/>
  <c r="RD47" i="1"/>
  <c r="RD48" i="1"/>
  <c r="RD49" i="1"/>
  <c r="RD50" i="1"/>
  <c r="RD51" i="1"/>
  <c r="RD52" i="1"/>
  <c r="RD53" i="1"/>
  <c r="RD54" i="1"/>
  <c r="RD55" i="1"/>
  <c r="RD56" i="1"/>
  <c r="RD57" i="1"/>
  <c r="RD58" i="1"/>
  <c r="RD59" i="1"/>
  <c r="RD60" i="1"/>
  <c r="RD61" i="1"/>
  <c r="RD62" i="1"/>
  <c r="RD63" i="1"/>
  <c r="RD64" i="1"/>
  <c r="RD65" i="1"/>
  <c r="RD66" i="1"/>
  <c r="RD67" i="1"/>
  <c r="RD68" i="1"/>
  <c r="RD69" i="1"/>
  <c r="RD70" i="1"/>
  <c r="RD71" i="1"/>
  <c r="RD72" i="1"/>
  <c r="RD73" i="1"/>
  <c r="RD74" i="1"/>
  <c r="RD75" i="1"/>
  <c r="RD76" i="1"/>
  <c r="RD77" i="1"/>
  <c r="RD78" i="1"/>
  <c r="RD79" i="1"/>
  <c r="RD80" i="1"/>
  <c r="RD81" i="1"/>
  <c r="RD82" i="1"/>
  <c r="RD83" i="1"/>
  <c r="RD84" i="1"/>
  <c r="RD85" i="1"/>
  <c r="RD86" i="1"/>
  <c r="RD87" i="1"/>
  <c r="RD88" i="1"/>
  <c r="RD89" i="1"/>
  <c r="RD90" i="1"/>
  <c r="RD91" i="1"/>
  <c r="RD92" i="1"/>
  <c r="RD14" i="1"/>
  <c r="RD15" i="1"/>
  <c r="RD16" i="1"/>
  <c r="SD92" i="1"/>
  <c r="SD91" i="1"/>
  <c r="SD90" i="1"/>
  <c r="SD89" i="1"/>
  <c r="SD88" i="1"/>
  <c r="SD87" i="1"/>
  <c r="SD86" i="1"/>
  <c r="SD85" i="1"/>
  <c r="SD84" i="1"/>
  <c r="SD83" i="1"/>
  <c r="SD82" i="1"/>
  <c r="SD81" i="1"/>
  <c r="SD80" i="1"/>
  <c r="SD79" i="1"/>
  <c r="SD78" i="1"/>
  <c r="SD77" i="1"/>
  <c r="SD76" i="1"/>
  <c r="SD75" i="1"/>
  <c r="SD74" i="1"/>
  <c r="SD73" i="1"/>
  <c r="SD72" i="1"/>
  <c r="SD71" i="1"/>
  <c r="SD70" i="1"/>
  <c r="SD69" i="1"/>
  <c r="SD68" i="1"/>
  <c r="SD67" i="1"/>
  <c r="SD66" i="1"/>
  <c r="SD65" i="1"/>
  <c r="SD64" i="1"/>
  <c r="SD63" i="1"/>
  <c r="SD62" i="1"/>
  <c r="SD61" i="1"/>
  <c r="SD60" i="1"/>
  <c r="SD59" i="1"/>
  <c r="SD58" i="1"/>
  <c r="SD57" i="1"/>
  <c r="SD56" i="1"/>
  <c r="SD55" i="1"/>
  <c r="SD54" i="1"/>
  <c r="SD53" i="1"/>
  <c r="SD52" i="1"/>
  <c r="SD51" i="1"/>
  <c r="SD50" i="1"/>
  <c r="SD49" i="1"/>
  <c r="SD48" i="1"/>
  <c r="SD47" i="1"/>
  <c r="SD46" i="1"/>
  <c r="SD45" i="1"/>
  <c r="SD44" i="1"/>
  <c r="SD43" i="1"/>
  <c r="SD42" i="1"/>
  <c r="SD41" i="1"/>
  <c r="SD40" i="1"/>
  <c r="SD39" i="1"/>
  <c r="SD38" i="1"/>
  <c r="SD37" i="1"/>
  <c r="SD36" i="1"/>
  <c r="SD35" i="1"/>
  <c r="SD34" i="1"/>
  <c r="SD33" i="1"/>
  <c r="SD32" i="1"/>
  <c r="SD31" i="1"/>
  <c r="SD30" i="1"/>
  <c r="SD29" i="1"/>
  <c r="SD28" i="1"/>
  <c r="SD27" i="1"/>
  <c r="SD26" i="1"/>
  <c r="SD25" i="1"/>
  <c r="SD24" i="1"/>
  <c r="SD23" i="1"/>
  <c r="SD22" i="1"/>
  <c r="SD21" i="1"/>
  <c r="SD20" i="1"/>
  <c r="SD19" i="1"/>
  <c r="SD18" i="1"/>
  <c r="SD17" i="1"/>
  <c r="SD16" i="1"/>
  <c r="SD15" i="1"/>
  <c r="SD14" i="1"/>
  <c r="SD13" i="1"/>
  <c r="TM92" i="1"/>
  <c r="TM91" i="1"/>
  <c r="TM90" i="1"/>
  <c r="TM89" i="1"/>
  <c r="TM88" i="1"/>
  <c r="TM87" i="1"/>
  <c r="TM86" i="1"/>
  <c r="TM85" i="1"/>
  <c r="TM84" i="1"/>
  <c r="TM83" i="1"/>
  <c r="TM82" i="1"/>
  <c r="TM81" i="1"/>
  <c r="TM80" i="1"/>
  <c r="TM79" i="1"/>
  <c r="TM78" i="1"/>
  <c r="TM77" i="1"/>
  <c r="TM76" i="1"/>
  <c r="TM75" i="1"/>
  <c r="TM74" i="1"/>
  <c r="TM73" i="1"/>
  <c r="TM72" i="1"/>
  <c r="TM71" i="1"/>
  <c r="TM70" i="1"/>
  <c r="TM69" i="1"/>
  <c r="TM68" i="1"/>
  <c r="TM67" i="1"/>
  <c r="TM66" i="1"/>
  <c r="TM65" i="1"/>
  <c r="TM64" i="1"/>
  <c r="TM63" i="1"/>
  <c r="TM62" i="1"/>
  <c r="TM61" i="1"/>
  <c r="TM60" i="1"/>
  <c r="TM59" i="1"/>
  <c r="TM58" i="1"/>
  <c r="TM57" i="1"/>
  <c r="TM56" i="1"/>
  <c r="TM55" i="1"/>
  <c r="TM54" i="1"/>
  <c r="TM53" i="1"/>
  <c r="TM52" i="1"/>
  <c r="TM51" i="1"/>
  <c r="TM50" i="1"/>
  <c r="TM49" i="1"/>
  <c r="TM48" i="1"/>
  <c r="TM47" i="1"/>
  <c r="TM46" i="1"/>
  <c r="TM45" i="1"/>
  <c r="TM44" i="1"/>
  <c r="TM43" i="1"/>
  <c r="TM42" i="1"/>
  <c r="TM41" i="1"/>
  <c r="TM40" i="1"/>
  <c r="TM39" i="1"/>
  <c r="TM38" i="1"/>
  <c r="TM37" i="1"/>
  <c r="TM36" i="1"/>
  <c r="TM35" i="1"/>
  <c r="TM34" i="1"/>
  <c r="TM33" i="1"/>
  <c r="TM32" i="1"/>
  <c r="TM31" i="1"/>
  <c r="TM30" i="1"/>
  <c r="TM29" i="1"/>
  <c r="TM28" i="1"/>
  <c r="TM27" i="1"/>
  <c r="TM26" i="1"/>
  <c r="TM25" i="1"/>
  <c r="TM24" i="1"/>
  <c r="TM23" i="1"/>
  <c r="TM22" i="1"/>
  <c r="TM21" i="1"/>
  <c r="TM20" i="1"/>
  <c r="TM19" i="1"/>
  <c r="TM18" i="1"/>
  <c r="TM17" i="1"/>
  <c r="TM16" i="1"/>
  <c r="TM15" i="1"/>
  <c r="TM14" i="1"/>
  <c r="TM13" i="1"/>
  <c r="UV92" i="1"/>
  <c r="UV91" i="1"/>
  <c r="UV90" i="1"/>
  <c r="UV89" i="1"/>
  <c r="UV88" i="1"/>
  <c r="UV87" i="1"/>
  <c r="UV86" i="1"/>
  <c r="UV85" i="1"/>
  <c r="UV84" i="1"/>
  <c r="UV83" i="1"/>
  <c r="UV82" i="1"/>
  <c r="UV81" i="1"/>
  <c r="UV80" i="1"/>
  <c r="UV79" i="1"/>
  <c r="UV78" i="1"/>
  <c r="UV77" i="1"/>
  <c r="UV76" i="1"/>
  <c r="UV75" i="1"/>
  <c r="UV74" i="1"/>
  <c r="UV73" i="1"/>
  <c r="UV72" i="1"/>
  <c r="UV71" i="1"/>
  <c r="UV70" i="1"/>
  <c r="UV69" i="1"/>
  <c r="UV68" i="1"/>
  <c r="UV67" i="1"/>
  <c r="UV66" i="1"/>
  <c r="UV65" i="1"/>
  <c r="UV64" i="1"/>
  <c r="UV63" i="1"/>
  <c r="UV62" i="1"/>
  <c r="UV61" i="1"/>
  <c r="UV60" i="1"/>
  <c r="UV59" i="1"/>
  <c r="UV58" i="1"/>
  <c r="UV57" i="1"/>
  <c r="UV56" i="1"/>
  <c r="UV55" i="1"/>
  <c r="UV54" i="1"/>
  <c r="UV53" i="1"/>
  <c r="UV52" i="1"/>
  <c r="UV51" i="1"/>
  <c r="UV50" i="1"/>
  <c r="UV49" i="1"/>
  <c r="UV48" i="1"/>
  <c r="UV47" i="1"/>
  <c r="UV46" i="1"/>
  <c r="UV45" i="1"/>
  <c r="UV44" i="1"/>
  <c r="UV43" i="1"/>
  <c r="UV42" i="1"/>
  <c r="UV41" i="1"/>
  <c r="UV40" i="1"/>
  <c r="UV39" i="1"/>
  <c r="UV38" i="1"/>
  <c r="UV37" i="1"/>
  <c r="UV36" i="1"/>
  <c r="UV35" i="1"/>
  <c r="UV34" i="1"/>
  <c r="UV33" i="1"/>
  <c r="UV32" i="1"/>
  <c r="UV31" i="1"/>
  <c r="UV30" i="1"/>
  <c r="UV29" i="1"/>
  <c r="UV28" i="1"/>
  <c r="UV27" i="1"/>
  <c r="UV26" i="1"/>
  <c r="UV25" i="1"/>
  <c r="UV24" i="1"/>
  <c r="UV23" i="1"/>
  <c r="UV22" i="1"/>
  <c r="UV21" i="1"/>
  <c r="UV20" i="1"/>
  <c r="UV19" i="1"/>
  <c r="UV18" i="1"/>
  <c r="UV17" i="1"/>
  <c r="UV16" i="1"/>
  <c r="UV15" i="1"/>
  <c r="UV14" i="1"/>
  <c r="UV13" i="1"/>
  <c r="WE92" i="1"/>
  <c r="WE91" i="1"/>
  <c r="WE90" i="1"/>
  <c r="WE89" i="1"/>
  <c r="WE88" i="1"/>
  <c r="WE87" i="1"/>
  <c r="WE86" i="1"/>
  <c r="WE85" i="1"/>
  <c r="WE84" i="1"/>
  <c r="WE83" i="1"/>
  <c r="WE82" i="1"/>
  <c r="WE81" i="1"/>
  <c r="WE80" i="1"/>
  <c r="WE79" i="1"/>
  <c r="WE78" i="1"/>
  <c r="WE77" i="1"/>
  <c r="WE76" i="1"/>
  <c r="WE75" i="1"/>
  <c r="WE74" i="1"/>
  <c r="WE73" i="1"/>
  <c r="WE72" i="1"/>
  <c r="WE71" i="1"/>
  <c r="WE70" i="1"/>
  <c r="WE69" i="1"/>
  <c r="WE68" i="1"/>
  <c r="WE67" i="1"/>
  <c r="WE66" i="1"/>
  <c r="WE65" i="1"/>
  <c r="WE64" i="1"/>
  <c r="WE63" i="1"/>
  <c r="WE62" i="1"/>
  <c r="WE61" i="1"/>
  <c r="WE60" i="1"/>
  <c r="WE59" i="1"/>
  <c r="WE58" i="1"/>
  <c r="WE57" i="1"/>
  <c r="WE56" i="1"/>
  <c r="WE55" i="1"/>
  <c r="WE54" i="1"/>
  <c r="WE53" i="1"/>
  <c r="WE52" i="1"/>
  <c r="WE51" i="1"/>
  <c r="WE50" i="1"/>
  <c r="WE49" i="1"/>
  <c r="WE48" i="1"/>
  <c r="WE47" i="1"/>
  <c r="WE46" i="1"/>
  <c r="WE45" i="1"/>
  <c r="WE44" i="1"/>
  <c r="WE43" i="1"/>
  <c r="WE42" i="1"/>
  <c r="WE41" i="1"/>
  <c r="WE40" i="1"/>
  <c r="WE39" i="1"/>
  <c r="WE38" i="1"/>
  <c r="WE37" i="1"/>
  <c r="WE36" i="1"/>
  <c r="WE35" i="1"/>
  <c r="WE34" i="1"/>
  <c r="WE33" i="1"/>
  <c r="WE32" i="1"/>
  <c r="WE31" i="1"/>
  <c r="WE30" i="1"/>
  <c r="WE29" i="1"/>
  <c r="WE28" i="1"/>
  <c r="WE27" i="1"/>
  <c r="WE26" i="1"/>
  <c r="WE25" i="1"/>
  <c r="WE24" i="1"/>
  <c r="WE23" i="1"/>
  <c r="WE22" i="1"/>
  <c r="WE21" i="1"/>
  <c r="WE20" i="1"/>
  <c r="WE19" i="1"/>
  <c r="WE18" i="1"/>
  <c r="WE17" i="1"/>
  <c r="WE16" i="1"/>
  <c r="WE15" i="1"/>
  <c r="WE13" i="1" s="1"/>
  <c r="WE14" i="1"/>
  <c r="XN92" i="1"/>
  <c r="XN91" i="1"/>
  <c r="XN90" i="1"/>
  <c r="XN89" i="1"/>
  <c r="XN88" i="1"/>
  <c r="XN87" i="1"/>
  <c r="XN86" i="1"/>
  <c r="XN85" i="1"/>
  <c r="XN84" i="1"/>
  <c r="XN83" i="1"/>
  <c r="XN82" i="1"/>
  <c r="XN81" i="1"/>
  <c r="XN80" i="1"/>
  <c r="XN79" i="1"/>
  <c r="XN78" i="1"/>
  <c r="XN77" i="1"/>
  <c r="XN76" i="1"/>
  <c r="XN75" i="1"/>
  <c r="XN74" i="1"/>
  <c r="XN73" i="1"/>
  <c r="XN72" i="1"/>
  <c r="XN71" i="1"/>
  <c r="XN70" i="1"/>
  <c r="XN69" i="1"/>
  <c r="XN68" i="1"/>
  <c r="XN67" i="1"/>
  <c r="XN66" i="1"/>
  <c r="XN65" i="1"/>
  <c r="XN64" i="1"/>
  <c r="XN63" i="1"/>
  <c r="XN62" i="1"/>
  <c r="XN61" i="1"/>
  <c r="XN60" i="1"/>
  <c r="XN59" i="1"/>
  <c r="XN58" i="1"/>
  <c r="XN57" i="1"/>
  <c r="XN56" i="1"/>
  <c r="XN55" i="1"/>
  <c r="XN54" i="1"/>
  <c r="XN53" i="1"/>
  <c r="XN52" i="1"/>
  <c r="XN51" i="1"/>
  <c r="XN50" i="1"/>
  <c r="XN49" i="1"/>
  <c r="XN48" i="1"/>
  <c r="XN47" i="1"/>
  <c r="XN46" i="1"/>
  <c r="XN45" i="1"/>
  <c r="XN44" i="1"/>
  <c r="XN43" i="1"/>
  <c r="XN42" i="1"/>
  <c r="XN41" i="1"/>
  <c r="XN40" i="1"/>
  <c r="XN39" i="1"/>
  <c r="XN38" i="1"/>
  <c r="XN37" i="1"/>
  <c r="XN36" i="1"/>
  <c r="XN35" i="1"/>
  <c r="XN34" i="1"/>
  <c r="XN33" i="1"/>
  <c r="XN32" i="1"/>
  <c r="XN31" i="1"/>
  <c r="XN30" i="1"/>
  <c r="XN29" i="1"/>
  <c r="XN28" i="1"/>
  <c r="XN27" i="1"/>
  <c r="XN26" i="1"/>
  <c r="XN25" i="1"/>
  <c r="XN24" i="1"/>
  <c r="XN23" i="1"/>
  <c r="XN22" i="1"/>
  <c r="XN21" i="1"/>
  <c r="XN20" i="1"/>
  <c r="XN19" i="1"/>
  <c r="XN18" i="1"/>
  <c r="XN17" i="1"/>
  <c r="XN16" i="1"/>
  <c r="XN15" i="1"/>
  <c r="XN14" i="1"/>
  <c r="XN13" i="1"/>
  <c r="YW92" i="1"/>
  <c r="YW91" i="1"/>
  <c r="YW90" i="1"/>
  <c r="YW89" i="1"/>
  <c r="YW88" i="1"/>
  <c r="YW87" i="1"/>
  <c r="YW86" i="1"/>
  <c r="YW85" i="1"/>
  <c r="YW84" i="1"/>
  <c r="YW83" i="1"/>
  <c r="YW82" i="1"/>
  <c r="YW81" i="1"/>
  <c r="YW80" i="1"/>
  <c r="YW79" i="1"/>
  <c r="YW78" i="1"/>
  <c r="YW77" i="1"/>
  <c r="YW76" i="1"/>
  <c r="YW75" i="1"/>
  <c r="YW74" i="1"/>
  <c r="YW73" i="1"/>
  <c r="YW72" i="1"/>
  <c r="YW71" i="1"/>
  <c r="YW70" i="1"/>
  <c r="YW69" i="1"/>
  <c r="YW68" i="1"/>
  <c r="YW67" i="1"/>
  <c r="YW66" i="1"/>
  <c r="YW65" i="1"/>
  <c r="YW64" i="1"/>
  <c r="YW63" i="1"/>
  <c r="YW62" i="1"/>
  <c r="YW61" i="1"/>
  <c r="YW60" i="1"/>
  <c r="YW59" i="1"/>
  <c r="YW58" i="1"/>
  <c r="YW57" i="1"/>
  <c r="YW56" i="1"/>
  <c r="YW55" i="1"/>
  <c r="YW54" i="1"/>
  <c r="YW53" i="1"/>
  <c r="YW52" i="1"/>
  <c r="YW51" i="1"/>
  <c r="YW50" i="1"/>
  <c r="YW49" i="1"/>
  <c r="YW48" i="1"/>
  <c r="YW47" i="1"/>
  <c r="YW46" i="1"/>
  <c r="YW45" i="1"/>
  <c r="YW44" i="1"/>
  <c r="YW43" i="1"/>
  <c r="YW42" i="1"/>
  <c r="YW41" i="1"/>
  <c r="YW40" i="1"/>
  <c r="YW39" i="1"/>
  <c r="YW38" i="1"/>
  <c r="YW37" i="1"/>
  <c r="YW36" i="1"/>
  <c r="YW35" i="1"/>
  <c r="YW34" i="1"/>
  <c r="YW33" i="1"/>
  <c r="YW32" i="1"/>
  <c r="YW31" i="1"/>
  <c r="YW30" i="1"/>
  <c r="YW29" i="1"/>
  <c r="YW28" i="1"/>
  <c r="YW27" i="1"/>
  <c r="YW26" i="1"/>
  <c r="YW25" i="1"/>
  <c r="YW24" i="1"/>
  <c r="YW23" i="1"/>
  <c r="YW22" i="1"/>
  <c r="YW21" i="1"/>
  <c r="YW20" i="1"/>
  <c r="YW19" i="1"/>
  <c r="YW18" i="1"/>
  <c r="YW17" i="1"/>
  <c r="YW16" i="1"/>
  <c r="YW15" i="1"/>
  <c r="YW14" i="1"/>
  <c r="YW13" i="1"/>
  <c r="AAF15" i="1"/>
  <c r="AAF92" i="1"/>
  <c r="AAF91" i="1"/>
  <c r="AAF90" i="1"/>
  <c r="AAF89" i="1"/>
  <c r="AAF88" i="1"/>
  <c r="AAF87" i="1"/>
  <c r="AAF86" i="1"/>
  <c r="AAF85" i="1"/>
  <c r="AAF84" i="1"/>
  <c r="AAF83" i="1"/>
  <c r="AAF82" i="1"/>
  <c r="AAF81" i="1"/>
  <c r="AAF80" i="1"/>
  <c r="AAF79" i="1"/>
  <c r="AAF78" i="1"/>
  <c r="AAT78" i="1" s="1"/>
  <c r="AAF77" i="1"/>
  <c r="AAT77" i="1" s="1"/>
  <c r="AAF76" i="1"/>
  <c r="AAT76" i="1" s="1"/>
  <c r="AAF75" i="1"/>
  <c r="AAF74" i="1"/>
  <c r="AAT74" i="1" s="1"/>
  <c r="AAF73" i="1"/>
  <c r="AAT73" i="1" s="1"/>
  <c r="AAF72" i="1"/>
  <c r="AAT72" i="1" s="1"/>
  <c r="AAF71" i="1"/>
  <c r="AAT71" i="1" s="1"/>
  <c r="AAF70" i="1"/>
  <c r="AAT70" i="1" s="1"/>
  <c r="AAF69" i="1"/>
  <c r="AAT69" i="1" s="1"/>
  <c r="AAF68" i="1"/>
  <c r="AAT68" i="1" s="1"/>
  <c r="AAF67" i="1"/>
  <c r="AAF66" i="1"/>
  <c r="AAT66" i="1" s="1"/>
  <c r="AAF65" i="1"/>
  <c r="AAT65" i="1" s="1"/>
  <c r="AAF64" i="1"/>
  <c r="AAT64" i="1" s="1"/>
  <c r="AAF63" i="1"/>
  <c r="AAT63" i="1" s="1"/>
  <c r="AAF62" i="1"/>
  <c r="AAT62" i="1" s="1"/>
  <c r="AAF61" i="1"/>
  <c r="AAT61" i="1" s="1"/>
  <c r="AAF60" i="1"/>
  <c r="AAT60" i="1" s="1"/>
  <c r="AAF59" i="1"/>
  <c r="AAF58" i="1"/>
  <c r="AAT58" i="1" s="1"/>
  <c r="AAF57" i="1"/>
  <c r="AAT57" i="1" s="1"/>
  <c r="AAF56" i="1"/>
  <c r="AAT56" i="1" s="1"/>
  <c r="AAF55" i="1"/>
  <c r="AAT55" i="1" s="1"/>
  <c r="AAF54" i="1"/>
  <c r="AAT54" i="1" s="1"/>
  <c r="AAF53" i="1"/>
  <c r="AAT53" i="1" s="1"/>
  <c r="AAF52" i="1"/>
  <c r="AAT52" i="1" s="1"/>
  <c r="AAF51" i="1"/>
  <c r="AAF50" i="1"/>
  <c r="AAT50" i="1" s="1"/>
  <c r="AAF49" i="1"/>
  <c r="AAT49" i="1" s="1"/>
  <c r="AAF48" i="1"/>
  <c r="AAT48" i="1" s="1"/>
  <c r="AAF47" i="1"/>
  <c r="AAT47" i="1" s="1"/>
  <c r="AAF46" i="1"/>
  <c r="AAT46" i="1" s="1"/>
  <c r="AAF45" i="1"/>
  <c r="AAT45" i="1" s="1"/>
  <c r="AAF44" i="1"/>
  <c r="AAT44" i="1" s="1"/>
  <c r="AAF43" i="1"/>
  <c r="AAF42" i="1"/>
  <c r="AAT42" i="1" s="1"/>
  <c r="AAF41" i="1"/>
  <c r="AAT41" i="1" s="1"/>
  <c r="AAF40" i="1"/>
  <c r="AAT40" i="1" s="1"/>
  <c r="AAF39" i="1"/>
  <c r="AAT39" i="1" s="1"/>
  <c r="AAF38" i="1"/>
  <c r="AAT38" i="1" s="1"/>
  <c r="AAF37" i="1"/>
  <c r="AAT37" i="1" s="1"/>
  <c r="AAF36" i="1"/>
  <c r="AAT36" i="1" s="1"/>
  <c r="AAF35" i="1"/>
  <c r="AAF34" i="1"/>
  <c r="AAT34" i="1" s="1"/>
  <c r="AAF33" i="1"/>
  <c r="AAT33" i="1" s="1"/>
  <c r="AAF32" i="1"/>
  <c r="AAT32" i="1" s="1"/>
  <c r="AAF31" i="1"/>
  <c r="AAT31" i="1" s="1"/>
  <c r="AAF30" i="1"/>
  <c r="AAT30" i="1" s="1"/>
  <c r="AAF29" i="1"/>
  <c r="AAT29" i="1" s="1"/>
  <c r="AAF28" i="1"/>
  <c r="AAT28" i="1" s="1"/>
  <c r="AAF27" i="1"/>
  <c r="AAF26" i="1"/>
  <c r="AAT26" i="1" s="1"/>
  <c r="AAF25" i="1"/>
  <c r="AAT25" i="1" s="1"/>
  <c r="AAF24" i="1"/>
  <c r="AAT24" i="1" s="1"/>
  <c r="AAF23" i="1"/>
  <c r="AAT23" i="1" s="1"/>
  <c r="AAF22" i="1"/>
  <c r="AAT22" i="1" s="1"/>
  <c r="AAF21" i="1"/>
  <c r="AAT21" i="1" s="1"/>
  <c r="AAF20" i="1"/>
  <c r="AAT20" i="1" s="1"/>
  <c r="AAF19" i="1"/>
  <c r="AAF18" i="1"/>
  <c r="AAT18" i="1" s="1"/>
  <c r="AAF17" i="1"/>
  <c r="AAT17" i="1" s="1"/>
  <c r="AAF16" i="1"/>
  <c r="AAF14" i="1"/>
  <c r="AFJ13" i="1" l="1"/>
  <c r="AHH10" i="1"/>
  <c r="AHA10" i="1" s="1"/>
  <c r="AHC4" i="1"/>
  <c r="T40" i="11"/>
  <c r="Z40" i="11"/>
  <c r="AA40" i="11"/>
  <c r="T39" i="11"/>
  <c r="T36" i="11"/>
  <c r="R42" i="11"/>
  <c r="AFK13" i="1"/>
  <c r="AHG10" i="1"/>
  <c r="AHC6" i="1"/>
  <c r="AHG9" i="1"/>
  <c r="AHC7" i="1"/>
  <c r="AHA8" i="1"/>
  <c r="AHE7" i="1"/>
  <c r="AHA6" i="1"/>
  <c r="AHE8" i="1"/>
  <c r="AHG8" i="1"/>
  <c r="AHI10" i="1"/>
  <c r="AHE10" i="1"/>
  <c r="AHC2" i="1"/>
  <c r="AHC10" i="1"/>
  <c r="AGV13" i="1"/>
  <c r="AGU13" i="1"/>
  <c r="AHG6" i="1"/>
  <c r="AHG5" i="1"/>
  <c r="AHE5" i="1"/>
  <c r="AHE2" i="1"/>
  <c r="AHE9" i="1"/>
  <c r="AHA9" i="1"/>
  <c r="AHG2" i="1"/>
  <c r="AHA5" i="1"/>
  <c r="AFY4" i="1"/>
  <c r="AFV4" i="1" s="1"/>
  <c r="AFY5" i="1"/>
  <c r="AFV5" i="1" s="1"/>
  <c r="AFT36" i="1"/>
  <c r="AFQ10" i="1"/>
  <c r="AFY3" i="1"/>
  <c r="AFU10" i="1"/>
  <c r="AFY2" i="1"/>
  <c r="AFY7" i="1"/>
  <c r="AFV7" i="1" s="1"/>
  <c r="AFY9" i="1"/>
  <c r="AFH13" i="1"/>
  <c r="AFM19" i="1"/>
  <c r="AFM27" i="1"/>
  <c r="AFL28" i="1"/>
  <c r="AFY6" i="1"/>
  <c r="AFA13" i="1"/>
  <c r="AFY8" i="1"/>
  <c r="AFM14" i="1"/>
  <c r="AFM22" i="1"/>
  <c r="AFM30" i="1"/>
  <c r="AFL53" i="1"/>
  <c r="AFL61" i="1"/>
  <c r="AFL56" i="1"/>
  <c r="AFM73" i="1"/>
  <c r="AFL74" i="1"/>
  <c r="AFM81" i="1"/>
  <c r="AFL82" i="1"/>
  <c r="AFM89" i="1"/>
  <c r="AFL90" i="1"/>
  <c r="AFL92" i="1"/>
  <c r="AAT13" i="1"/>
  <c r="AAF13" i="1"/>
  <c r="SL13" i="1"/>
  <c r="RD13" i="1"/>
  <c r="AFR5" i="1" l="1"/>
  <c r="AFR4" i="1"/>
  <c r="AFR2" i="1"/>
  <c r="AFV2" i="1"/>
  <c r="AFR8" i="1"/>
  <c r="AFM13" i="1"/>
  <c r="AFR3" i="1"/>
  <c r="AFR7" i="1"/>
  <c r="AFY10" i="1"/>
  <c r="AFR6" i="1"/>
  <c r="AFR9" i="1"/>
  <c r="AFP13" i="1"/>
  <c r="AFL13" i="1"/>
  <c r="AFV8" i="1"/>
  <c r="AFV9" i="1"/>
  <c r="AFV6" i="1"/>
  <c r="AFV3" i="1"/>
  <c r="B45" i="11"/>
  <c r="O45" i="1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3"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AFR10" i="1" l="1"/>
  <c r="AFV10" i="1"/>
  <c r="O44" i="11" l="1"/>
  <c r="B44" i="11"/>
  <c r="B43" i="11" l="1"/>
  <c r="O43" i="11"/>
  <c r="B42" i="11" l="1"/>
  <c r="O42" i="11"/>
  <c r="G12" i="5" l="1"/>
  <c r="B41" i="11" l="1"/>
  <c r="O41" i="11"/>
  <c r="B40" i="11" l="1"/>
  <c r="O40" i="11"/>
  <c r="H67" i="9" l="1"/>
  <c r="H68" i="9"/>
  <c r="H70" i="9"/>
  <c r="H71" i="9"/>
  <c r="H72" i="9"/>
  <c r="H73" i="9"/>
  <c r="H74" i="9"/>
  <c r="H75" i="9"/>
  <c r="H78" i="9"/>
  <c r="G9" i="5"/>
  <c r="G10" i="5"/>
  <c r="G7" i="5"/>
  <c r="G6" i="5"/>
  <c r="G3" i="5"/>
  <c r="G2" i="5"/>
  <c r="G4" i="5"/>
  <c r="G5" i="5"/>
  <c r="G8" i="5"/>
  <c r="G1" i="5"/>
  <c r="D1" i="5"/>
  <c r="D2" i="5"/>
  <c r="D3" i="5"/>
  <c r="D4" i="5"/>
  <c r="D5" i="5"/>
  <c r="B39" i="11" l="1"/>
  <c r="O39" i="11" l="1"/>
  <c r="B38" i="11" l="1"/>
  <c r="O38" i="11" l="1"/>
  <c r="O35" i="11" l="1"/>
  <c r="K22" i="11"/>
  <c r="I35" i="11"/>
  <c r="L35" i="11"/>
  <c r="M35" i="11"/>
  <c r="N35" i="11"/>
  <c r="Q1" i="10"/>
  <c r="K23" i="11" s="1"/>
  <c r="P1"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3" i="10"/>
  <c r="Q64" i="10"/>
  <c r="Q65" i="10"/>
  <c r="Q66" i="10"/>
  <c r="Q67" i="10"/>
  <c r="Q68" i="10"/>
  <c r="Q69" i="10"/>
  <c r="Q70" i="10"/>
  <c r="Q71" i="10"/>
  <c r="Q72" i="10"/>
  <c r="Q73" i="10"/>
  <c r="Q74" i="10"/>
  <c r="Q75" i="10"/>
  <c r="Q76" i="10"/>
  <c r="Q77" i="10"/>
  <c r="Q78" i="10"/>
  <c r="Q79" i="10"/>
  <c r="Q80" i="10"/>
  <c r="Q81" i="10"/>
  <c r="Q3" i="10"/>
  <c r="B37" i="11"/>
  <c r="B36" i="11"/>
  <c r="B35"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O37" i="11"/>
  <c r="R89" i="1" l="1"/>
  <c r="K13" i="1"/>
  <c r="J95" i="1"/>
  <c r="R30" i="1"/>
  <c r="W13" i="1"/>
  <c r="K95" i="1"/>
  <c r="J13" i="1"/>
  <c r="R39" i="1"/>
  <c r="R29" i="1"/>
  <c r="R22" i="1"/>
  <c r="O36" i="11"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H12" i="5" l="1"/>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AFS5" i="1" l="1"/>
  <c r="AFT5" i="1" s="1"/>
  <c r="AFS8" i="1"/>
  <c r="AFT8" i="1" s="1"/>
  <c r="AFS6" i="1"/>
  <c r="AFT6" i="1" s="1"/>
  <c r="AFS9" i="1"/>
  <c r="AFT9" i="1" s="1"/>
  <c r="AFS4" i="1"/>
  <c r="AFT4" i="1" s="1"/>
  <c r="AFS7" i="1"/>
  <c r="AFT7" i="1" s="1"/>
  <c r="AFS3" i="1"/>
  <c r="AFT3" i="1" s="1"/>
  <c r="AFS2" i="1"/>
  <c r="AID9" i="1"/>
  <c r="AID7" i="1"/>
  <c r="AID6" i="1"/>
  <c r="AHY5" i="1"/>
  <c r="AHY9" i="1"/>
  <c r="AHY8" i="1"/>
  <c r="AHY7" i="1"/>
  <c r="AHY2" i="1"/>
  <c r="AHY6" i="1"/>
  <c r="AID5" i="1"/>
  <c r="AID2" i="1"/>
  <c r="AHY3" i="1"/>
  <c r="AID4" i="1"/>
  <c r="AID3" i="1"/>
  <c r="AID8" i="1"/>
  <c r="AHY4" i="1"/>
  <c r="AFW3" i="1"/>
  <c r="AFW6" i="1"/>
  <c r="AFW9" i="1"/>
  <c r="AFW4" i="1"/>
  <c r="AFW7" i="1"/>
  <c r="AFW2" i="1"/>
  <c r="AFW5" i="1"/>
  <c r="AFW8" i="1"/>
  <c r="AGU6" i="1"/>
  <c r="AGP5" i="1"/>
  <c r="AGU4" i="1"/>
  <c r="AGP6" i="1"/>
  <c r="AGP4" i="1"/>
  <c r="AGU3" i="1"/>
  <c r="AGP2" i="1"/>
  <c r="AGP8" i="1"/>
  <c r="AGP3" i="1"/>
  <c r="AGU8" i="1"/>
  <c r="AGU7" i="1"/>
  <c r="AGU9" i="1"/>
  <c r="AGP9" i="1"/>
  <c r="AGU2" i="1"/>
  <c r="AGU5" i="1"/>
  <c r="AGP7" i="1"/>
  <c r="AFG9" i="1"/>
  <c r="AFL8" i="1"/>
  <c r="AFL7" i="1"/>
  <c r="AFL6" i="1"/>
  <c r="AFG5" i="1"/>
  <c r="AFL4" i="1"/>
  <c r="AFL9" i="1"/>
  <c r="AFG8" i="1"/>
  <c r="AFL5" i="1"/>
  <c r="AFG6" i="1"/>
  <c r="AFG4" i="1"/>
  <c r="AFG3" i="1"/>
  <c r="AFG7" i="1"/>
  <c r="AFL2" i="1"/>
  <c r="AFL3"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AFX5" i="1" l="1"/>
  <c r="AFZ5" i="1"/>
  <c r="AFZ3" i="1"/>
  <c r="AFX3" i="1"/>
  <c r="AHZ4" i="1"/>
  <c r="AHZ2" i="1"/>
  <c r="AHY10" i="1"/>
  <c r="AFS10" i="1"/>
  <c r="AFT10" i="1" s="1"/>
  <c r="AFT2" i="1"/>
  <c r="AFW10" i="1"/>
  <c r="AFX10" i="1" s="1"/>
  <c r="AFZ2" i="1"/>
  <c r="AFX2" i="1"/>
  <c r="AIE8" i="1"/>
  <c r="AHZ7" i="1"/>
  <c r="AFZ7" i="1"/>
  <c r="AFX7" i="1"/>
  <c r="AIE3" i="1"/>
  <c r="AHZ8" i="1"/>
  <c r="AFZ4" i="1"/>
  <c r="AFX4" i="1"/>
  <c r="AIE4" i="1"/>
  <c r="AHZ9" i="1"/>
  <c r="AHZ3" i="1"/>
  <c r="AHZ5" i="1"/>
  <c r="AFZ9" i="1"/>
  <c r="AFX9" i="1"/>
  <c r="AIE2" i="1"/>
  <c r="AID10" i="1"/>
  <c r="AIE6" i="1"/>
  <c r="AFZ6" i="1"/>
  <c r="AFX6" i="1"/>
  <c r="AIE5" i="1"/>
  <c r="AIE7" i="1"/>
  <c r="AGQ7" i="1"/>
  <c r="AFZ8" i="1"/>
  <c r="AFX8" i="1"/>
  <c r="AHZ6" i="1"/>
  <c r="AIE9" i="1"/>
  <c r="AGQ8" i="1"/>
  <c r="AGV5" i="1"/>
  <c r="AGQ2" i="1"/>
  <c r="AGP10" i="1"/>
  <c r="AGV2" i="1"/>
  <c r="AGU10" i="1"/>
  <c r="AGV3" i="1"/>
  <c r="AGQ9" i="1"/>
  <c r="AGQ4" i="1"/>
  <c r="AGV9" i="1"/>
  <c r="AGQ6" i="1"/>
  <c r="AGV7" i="1"/>
  <c r="AGV4" i="1"/>
  <c r="AGV8" i="1"/>
  <c r="AGQ5" i="1"/>
  <c r="AGQ3" i="1"/>
  <c r="AGV6" i="1"/>
  <c r="AFM3" i="1"/>
  <c r="AFH7" i="1"/>
  <c r="AFH5" i="1"/>
  <c r="AFM9" i="1"/>
  <c r="AFL10" i="1"/>
  <c r="AFM2" i="1"/>
  <c r="AFM4" i="1"/>
  <c r="AFH3" i="1"/>
  <c r="AFG10" i="1"/>
  <c r="AFH2" i="1"/>
  <c r="AFH4" i="1"/>
  <c r="AFM6" i="1"/>
  <c r="AFH6" i="1"/>
  <c r="AFM7" i="1"/>
  <c r="AFM5" i="1"/>
  <c r="AFM8" i="1"/>
  <c r="AFH8" i="1"/>
  <c r="AFH9" i="1"/>
  <c r="C10" i="1"/>
  <c r="AHZ10" i="1" l="1"/>
  <c r="AIE10" i="1"/>
  <c r="AFZ10" i="1"/>
  <c r="AGQ10" i="1"/>
  <c r="AGV10" i="1"/>
  <c r="AFM10" i="1"/>
  <c r="AFH10" i="1"/>
  <c r="R1" i="9" l="1"/>
  <c r="A1" i="11"/>
  <c r="D17" i="5" l="1"/>
  <c r="G14" i="5"/>
  <c r="N28" i="5" s="1"/>
  <c r="H14" i="5"/>
  <c r="G15" i="5"/>
  <c r="H15" i="5"/>
  <c r="G16" i="5"/>
  <c r="H16" i="5"/>
  <c r="G17" i="5"/>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N17" i="5" l="1"/>
  <c r="F1" i="5"/>
  <c r="F7" i="5"/>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AIJ96" i="1" s="1"/>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AIK96" i="1" l="1"/>
  <c r="AIL96" i="1"/>
  <c r="AIM96" i="1" s="1"/>
  <c r="AFR96" i="1"/>
  <c r="AHA96" i="1"/>
  <c r="AFT96" i="1"/>
  <c r="AFU96" i="1" s="1"/>
  <c r="AFS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AIR96" i="1" l="1"/>
  <c r="AIO96" i="1"/>
  <c r="AHB96" i="1"/>
  <c r="AHC96" i="1"/>
  <c r="AHD96" i="1" s="1"/>
  <c r="AFW96" i="1"/>
  <c r="AFZ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AIS96" i="1" l="1"/>
  <c r="AHI96" i="1"/>
  <c r="AHF96" i="1"/>
  <c r="AGA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AIN14" i="1" l="1"/>
  <c r="AIM14" i="1"/>
  <c r="AIO14" i="1" s="1"/>
  <c r="AIN30" i="1"/>
  <c r="AIM30" i="1"/>
  <c r="AIO30" i="1" s="1"/>
  <c r="AHJ96" i="1"/>
  <c r="AHE14" i="1"/>
  <c r="AHD14" i="1"/>
  <c r="AHF14" i="1" s="1"/>
  <c r="AHD30" i="1"/>
  <c r="AHF30" i="1" s="1"/>
  <c r="AHE30" i="1"/>
  <c r="AFU30" i="1"/>
  <c r="AFW30" i="1" s="1"/>
  <c r="AFV30" i="1"/>
  <c r="AFU14" i="1"/>
  <c r="AFW14" i="1" s="1"/>
  <c r="AFV14" i="1"/>
  <c r="S3" i="9"/>
  <c r="T3" i="9"/>
  <c r="S30" i="1"/>
  <c r="BA19" i="1"/>
  <c r="BA30" i="1"/>
  <c r="AJ30" i="1"/>
  <c r="AIY14" i="1" l="1"/>
  <c r="AIP14" i="1"/>
  <c r="AIU14" i="1"/>
  <c r="AIR14" i="1"/>
  <c r="AIT14" i="1"/>
  <c r="AIZ14" i="1"/>
  <c r="AIQ14" i="1"/>
  <c r="AIW14" i="1"/>
  <c r="AIS14" i="1"/>
  <c r="AIV14" i="1"/>
  <c r="AIX14" i="1"/>
  <c r="AIU30" i="1"/>
  <c r="AIX30" i="1"/>
  <c r="AIP30" i="1"/>
  <c r="AIV30" i="1"/>
  <c r="AIQ30" i="1"/>
  <c r="AIR30" i="1"/>
  <c r="AIT30" i="1"/>
  <c r="AIW30" i="1"/>
  <c r="AIZ30" i="1"/>
  <c r="AIS30" i="1"/>
  <c r="AIY30" i="1"/>
  <c r="AHP30" i="1"/>
  <c r="AHI30" i="1"/>
  <c r="AHQ30" i="1"/>
  <c r="AHK30" i="1"/>
  <c r="AHL30" i="1"/>
  <c r="AHH30" i="1"/>
  <c r="AHO30" i="1"/>
  <c r="AHG30" i="1"/>
  <c r="AHN30" i="1"/>
  <c r="AHJ30" i="1"/>
  <c r="AHM30" i="1"/>
  <c r="AHP14" i="1"/>
  <c r="AHK14" i="1"/>
  <c r="AHH14" i="1"/>
  <c r="AHI14" i="1"/>
  <c r="AHO14" i="1"/>
  <c r="AHJ14" i="1"/>
  <c r="AHN14" i="1"/>
  <c r="AHL14" i="1"/>
  <c r="AHQ14" i="1"/>
  <c r="AHG14" i="1"/>
  <c r="AHM14" i="1"/>
  <c r="AGG30" i="1"/>
  <c r="AGB30" i="1"/>
  <c r="AFY30" i="1"/>
  <c r="AGE30" i="1"/>
  <c r="AGC30" i="1"/>
  <c r="AFX30" i="1"/>
  <c r="AFZ30" i="1"/>
  <c r="AGF30" i="1"/>
  <c r="AGH30" i="1"/>
  <c r="AGD30" i="1"/>
  <c r="AGA30" i="1"/>
  <c r="AGF14" i="1"/>
  <c r="AGB14" i="1"/>
  <c r="AFY14" i="1"/>
  <c r="AGG14" i="1"/>
  <c r="AGE14" i="1"/>
  <c r="AFZ14" i="1"/>
  <c r="AGC14" i="1"/>
  <c r="AGD14" i="1"/>
  <c r="AFX14" i="1"/>
  <c r="AGH14" i="1"/>
  <c r="AGA14" i="1"/>
  <c r="T30" i="1"/>
  <c r="U30" i="1"/>
  <c r="AL30" i="1"/>
  <c r="AK30" i="1"/>
  <c r="BC19" i="1"/>
  <c r="BB19" i="1"/>
  <c r="BC30" i="1"/>
  <c r="BB30" i="1"/>
  <c r="N123" i="5"/>
  <c r="O123" i="5" s="1"/>
  <c r="C16" i="5"/>
  <c r="J16" i="5" s="1"/>
  <c r="AIJ99" i="1" s="1"/>
  <c r="C15" i="5"/>
  <c r="C17" i="5"/>
  <c r="J17" i="5" s="1"/>
  <c r="AIJ100" i="1" s="1"/>
  <c r="C20" i="5"/>
  <c r="C34" i="5"/>
  <c r="C36" i="5"/>
  <c r="C28" i="5"/>
  <c r="C29" i="5"/>
  <c r="C31" i="5"/>
  <c r="C32" i="5"/>
  <c r="D32" i="5" s="1"/>
  <c r="J32" i="5" s="1"/>
  <c r="AIJ115" i="1" s="1"/>
  <c r="C30" i="5"/>
  <c r="C27" i="5"/>
  <c r="C33" i="5"/>
  <c r="D33" i="5" s="1"/>
  <c r="J33" i="5" s="1"/>
  <c r="AIJ116" i="1" s="1"/>
  <c r="C14" i="5"/>
  <c r="C26" i="5"/>
  <c r="C23" i="5"/>
  <c r="C25" i="5"/>
  <c r="C22" i="5"/>
  <c r="C24" i="5"/>
  <c r="D24" i="5" s="1"/>
  <c r="J24" i="5" s="1"/>
  <c r="AIJ107" i="1" s="1"/>
  <c r="C19" i="5"/>
  <c r="C21" i="5"/>
  <c r="C35" i="5"/>
  <c r="C37" i="5"/>
  <c r="D37" i="5" s="1"/>
  <c r="J37" i="5" s="1"/>
  <c r="AIJ120" i="1"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AIK107" i="1" l="1"/>
  <c r="AIL107" i="1"/>
  <c r="AIM107" i="1" s="1"/>
  <c r="AIK100" i="1"/>
  <c r="AIL100" i="1"/>
  <c r="AIM100" i="1" s="1"/>
  <c r="AIK115" i="1"/>
  <c r="AIL115" i="1"/>
  <c r="AIM115" i="1" s="1"/>
  <c r="AIK116" i="1"/>
  <c r="AIL116" i="1"/>
  <c r="AIM116" i="1" s="1"/>
  <c r="AIL99" i="1"/>
  <c r="AIM99" i="1" s="1"/>
  <c r="AIK99" i="1"/>
  <c r="AIK120" i="1"/>
  <c r="AIL120" i="1"/>
  <c r="AIM120" i="1" s="1"/>
  <c r="AFR120" i="1"/>
  <c r="AFS120" i="1" s="1"/>
  <c r="AHA120" i="1"/>
  <c r="AFR116" i="1"/>
  <c r="AFT116" i="1" s="1"/>
  <c r="AFU116" i="1" s="1"/>
  <c r="AHA116" i="1"/>
  <c r="AFR107" i="1"/>
  <c r="AFT107" i="1" s="1"/>
  <c r="AFU107" i="1" s="1"/>
  <c r="AHA107" i="1"/>
  <c r="AFR100" i="1"/>
  <c r="AFS100" i="1" s="1"/>
  <c r="AHA100" i="1"/>
  <c r="AFR115" i="1"/>
  <c r="AFS115" i="1" s="1"/>
  <c r="AHA115" i="1"/>
  <c r="AFR99" i="1"/>
  <c r="AFS99" i="1" s="1"/>
  <c r="AHA99" i="1"/>
  <c r="K33" i="5"/>
  <c r="K32" i="5"/>
  <c r="K24" i="5"/>
  <c r="K16" i="5"/>
  <c r="K17" i="5"/>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AIJ123" i="1"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AIJ101" i="1" s="1"/>
  <c r="H23" i="9"/>
  <c r="H22" i="9"/>
  <c r="H45" i="9"/>
  <c r="H4" i="9"/>
  <c r="H24" i="9"/>
  <c r="H16" i="9"/>
  <c r="H17" i="9"/>
  <c r="H15" i="9"/>
  <c r="D19" i="5"/>
  <c r="J19" i="5" s="1"/>
  <c r="AIJ102" i="1" s="1"/>
  <c r="N164" i="5"/>
  <c r="O164" i="5" s="1"/>
  <c r="P164" i="5" s="1"/>
  <c r="H27" i="9"/>
  <c r="H25" i="9"/>
  <c r="H26" i="9"/>
  <c r="N124" i="5"/>
  <c r="O124" i="5" s="1"/>
  <c r="P124" i="5" s="1"/>
  <c r="H50" i="9"/>
  <c r="O50" i="9" s="1"/>
  <c r="H64" i="9"/>
  <c r="H66" i="9"/>
  <c r="N94" i="5"/>
  <c r="O94" i="5" s="1"/>
  <c r="P94" i="5" s="1"/>
  <c r="D35" i="5"/>
  <c r="J35" i="5" s="1"/>
  <c r="AIJ118" i="1" s="1"/>
  <c r="D36" i="5"/>
  <c r="J36" i="5" s="1"/>
  <c r="AIJ119" i="1" s="1"/>
  <c r="N118" i="5"/>
  <c r="O118" i="5" s="1"/>
  <c r="P118" i="5" s="1"/>
  <c r="O77" i="9"/>
  <c r="N173" i="5"/>
  <c r="O173" i="5" s="1"/>
  <c r="P173" i="5" s="1"/>
  <c r="J14" i="5"/>
  <c r="AIJ97" i="1" s="1"/>
  <c r="N137" i="5"/>
  <c r="O137" i="5" s="1"/>
  <c r="P137" i="5" s="1"/>
  <c r="N136" i="5"/>
  <c r="O136" i="5" s="1"/>
  <c r="P136" i="5" s="1"/>
  <c r="N133" i="5"/>
  <c r="O133" i="5" s="1"/>
  <c r="P133" i="5" s="1"/>
  <c r="D28" i="5"/>
  <c r="J28" i="5" s="1"/>
  <c r="AIJ111" i="1" s="1"/>
  <c r="D21" i="5"/>
  <c r="J21" i="5" s="1"/>
  <c r="AIJ104" i="1" s="1"/>
  <c r="D20" i="5"/>
  <c r="J20" i="5" s="1"/>
  <c r="AIJ103" i="1" s="1"/>
  <c r="N146" i="5"/>
  <c r="O146" i="5" s="1"/>
  <c r="P146" i="5" s="1"/>
  <c r="D38" i="5"/>
  <c r="J38" i="5" s="1"/>
  <c r="AIJ121" i="1" s="1"/>
  <c r="D31" i="5"/>
  <c r="J31" i="5" s="1"/>
  <c r="AIJ114" i="1" s="1"/>
  <c r="N167" i="5"/>
  <c r="O167" i="5" s="1"/>
  <c r="P167" i="5" s="1"/>
  <c r="D39" i="5"/>
  <c r="J39" i="5" s="1"/>
  <c r="AIJ122" i="1" s="1"/>
  <c r="D23" i="5"/>
  <c r="J23" i="5" s="1"/>
  <c r="AIJ106" i="1" s="1"/>
  <c r="D29" i="5"/>
  <c r="J29" i="5" s="1"/>
  <c r="AIJ112" i="1" s="1"/>
  <c r="D26" i="5"/>
  <c r="J26" i="5" s="1"/>
  <c r="AIJ109" i="1" s="1"/>
  <c r="D34" i="5"/>
  <c r="J34" i="5" s="1"/>
  <c r="AIJ117" i="1" s="1"/>
  <c r="D27" i="5"/>
  <c r="J27" i="5" s="1"/>
  <c r="AIJ110" i="1" s="1"/>
  <c r="D30" i="5"/>
  <c r="J30" i="5" s="1"/>
  <c r="AIJ113" i="1" s="1"/>
  <c r="D22" i="5"/>
  <c r="J22" i="5" s="1"/>
  <c r="AIJ105" i="1" s="1"/>
  <c r="D25" i="5"/>
  <c r="J25" i="5" s="1"/>
  <c r="AIJ108" i="1" s="1"/>
  <c r="J15" i="5"/>
  <c r="AIJ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AFT115" i="1" l="1"/>
  <c r="AFU115" i="1" s="1"/>
  <c r="AFT100" i="1"/>
  <c r="AFU100" i="1" s="1"/>
  <c r="AFS116" i="1"/>
  <c r="AIK98" i="1"/>
  <c r="AIL98" i="1"/>
  <c r="AIM98" i="1" s="1"/>
  <c r="AIL121" i="1"/>
  <c r="AIM121" i="1" s="1"/>
  <c r="AIK121" i="1"/>
  <c r="AIL109" i="1"/>
  <c r="AIM109" i="1" s="1"/>
  <c r="AIK109" i="1"/>
  <c r="AIL103" i="1"/>
  <c r="AIM103" i="1" s="1"/>
  <c r="AIK103" i="1"/>
  <c r="AIM89" i="1"/>
  <c r="AIO89" i="1" s="1"/>
  <c r="AIN89" i="1"/>
  <c r="AFS107" i="1"/>
  <c r="AIR120" i="1"/>
  <c r="AIO120" i="1"/>
  <c r="AIS120" i="1" s="1"/>
  <c r="AIR115" i="1"/>
  <c r="AIO115" i="1"/>
  <c r="AIS115" i="1" s="1"/>
  <c r="AIK112" i="1"/>
  <c r="AIL112" i="1"/>
  <c r="AIM112" i="1" s="1"/>
  <c r="AIK104" i="1"/>
  <c r="AIL104" i="1"/>
  <c r="AIM104" i="1" s="1"/>
  <c r="AFT120" i="1"/>
  <c r="AFU120" i="1" s="1"/>
  <c r="AIL119" i="1"/>
  <c r="AIM119" i="1" s="1"/>
  <c r="AIK119" i="1"/>
  <c r="AIL111" i="1"/>
  <c r="AIM111" i="1" s="1"/>
  <c r="AIK111" i="1"/>
  <c r="AIK108" i="1"/>
  <c r="AIL108" i="1"/>
  <c r="AIM108" i="1" s="1"/>
  <c r="AIK122" i="1"/>
  <c r="AIL122" i="1"/>
  <c r="AIM122" i="1" s="1"/>
  <c r="AIL118" i="1"/>
  <c r="AIM118" i="1" s="1"/>
  <c r="AIK118" i="1"/>
  <c r="AIO100" i="1"/>
  <c r="AIS100" i="1" s="1"/>
  <c r="AIR100" i="1"/>
  <c r="AIK106" i="1"/>
  <c r="AIL106" i="1"/>
  <c r="AIM106" i="1" s="1"/>
  <c r="AIK105" i="1"/>
  <c r="AIL105" i="1"/>
  <c r="AIM105" i="1" s="1"/>
  <c r="AIK113" i="1"/>
  <c r="AIL113" i="1"/>
  <c r="AIM113" i="1" s="1"/>
  <c r="AIK114" i="1"/>
  <c r="AIL114" i="1"/>
  <c r="AIM114" i="1" s="1"/>
  <c r="AIL102" i="1"/>
  <c r="AIM102" i="1" s="1"/>
  <c r="AIK102" i="1"/>
  <c r="AIR99" i="1"/>
  <c r="AIO99" i="1"/>
  <c r="AIS99" i="1" s="1"/>
  <c r="AIR107" i="1"/>
  <c r="AIO107" i="1"/>
  <c r="AIS107" i="1" s="1"/>
  <c r="AIL110" i="1"/>
  <c r="AIM110" i="1" s="1"/>
  <c r="AIK110" i="1"/>
  <c r="AIL101" i="1"/>
  <c r="AIM101" i="1" s="1"/>
  <c r="AIK101" i="1"/>
  <c r="AIK123" i="1"/>
  <c r="AIL123" i="1"/>
  <c r="AIM123" i="1" s="1"/>
  <c r="AIO116" i="1"/>
  <c r="AIS116" i="1" s="1"/>
  <c r="AIR116" i="1"/>
  <c r="AIK97" i="1"/>
  <c r="AIL97" i="1"/>
  <c r="AIM97" i="1" s="1"/>
  <c r="AIL117" i="1"/>
  <c r="AIM117" i="1" s="1"/>
  <c r="AIK117" i="1"/>
  <c r="AFR114" i="1"/>
  <c r="AHA114" i="1"/>
  <c r="AFR102" i="1"/>
  <c r="AFT102" i="1" s="1"/>
  <c r="AFU102" i="1" s="1"/>
  <c r="AHA102" i="1"/>
  <c r="AFR108" i="1"/>
  <c r="AFS108" i="1" s="1"/>
  <c r="AHA108" i="1"/>
  <c r="AFR113" i="1"/>
  <c r="AHA113" i="1"/>
  <c r="AFR110" i="1"/>
  <c r="AFT110" i="1" s="1"/>
  <c r="AFU110" i="1" s="1"/>
  <c r="AHA110" i="1"/>
  <c r="AFR121" i="1"/>
  <c r="AFT121" i="1" s="1"/>
  <c r="AFU121" i="1" s="1"/>
  <c r="AHA121" i="1"/>
  <c r="AFR97" i="1"/>
  <c r="AFS97" i="1" s="1"/>
  <c r="AHA97" i="1"/>
  <c r="AFR101" i="1"/>
  <c r="AHA101" i="1"/>
  <c r="AFR123" i="1"/>
  <c r="AFS123" i="1" s="1"/>
  <c r="AHA123" i="1"/>
  <c r="AFT99" i="1"/>
  <c r="AFU99" i="1" s="1"/>
  <c r="AFZ99" i="1" s="1"/>
  <c r="AHB107" i="1"/>
  <c r="AHC107" i="1"/>
  <c r="AHD107" i="1" s="1"/>
  <c r="AFR117" i="1"/>
  <c r="AHA117" i="1"/>
  <c r="AHC100" i="1"/>
  <c r="AHD100" i="1" s="1"/>
  <c r="AHB100" i="1"/>
  <c r="AFR109" i="1"/>
  <c r="AFT109" i="1" s="1"/>
  <c r="AFU109" i="1" s="1"/>
  <c r="AHA109" i="1"/>
  <c r="AFR103" i="1"/>
  <c r="AFT103" i="1" s="1"/>
  <c r="AFU103" i="1" s="1"/>
  <c r="AHA103" i="1"/>
  <c r="AHB99" i="1"/>
  <c r="AHC99" i="1"/>
  <c r="AHD99" i="1" s="1"/>
  <c r="AHC116" i="1"/>
  <c r="AHD116" i="1" s="1"/>
  <c r="AHB116" i="1"/>
  <c r="AFR105" i="1"/>
  <c r="AFT105" i="1" s="1"/>
  <c r="AFU105" i="1" s="1"/>
  <c r="AHA105" i="1"/>
  <c r="AFR112" i="1"/>
  <c r="AFS112" i="1" s="1"/>
  <c r="AHA112" i="1"/>
  <c r="AFR104" i="1"/>
  <c r="AHA104" i="1"/>
  <c r="AFR98" i="1"/>
  <c r="AFS98" i="1" s="1"/>
  <c r="AHA98" i="1"/>
  <c r="AFR106" i="1"/>
  <c r="AFS106" i="1" s="1"/>
  <c r="AHA106" i="1"/>
  <c r="AFR111" i="1"/>
  <c r="AFT111" i="1" s="1"/>
  <c r="AFU111" i="1" s="1"/>
  <c r="AHA111" i="1"/>
  <c r="AFR119" i="1"/>
  <c r="AHA119" i="1"/>
  <c r="AHB115" i="1"/>
  <c r="AHC115" i="1"/>
  <c r="AHD115" i="1" s="1"/>
  <c r="AHC120" i="1"/>
  <c r="AHD120" i="1" s="1"/>
  <c r="AHB120" i="1"/>
  <c r="AFR122" i="1"/>
  <c r="AFS122" i="1" s="1"/>
  <c r="AHA122" i="1"/>
  <c r="AFR118" i="1"/>
  <c r="AFS118" i="1" s="1"/>
  <c r="AHA118" i="1"/>
  <c r="AHD89" i="1"/>
  <c r="AHF89" i="1" s="1"/>
  <c r="AHE89" i="1"/>
  <c r="AFT113" i="1"/>
  <c r="AFU113" i="1" s="1"/>
  <c r="AFS113" i="1"/>
  <c r="AFZ100" i="1"/>
  <c r="AFW100" i="1"/>
  <c r="AGA100" i="1" s="1"/>
  <c r="AFT97" i="1"/>
  <c r="AFU97" i="1" s="1"/>
  <c r="AFT101" i="1"/>
  <c r="AFU101" i="1" s="1"/>
  <c r="AFS101" i="1"/>
  <c r="AFZ107" i="1"/>
  <c r="AFW107" i="1"/>
  <c r="AGA107" i="1" s="1"/>
  <c r="AFS109" i="1"/>
  <c r="AFV89" i="1"/>
  <c r="AFU89" i="1"/>
  <c r="AFW89" i="1" s="1"/>
  <c r="AFT104" i="1"/>
  <c r="AFU104" i="1" s="1"/>
  <c r="AFS104" i="1"/>
  <c r="AFW120" i="1"/>
  <c r="AGA120" i="1" s="1"/>
  <c r="AFZ120" i="1"/>
  <c r="AFS114" i="1"/>
  <c r="AFT114" i="1"/>
  <c r="AFU114" i="1" s="1"/>
  <c r="AFT106" i="1"/>
  <c r="AFU106" i="1" s="1"/>
  <c r="AFT119" i="1"/>
  <c r="AFU119" i="1" s="1"/>
  <c r="AFS119" i="1"/>
  <c r="AFZ115" i="1"/>
  <c r="AFW115" i="1"/>
  <c r="AGA115" i="1" s="1"/>
  <c r="AFT118" i="1"/>
  <c r="AFU118" i="1" s="1"/>
  <c r="AFT117" i="1"/>
  <c r="AFU117" i="1" s="1"/>
  <c r="AFS117" i="1"/>
  <c r="AFT108" i="1"/>
  <c r="AFU108" i="1" s="1"/>
  <c r="AFZ116" i="1"/>
  <c r="AFW116" i="1"/>
  <c r="AGA116" i="1" s="1"/>
  <c r="K31" i="5"/>
  <c r="K36" i="5"/>
  <c r="K30" i="5"/>
  <c r="K27" i="5"/>
  <c r="K38" i="5"/>
  <c r="K14" i="5"/>
  <c r="K35" i="5"/>
  <c r="K22" i="5"/>
  <c r="K20" i="5"/>
  <c r="K19" i="5"/>
  <c r="K34" i="5"/>
  <c r="K29" i="5"/>
  <c r="K21" i="5"/>
  <c r="K23" i="5"/>
  <c r="K28" i="5"/>
  <c r="K18" i="5"/>
  <c r="K40" i="5"/>
  <c r="K26" i="5"/>
  <c r="K15" i="5"/>
  <c r="K25" i="5"/>
  <c r="K39" i="5"/>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AFT112" i="1" l="1"/>
  <c r="AFU112" i="1" s="1"/>
  <c r="AFW99" i="1"/>
  <c r="AGA99" i="1" s="1"/>
  <c r="AFS121" i="1"/>
  <c r="AFS102" i="1"/>
  <c r="AIO97" i="1"/>
  <c r="AIR97" i="1"/>
  <c r="AIM95" i="1"/>
  <c r="AIR114" i="1"/>
  <c r="AIO114" i="1"/>
  <c r="AIS114" i="1" s="1"/>
  <c r="AIO110" i="1"/>
  <c r="AIS110" i="1" s="1"/>
  <c r="AIR110" i="1"/>
  <c r="AIR111" i="1"/>
  <c r="AIO111" i="1"/>
  <c r="AIS111" i="1" s="1"/>
  <c r="AIR103" i="1"/>
  <c r="AIO103" i="1"/>
  <c r="AIS103" i="1" s="1"/>
  <c r="AIO113" i="1"/>
  <c r="AIS113" i="1" s="1"/>
  <c r="AIR113" i="1"/>
  <c r="AIM39" i="1"/>
  <c r="AIO39" i="1" s="1"/>
  <c r="AIN39" i="1"/>
  <c r="AIM36" i="1"/>
  <c r="AIO36" i="1" s="1"/>
  <c r="AIN36" i="1"/>
  <c r="AIO118" i="1"/>
  <c r="AIS118" i="1" s="1"/>
  <c r="AIR118" i="1"/>
  <c r="AIR119" i="1"/>
  <c r="AIO119" i="1"/>
  <c r="AIS119" i="1" s="1"/>
  <c r="AIO109" i="1"/>
  <c r="AIS109" i="1" s="1"/>
  <c r="AIR109" i="1"/>
  <c r="AIR123" i="1"/>
  <c r="AIO123" i="1"/>
  <c r="AIS123" i="1" s="1"/>
  <c r="AIR105" i="1"/>
  <c r="AIO105" i="1"/>
  <c r="AIS105" i="1" s="1"/>
  <c r="AIR122" i="1"/>
  <c r="AIO122" i="1"/>
  <c r="AIS122" i="1" s="1"/>
  <c r="AIN29" i="1"/>
  <c r="AIM29" i="1"/>
  <c r="AIO29" i="1" s="1"/>
  <c r="AIO104" i="1"/>
  <c r="AIS104" i="1" s="1"/>
  <c r="AIR104" i="1"/>
  <c r="AIR121" i="1"/>
  <c r="AIO121" i="1"/>
  <c r="AIS121" i="1" s="1"/>
  <c r="AFT122" i="1"/>
  <c r="AFU122" i="1" s="1"/>
  <c r="AIR106" i="1"/>
  <c r="AIO106" i="1"/>
  <c r="AIS106" i="1" s="1"/>
  <c r="AIO108" i="1"/>
  <c r="AIS108" i="1" s="1"/>
  <c r="AIR108" i="1"/>
  <c r="AIR98" i="1"/>
  <c r="AIO98" i="1"/>
  <c r="AIS98" i="1" s="1"/>
  <c r="AIN22" i="1"/>
  <c r="AIM22" i="1"/>
  <c r="AIO22" i="1" s="1"/>
  <c r="AIO117" i="1"/>
  <c r="AIS117" i="1" s="1"/>
  <c r="AIR117" i="1"/>
  <c r="AIO101" i="1"/>
  <c r="AIS101" i="1" s="1"/>
  <c r="AIR101" i="1"/>
  <c r="AIR102" i="1"/>
  <c r="AIO102" i="1"/>
  <c r="AIS102" i="1" s="1"/>
  <c r="AIR112" i="1"/>
  <c r="AIO112" i="1"/>
  <c r="AIS112" i="1" s="1"/>
  <c r="AIZ89" i="1"/>
  <c r="AIS89" i="1"/>
  <c r="AIY89" i="1"/>
  <c r="AIX89" i="1"/>
  <c r="AIQ89" i="1"/>
  <c r="AIP89" i="1"/>
  <c r="AIW89" i="1"/>
  <c r="AIU89" i="1"/>
  <c r="AIT89" i="1"/>
  <c r="AIR89" i="1"/>
  <c r="AIV89" i="1"/>
  <c r="AFT98" i="1"/>
  <c r="AFU98" i="1" s="1"/>
  <c r="AHI116" i="1"/>
  <c r="AHF116" i="1"/>
  <c r="AHJ116" i="1" s="1"/>
  <c r="AHI100" i="1"/>
  <c r="AHF100" i="1"/>
  <c r="AHJ100" i="1" s="1"/>
  <c r="AHB101" i="1"/>
  <c r="AHC101" i="1"/>
  <c r="AHD101" i="1" s="1"/>
  <c r="AHC113" i="1"/>
  <c r="AHD113" i="1" s="1"/>
  <c r="AHB113" i="1"/>
  <c r="AFS105" i="1"/>
  <c r="AFS111" i="1"/>
  <c r="AFS103" i="1"/>
  <c r="AFT123" i="1"/>
  <c r="AFU123" i="1" s="1"/>
  <c r="AFZ123" i="1" s="1"/>
  <c r="AFS110" i="1"/>
  <c r="AHC118" i="1"/>
  <c r="AHD118" i="1" s="1"/>
  <c r="AHB118" i="1"/>
  <c r="AHC119" i="1"/>
  <c r="AHD119" i="1" s="1"/>
  <c r="AHB119" i="1"/>
  <c r="AHC104" i="1"/>
  <c r="AHD104" i="1" s="1"/>
  <c r="AHB104" i="1"/>
  <c r="AHI99" i="1"/>
  <c r="AHF99" i="1"/>
  <c r="AHJ99" i="1" s="1"/>
  <c r="AHB117" i="1"/>
  <c r="AHC117" i="1"/>
  <c r="AHD117" i="1" s="1"/>
  <c r="AHC97" i="1"/>
  <c r="AHD97" i="1" s="1"/>
  <c r="AHB97" i="1"/>
  <c r="AHC108" i="1"/>
  <c r="AHD108" i="1" s="1"/>
  <c r="AHB108" i="1"/>
  <c r="AHB122" i="1"/>
  <c r="AHC122" i="1"/>
  <c r="AHD122" i="1" s="1"/>
  <c r="AHC111" i="1"/>
  <c r="AHD111" i="1" s="1"/>
  <c r="AHB111" i="1"/>
  <c r="AHC112" i="1"/>
  <c r="AHD112" i="1" s="1"/>
  <c r="AHB112" i="1"/>
  <c r="AHC103" i="1"/>
  <c r="AHD103" i="1" s="1"/>
  <c r="AHB103" i="1"/>
  <c r="AHI107" i="1"/>
  <c r="AHF107" i="1"/>
  <c r="AHJ107" i="1" s="1"/>
  <c r="AHC121" i="1"/>
  <c r="AHD121" i="1" s="1"/>
  <c r="AHB121" i="1"/>
  <c r="AHC102" i="1"/>
  <c r="AHD102" i="1" s="1"/>
  <c r="AHB102" i="1"/>
  <c r="AHB106" i="1"/>
  <c r="AHC106" i="1"/>
  <c r="AHD106" i="1" s="1"/>
  <c r="AHC105" i="1"/>
  <c r="AHD105" i="1" s="1"/>
  <c r="AHB105" i="1"/>
  <c r="AHB109" i="1"/>
  <c r="AHC109" i="1"/>
  <c r="AHD109" i="1" s="1"/>
  <c r="AHI120" i="1"/>
  <c r="AHF120" i="1"/>
  <c r="AHJ120" i="1" s="1"/>
  <c r="AHB123" i="1"/>
  <c r="AHC123" i="1"/>
  <c r="AHD123" i="1" s="1"/>
  <c r="AHC110" i="1"/>
  <c r="AHD110" i="1" s="1"/>
  <c r="AHB110" i="1"/>
  <c r="AHB114" i="1"/>
  <c r="AHC114" i="1"/>
  <c r="AHD114" i="1" s="1"/>
  <c r="AHI115" i="1"/>
  <c r="AHF115" i="1"/>
  <c r="AHJ115" i="1" s="1"/>
  <c r="AHB98" i="1"/>
  <c r="AHC98" i="1"/>
  <c r="AHD98" i="1" s="1"/>
  <c r="AHD39" i="1"/>
  <c r="AHF39" i="1" s="1"/>
  <c r="AHE39" i="1"/>
  <c r="AHD29" i="1"/>
  <c r="AHF29" i="1" s="1"/>
  <c r="AHE29" i="1"/>
  <c r="AHD36" i="1"/>
  <c r="AHF36" i="1" s="1"/>
  <c r="AHE36" i="1"/>
  <c r="AHD22" i="1"/>
  <c r="AHF22" i="1" s="1"/>
  <c r="AHE22" i="1"/>
  <c r="AHQ89" i="1"/>
  <c r="AHP89" i="1"/>
  <c r="AHN89" i="1"/>
  <c r="AHI89" i="1"/>
  <c r="AHG89" i="1"/>
  <c r="AHL89" i="1"/>
  <c r="AHH89" i="1"/>
  <c r="AHK89" i="1"/>
  <c r="AHO89" i="1"/>
  <c r="AHJ89" i="1"/>
  <c r="AHM89" i="1"/>
  <c r="AFU39" i="1"/>
  <c r="AFW39" i="1" s="1"/>
  <c r="AFV39" i="1"/>
  <c r="AFU36" i="1"/>
  <c r="AFW36" i="1" s="1"/>
  <c r="AFV36" i="1"/>
  <c r="AFZ114" i="1"/>
  <c r="AFW114" i="1"/>
  <c r="AGA114" i="1" s="1"/>
  <c r="AGC89" i="1"/>
  <c r="AFX89" i="1"/>
  <c r="AGD89" i="1"/>
  <c r="AFY89" i="1"/>
  <c r="AGH89" i="1"/>
  <c r="AGE89" i="1"/>
  <c r="AGG89" i="1"/>
  <c r="AGB89" i="1"/>
  <c r="AGF89" i="1"/>
  <c r="AFZ89" i="1"/>
  <c r="AGA89" i="1"/>
  <c r="AFW119" i="1"/>
  <c r="AGA119" i="1" s="1"/>
  <c r="AFZ119" i="1"/>
  <c r="AFW121" i="1"/>
  <c r="AGA121" i="1" s="1"/>
  <c r="AFZ121" i="1"/>
  <c r="AFZ105" i="1"/>
  <c r="AFW105" i="1"/>
  <c r="AGA105" i="1" s="1"/>
  <c r="AFW103" i="1"/>
  <c r="AGA103" i="1" s="1"/>
  <c r="AFZ103" i="1"/>
  <c r="AFW110" i="1"/>
  <c r="AGA110" i="1" s="1"/>
  <c r="AFZ110" i="1"/>
  <c r="AFU29" i="1"/>
  <c r="AFW29" i="1" s="1"/>
  <c r="AFV29" i="1"/>
  <c r="AFU22" i="1"/>
  <c r="AFW22" i="1" s="1"/>
  <c r="AFV22" i="1"/>
  <c r="AFZ108" i="1"/>
  <c r="AFW108" i="1"/>
  <c r="AGA108" i="1" s="1"/>
  <c r="AFZ106" i="1"/>
  <c r="AFW106" i="1"/>
  <c r="AGA106" i="1" s="1"/>
  <c r="AFW118" i="1"/>
  <c r="AGA118" i="1" s="1"/>
  <c r="AFZ118" i="1"/>
  <c r="AFW111" i="1"/>
  <c r="AGA111" i="1" s="1"/>
  <c r="AFZ111" i="1"/>
  <c r="AFZ104" i="1"/>
  <c r="AFW104" i="1"/>
  <c r="AGA104" i="1" s="1"/>
  <c r="AFW109" i="1"/>
  <c r="AGA109" i="1" s="1"/>
  <c r="AFZ109" i="1"/>
  <c r="AFW101" i="1"/>
  <c r="AGA101" i="1" s="1"/>
  <c r="AFZ101" i="1"/>
  <c r="AFW117" i="1"/>
  <c r="AGA117" i="1" s="1"/>
  <c r="AFZ117" i="1"/>
  <c r="AFZ98" i="1"/>
  <c r="AFW98" i="1"/>
  <c r="AGA98" i="1" s="1"/>
  <c r="AFZ122" i="1"/>
  <c r="AFW122" i="1"/>
  <c r="AGA122" i="1" s="1"/>
  <c r="AFW112" i="1"/>
  <c r="AGA112" i="1" s="1"/>
  <c r="AFZ112" i="1"/>
  <c r="AFW102" i="1"/>
  <c r="AGA102" i="1" s="1"/>
  <c r="AFZ102" i="1"/>
  <c r="AFZ97" i="1"/>
  <c r="AFW97" i="1"/>
  <c r="AFU95" i="1"/>
  <c r="AFW113" i="1"/>
  <c r="AGA113" i="1" s="1"/>
  <c r="AFZ113"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AIX22" i="1" l="1"/>
  <c r="AIV22" i="1"/>
  <c r="AIU22" i="1"/>
  <c r="AIS22" i="1"/>
  <c r="AIP22" i="1"/>
  <c r="AIR22" i="1"/>
  <c r="AIT22" i="1"/>
  <c r="AIZ22" i="1"/>
  <c r="AIY22" i="1"/>
  <c r="AIW22" i="1"/>
  <c r="AIQ22" i="1"/>
  <c r="AIP36" i="1"/>
  <c r="AIT36" i="1"/>
  <c r="AIS36" i="1"/>
  <c r="AIZ36" i="1"/>
  <c r="AIR36" i="1"/>
  <c r="AIV36" i="1"/>
  <c r="AIY36" i="1"/>
  <c r="AIQ36" i="1"/>
  <c r="AIW36" i="1"/>
  <c r="AIX36" i="1"/>
  <c r="AIU36" i="1"/>
  <c r="AIY29" i="1"/>
  <c r="AIW29" i="1"/>
  <c r="AIQ29" i="1"/>
  <c r="AIR29" i="1"/>
  <c r="AIV29" i="1"/>
  <c r="AIU29" i="1"/>
  <c r="AIT29" i="1"/>
  <c r="AIS29" i="1"/>
  <c r="AIP29" i="1"/>
  <c r="AIX29" i="1"/>
  <c r="AIZ29" i="1"/>
  <c r="AIS95" i="1"/>
  <c r="AIU39" i="1"/>
  <c r="AIR39" i="1"/>
  <c r="AIT39" i="1"/>
  <c r="AIW39" i="1"/>
  <c r="AIZ39" i="1"/>
  <c r="AIS39" i="1"/>
  <c r="AIX39" i="1"/>
  <c r="AIP39" i="1"/>
  <c r="AIY39" i="1"/>
  <c r="AIQ39" i="1"/>
  <c r="AIV39" i="1"/>
  <c r="AIR95" i="1"/>
  <c r="AIS97" i="1"/>
  <c r="AIO95" i="1"/>
  <c r="AFW123" i="1"/>
  <c r="AGA123" i="1" s="1"/>
  <c r="AHF102" i="1"/>
  <c r="AHJ102" i="1" s="1"/>
  <c r="AHI102" i="1"/>
  <c r="AHF112" i="1"/>
  <c r="AHJ112" i="1" s="1"/>
  <c r="AHI112" i="1"/>
  <c r="AHF97" i="1"/>
  <c r="AHI97" i="1"/>
  <c r="AHD95" i="1"/>
  <c r="AHF119" i="1"/>
  <c r="AHJ119" i="1" s="1"/>
  <c r="AHI119" i="1"/>
  <c r="AHF114" i="1"/>
  <c r="AHJ114" i="1" s="1"/>
  <c r="AHI114" i="1"/>
  <c r="AHI109" i="1"/>
  <c r="AHF109" i="1"/>
  <c r="AHJ109" i="1" s="1"/>
  <c r="AHF117" i="1"/>
  <c r="AHJ117" i="1" s="1"/>
  <c r="AHI117" i="1"/>
  <c r="AHI113" i="1"/>
  <c r="AHF113" i="1"/>
  <c r="AHJ113" i="1" s="1"/>
  <c r="AHF121" i="1"/>
  <c r="AHJ121" i="1" s="1"/>
  <c r="AHI121" i="1"/>
  <c r="AHF111" i="1"/>
  <c r="AHJ111" i="1" s="1"/>
  <c r="AHI111" i="1"/>
  <c r="AHF118" i="1"/>
  <c r="AHJ118" i="1" s="1"/>
  <c r="AHI118" i="1"/>
  <c r="AHI101" i="1"/>
  <c r="AHF101" i="1"/>
  <c r="AHJ101" i="1" s="1"/>
  <c r="AHI122" i="1"/>
  <c r="AHF122" i="1"/>
  <c r="AHJ122" i="1" s="1"/>
  <c r="AHF110" i="1"/>
  <c r="AHJ110" i="1" s="1"/>
  <c r="AHI110" i="1"/>
  <c r="AHF105" i="1"/>
  <c r="AHJ105" i="1" s="1"/>
  <c r="AHI105" i="1"/>
  <c r="AHI98" i="1"/>
  <c r="AHF98" i="1"/>
  <c r="AHJ98" i="1" s="1"/>
  <c r="AHI123" i="1"/>
  <c r="AHF123" i="1"/>
  <c r="AHJ123" i="1" s="1"/>
  <c r="AHI106" i="1"/>
  <c r="AHF106" i="1"/>
  <c r="AHJ106" i="1" s="1"/>
  <c r="AHF103" i="1"/>
  <c r="AHJ103" i="1" s="1"/>
  <c r="AHI103" i="1"/>
  <c r="AHI108" i="1"/>
  <c r="AHF108" i="1"/>
  <c r="AHJ108" i="1" s="1"/>
  <c r="AHF104" i="1"/>
  <c r="AHJ104" i="1" s="1"/>
  <c r="AHI104" i="1"/>
  <c r="AHK36" i="1"/>
  <c r="AHQ36" i="1"/>
  <c r="AHI36" i="1"/>
  <c r="AHP36" i="1"/>
  <c r="AHO36" i="1"/>
  <c r="AHH36" i="1"/>
  <c r="AHG36" i="1"/>
  <c r="AHN36" i="1"/>
  <c r="AHL36" i="1"/>
  <c r="AHM36" i="1"/>
  <c r="AHJ36" i="1"/>
  <c r="AHH29" i="1"/>
  <c r="AHG29" i="1"/>
  <c r="AHN29" i="1"/>
  <c r="AHK29" i="1"/>
  <c r="AHL29" i="1"/>
  <c r="AHJ29" i="1"/>
  <c r="AHM29" i="1"/>
  <c r="AHQ29" i="1"/>
  <c r="AHI29" i="1"/>
  <c r="AHP29" i="1"/>
  <c r="AHO29" i="1"/>
  <c r="AHK22" i="1"/>
  <c r="AHQ22" i="1"/>
  <c r="AHI22" i="1"/>
  <c r="AHH22" i="1"/>
  <c r="AHJ22" i="1"/>
  <c r="AHP22" i="1"/>
  <c r="AHO22" i="1"/>
  <c r="AHG22" i="1"/>
  <c r="AHN22" i="1"/>
  <c r="AHL22" i="1"/>
  <c r="AHM22" i="1"/>
  <c r="AHI39" i="1"/>
  <c r="AHL39" i="1"/>
  <c r="AHK39" i="1"/>
  <c r="AHQ39" i="1"/>
  <c r="AHH39" i="1"/>
  <c r="AHP39" i="1"/>
  <c r="AHG39" i="1"/>
  <c r="AHJ39" i="1"/>
  <c r="AHM39" i="1"/>
  <c r="AHO39" i="1"/>
  <c r="AHN39" i="1"/>
  <c r="AGF22" i="1"/>
  <c r="AGG22" i="1"/>
  <c r="AGB22" i="1"/>
  <c r="AFY22" i="1"/>
  <c r="AFZ22" i="1"/>
  <c r="AGH22" i="1"/>
  <c r="AFX22" i="1"/>
  <c r="AGE22" i="1"/>
  <c r="AGD22" i="1"/>
  <c r="AGC22" i="1"/>
  <c r="AGA22" i="1"/>
  <c r="AGF36" i="1"/>
  <c r="AGG36" i="1"/>
  <c r="AFY36" i="1"/>
  <c r="AFX36" i="1"/>
  <c r="AGE36" i="1"/>
  <c r="AGC36" i="1"/>
  <c r="AGD36" i="1"/>
  <c r="AGH36" i="1"/>
  <c r="AFZ36" i="1"/>
  <c r="AGA36" i="1"/>
  <c r="AGB36" i="1"/>
  <c r="AGG39" i="1"/>
  <c r="AGC39" i="1"/>
  <c r="AGB39" i="1"/>
  <c r="AGA39" i="1"/>
  <c r="AFZ39" i="1"/>
  <c r="AGD39" i="1"/>
  <c r="AGE39" i="1"/>
  <c r="AFY39" i="1"/>
  <c r="AFX39" i="1"/>
  <c r="AGH39" i="1"/>
  <c r="AGF39" i="1"/>
  <c r="AGA97" i="1"/>
  <c r="AGA95" i="1" s="1"/>
  <c r="AFW95" i="1"/>
  <c r="AFZ95" i="1"/>
  <c r="AGH29" i="1"/>
  <c r="AGA29" i="1"/>
  <c r="AGB29" i="1"/>
  <c r="AFX29" i="1"/>
  <c r="AGE29" i="1"/>
  <c r="AGF29" i="1"/>
  <c r="AFY29" i="1"/>
  <c r="AGD29" i="1"/>
  <c r="AFZ29" i="1"/>
  <c r="AGC29" i="1"/>
  <c r="AGG2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55" i="9"/>
  <c r="S12" i="9"/>
  <c r="S47" i="9"/>
  <c r="S15" i="9"/>
  <c r="S67" i="9"/>
  <c r="S20" i="9"/>
  <c r="S6" i="9"/>
  <c r="AHA69" i="1" l="1"/>
  <c r="AIJ69" i="1"/>
  <c r="AHA87" i="1"/>
  <c r="AIJ87" i="1"/>
  <c r="AHA64" i="1"/>
  <c r="AHD64" i="1" s="1"/>
  <c r="AHF64" i="1" s="1"/>
  <c r="AIJ64" i="1"/>
  <c r="AHA52" i="1"/>
  <c r="AHC52" i="1" s="1"/>
  <c r="AHE52" i="1" s="1"/>
  <c r="AIJ52" i="1"/>
  <c r="AHA45" i="1"/>
  <c r="AIJ45" i="1"/>
  <c r="AHA43" i="1"/>
  <c r="AIJ43" i="1"/>
  <c r="AHA54" i="1"/>
  <c r="AHD54" i="1" s="1"/>
  <c r="AHF54" i="1" s="1"/>
  <c r="AIJ54" i="1"/>
  <c r="AHA16" i="1"/>
  <c r="AHD16" i="1" s="1"/>
  <c r="AHF16" i="1" s="1"/>
  <c r="AIJ16" i="1"/>
  <c r="AHA79" i="1"/>
  <c r="AHD79" i="1" s="1"/>
  <c r="AHF79" i="1" s="1"/>
  <c r="AIJ79" i="1"/>
  <c r="AHA67" i="1"/>
  <c r="AIJ67" i="1"/>
  <c r="AHA81" i="1"/>
  <c r="AHD81" i="1" s="1"/>
  <c r="AHF81" i="1" s="1"/>
  <c r="AIJ81" i="1"/>
  <c r="AHA50" i="1"/>
  <c r="AHC50" i="1" s="1"/>
  <c r="AHE50" i="1" s="1"/>
  <c r="AIJ50" i="1"/>
  <c r="AHA60" i="1"/>
  <c r="AIJ60" i="1"/>
  <c r="AHA23" i="1"/>
  <c r="AIJ23" i="1"/>
  <c r="AHA28" i="1"/>
  <c r="AHC28" i="1" s="1"/>
  <c r="AHE28" i="1" s="1"/>
  <c r="AIJ28" i="1"/>
  <c r="AHA78" i="1"/>
  <c r="AHC78" i="1" s="1"/>
  <c r="AHE78" i="1" s="1"/>
  <c r="AIJ78" i="1"/>
  <c r="AHA44" i="1"/>
  <c r="AIJ44" i="1"/>
  <c r="AHA57" i="1"/>
  <c r="AIJ57" i="1"/>
  <c r="AHA21" i="1"/>
  <c r="AHC21" i="1" s="1"/>
  <c r="AHE21" i="1" s="1"/>
  <c r="AIJ21" i="1"/>
  <c r="AHA34" i="1"/>
  <c r="AHD34" i="1" s="1"/>
  <c r="AHF34" i="1" s="1"/>
  <c r="AIJ34" i="1"/>
  <c r="AHA65" i="1"/>
  <c r="AIJ65" i="1"/>
  <c r="AHA71" i="1"/>
  <c r="AIJ71" i="1"/>
  <c r="AHA31" i="1"/>
  <c r="AHC31" i="1" s="1"/>
  <c r="AHE31" i="1" s="1"/>
  <c r="AIJ31" i="1"/>
  <c r="AHA72" i="1"/>
  <c r="AHC72" i="1" s="1"/>
  <c r="AHE72" i="1" s="1"/>
  <c r="AIJ72" i="1"/>
  <c r="AHA84" i="1"/>
  <c r="AIJ84" i="1"/>
  <c r="AHA51" i="1"/>
  <c r="AIJ51" i="1"/>
  <c r="AHA41" i="1"/>
  <c r="AHD41" i="1" s="1"/>
  <c r="AHF41" i="1" s="1"/>
  <c r="AIJ41" i="1"/>
  <c r="AHA27" i="1"/>
  <c r="AHC27" i="1" s="1"/>
  <c r="AHE27" i="1" s="1"/>
  <c r="AIJ27" i="1"/>
  <c r="AHA92" i="1"/>
  <c r="AIJ92" i="1"/>
  <c r="AHA73" i="1"/>
  <c r="AIJ73" i="1"/>
  <c r="AHA42" i="1"/>
  <c r="AHC42" i="1" s="1"/>
  <c r="AHE42" i="1" s="1"/>
  <c r="AIJ42" i="1"/>
  <c r="AHA26" i="1"/>
  <c r="AHD26" i="1" s="1"/>
  <c r="AHF26" i="1" s="1"/>
  <c r="AIJ26" i="1"/>
  <c r="AHA82" i="1"/>
  <c r="AIJ82" i="1"/>
  <c r="AHA88" i="1"/>
  <c r="AIJ88" i="1"/>
  <c r="AHA86" i="1"/>
  <c r="AHD86" i="1" s="1"/>
  <c r="AHF86" i="1" s="1"/>
  <c r="AIJ86" i="1"/>
  <c r="AHA48" i="1"/>
  <c r="AHC48" i="1" s="1"/>
  <c r="AHE48" i="1" s="1"/>
  <c r="AIJ48" i="1"/>
  <c r="AHA74" i="1"/>
  <c r="AIJ74" i="1"/>
  <c r="AHA66" i="1"/>
  <c r="AIJ66" i="1"/>
  <c r="AHA37" i="1"/>
  <c r="AHC37" i="1" s="1"/>
  <c r="AHE37" i="1" s="1"/>
  <c r="AIJ37" i="1"/>
  <c r="AHA46" i="1"/>
  <c r="AHD46" i="1" s="1"/>
  <c r="AHF46" i="1" s="1"/>
  <c r="AIJ46" i="1"/>
  <c r="AHA55" i="1"/>
  <c r="AIJ55" i="1"/>
  <c r="AHA77" i="1"/>
  <c r="AIJ77" i="1"/>
  <c r="AHA33" i="1"/>
  <c r="AHC33" i="1" s="1"/>
  <c r="AHE33" i="1" s="1"/>
  <c r="AIJ33" i="1"/>
  <c r="AHA47" i="1"/>
  <c r="AHD47" i="1" s="1"/>
  <c r="AHF47" i="1" s="1"/>
  <c r="AIJ47" i="1"/>
  <c r="AHA15" i="1"/>
  <c r="AIJ15" i="1"/>
  <c r="AHA59" i="1"/>
  <c r="AIJ59" i="1"/>
  <c r="AHA63" i="1"/>
  <c r="AHD63" i="1" s="1"/>
  <c r="AHF63" i="1" s="1"/>
  <c r="AIJ63" i="1"/>
  <c r="AHA70" i="1"/>
  <c r="AHC70" i="1" s="1"/>
  <c r="AHE70" i="1" s="1"/>
  <c r="AIJ70" i="1"/>
  <c r="AHA38" i="1"/>
  <c r="AIJ38" i="1"/>
  <c r="AHA68" i="1"/>
  <c r="AIJ68" i="1"/>
  <c r="AHA20" i="1"/>
  <c r="AHD20" i="1" s="1"/>
  <c r="AHF20" i="1" s="1"/>
  <c r="AIJ20" i="1"/>
  <c r="AHA40" i="1"/>
  <c r="AHD40" i="1" s="1"/>
  <c r="AHF40" i="1" s="1"/>
  <c r="AIJ40" i="1"/>
  <c r="AHA62" i="1"/>
  <c r="AIJ62" i="1"/>
  <c r="AHA58" i="1"/>
  <c r="AIJ58" i="1"/>
  <c r="AHA75" i="1"/>
  <c r="AHD75" i="1" s="1"/>
  <c r="AHF75" i="1" s="1"/>
  <c r="AIJ75" i="1"/>
  <c r="AHA91" i="1"/>
  <c r="AHC91" i="1" s="1"/>
  <c r="AHE91" i="1" s="1"/>
  <c r="AIJ91" i="1"/>
  <c r="AHA17" i="1"/>
  <c r="AIJ17" i="1"/>
  <c r="AHA25" i="1"/>
  <c r="AIJ25" i="1"/>
  <c r="AHA56" i="1"/>
  <c r="AHC56" i="1" s="1"/>
  <c r="AHE56" i="1" s="1"/>
  <c r="AIJ56" i="1"/>
  <c r="AHA18" i="1"/>
  <c r="AHC18" i="1" s="1"/>
  <c r="AHE18" i="1" s="1"/>
  <c r="AIJ18" i="1"/>
  <c r="AHA35" i="1"/>
  <c r="AHD35" i="1" s="1"/>
  <c r="AHF35" i="1" s="1"/>
  <c r="AIJ35" i="1"/>
  <c r="AHA19" i="1"/>
  <c r="AIJ19" i="1"/>
  <c r="AHA32" i="1"/>
  <c r="AHD32" i="1" s="1"/>
  <c r="AHF32" i="1" s="1"/>
  <c r="AIJ32" i="1"/>
  <c r="AHA24" i="1"/>
  <c r="AHC24" i="1" s="1"/>
  <c r="AHE24" i="1" s="1"/>
  <c r="AIJ24" i="1"/>
  <c r="AHA83" i="1"/>
  <c r="AHC83" i="1" s="1"/>
  <c r="AHE83" i="1" s="1"/>
  <c r="AIJ83" i="1"/>
  <c r="AHA49" i="1"/>
  <c r="AIJ49" i="1"/>
  <c r="AHA53" i="1"/>
  <c r="AHD53" i="1" s="1"/>
  <c r="AHF53" i="1" s="1"/>
  <c r="AIJ53" i="1"/>
  <c r="AHA85" i="1"/>
  <c r="AHC85" i="1" s="1"/>
  <c r="AHE85" i="1" s="1"/>
  <c r="AIJ85" i="1"/>
  <c r="AHA90" i="1"/>
  <c r="AHD90" i="1" s="1"/>
  <c r="AHF90" i="1" s="1"/>
  <c r="AIJ90" i="1"/>
  <c r="AHA61" i="1"/>
  <c r="AIJ61" i="1"/>
  <c r="AHA80" i="1"/>
  <c r="AHC80" i="1" s="1"/>
  <c r="AHE80" i="1" s="1"/>
  <c r="AIJ80" i="1"/>
  <c r="AHA76" i="1"/>
  <c r="AHD76" i="1" s="1"/>
  <c r="AHF76" i="1" s="1"/>
  <c r="AIJ76" i="1"/>
  <c r="AHJ97" i="1"/>
  <c r="AHJ95" i="1" s="1"/>
  <c r="AHF95" i="1"/>
  <c r="AHI95" i="1"/>
  <c r="AHD69" i="1"/>
  <c r="AHF69" i="1" s="1"/>
  <c r="AHC69" i="1"/>
  <c r="AHE69" i="1" s="1"/>
  <c r="AHC79" i="1"/>
  <c r="AHE79" i="1" s="1"/>
  <c r="AHC57" i="1"/>
  <c r="AHE57" i="1" s="1"/>
  <c r="AHD57" i="1"/>
  <c r="AHF57" i="1" s="1"/>
  <c r="AHC35" i="1"/>
  <c r="AHE35" i="1" s="1"/>
  <c r="AHC19" i="1"/>
  <c r="AHE19" i="1" s="1"/>
  <c r="AHD19" i="1"/>
  <c r="AHF19" i="1" s="1"/>
  <c r="AHD49" i="1"/>
  <c r="AHF49" i="1" s="1"/>
  <c r="AHC49" i="1"/>
  <c r="AHE49" i="1" s="1"/>
  <c r="AHC61" i="1"/>
  <c r="AHE61" i="1" s="1"/>
  <c r="AHD61" i="1"/>
  <c r="AHF61" i="1" s="1"/>
  <c r="AHC43" i="1"/>
  <c r="AHE43" i="1" s="1"/>
  <c r="AHD43" i="1"/>
  <c r="AHF43" i="1" s="1"/>
  <c r="AHD21" i="1"/>
  <c r="AHF21" i="1" s="1"/>
  <c r="AHD65" i="1"/>
  <c r="AHF65" i="1" s="1"/>
  <c r="AHC65" i="1"/>
  <c r="AHE65" i="1" s="1"/>
  <c r="AHD71" i="1"/>
  <c r="AHF71" i="1" s="1"/>
  <c r="AHC71" i="1"/>
  <c r="AHE71" i="1" s="1"/>
  <c r="AHC54" i="1"/>
  <c r="AHE54" i="1" s="1"/>
  <c r="AHD60" i="1"/>
  <c r="AHF60" i="1" s="1"/>
  <c r="AHC60" i="1"/>
  <c r="AHE60" i="1" s="1"/>
  <c r="AHC74" i="1"/>
  <c r="AHE74" i="1" s="1"/>
  <c r="AHD74" i="1"/>
  <c r="AHF74" i="1" s="1"/>
  <c r="AHC51" i="1"/>
  <c r="AHE51" i="1" s="1"/>
  <c r="AHD51" i="1"/>
  <c r="AHF51" i="1" s="1"/>
  <c r="AHC41" i="1"/>
  <c r="AHE41" i="1" s="1"/>
  <c r="AHD92" i="1"/>
  <c r="AHF92" i="1" s="1"/>
  <c r="AHC92" i="1"/>
  <c r="AHE92" i="1" s="1"/>
  <c r="AHD73" i="1"/>
  <c r="AHF73" i="1" s="1"/>
  <c r="AHC73" i="1"/>
  <c r="AHE73" i="1" s="1"/>
  <c r="AHD42" i="1"/>
  <c r="AHF42" i="1" s="1"/>
  <c r="AHC82" i="1"/>
  <c r="AHE82" i="1" s="1"/>
  <c r="AHD82" i="1"/>
  <c r="AHF82" i="1" s="1"/>
  <c r="AHD88" i="1"/>
  <c r="AHF88" i="1" s="1"/>
  <c r="AHC88" i="1"/>
  <c r="AHE88" i="1" s="1"/>
  <c r="AHC64" i="1"/>
  <c r="AHE64" i="1" s="1"/>
  <c r="AHD44" i="1"/>
  <c r="AHF44" i="1" s="1"/>
  <c r="AHC44" i="1"/>
  <c r="AHE44" i="1" s="1"/>
  <c r="AHD84" i="1"/>
  <c r="AHF84" i="1" s="1"/>
  <c r="AHC84" i="1"/>
  <c r="AHE84" i="1" s="1"/>
  <c r="AHC66" i="1"/>
  <c r="AHE66" i="1" s="1"/>
  <c r="AHD66" i="1"/>
  <c r="AHF66" i="1" s="1"/>
  <c r="AHD55" i="1"/>
  <c r="AHF55" i="1" s="1"/>
  <c r="AHC55" i="1"/>
  <c r="AHE55" i="1" s="1"/>
  <c r="AHD87" i="1"/>
  <c r="AHF87" i="1" s="1"/>
  <c r="AHC87" i="1"/>
  <c r="AHE87" i="1" s="1"/>
  <c r="AHD67" i="1"/>
  <c r="AHF67" i="1" s="1"/>
  <c r="AHC67" i="1"/>
  <c r="AHE67" i="1" s="1"/>
  <c r="AHD23" i="1"/>
  <c r="AHF23" i="1" s="1"/>
  <c r="AHC23" i="1"/>
  <c r="AHE23" i="1" s="1"/>
  <c r="AHD33" i="1"/>
  <c r="AHF33" i="1" s="1"/>
  <c r="AHD15" i="1"/>
  <c r="AHF15" i="1" s="1"/>
  <c r="AHC15" i="1"/>
  <c r="AHE15" i="1" s="1"/>
  <c r="AHD59" i="1"/>
  <c r="AHF59" i="1" s="1"/>
  <c r="AHC59" i="1"/>
  <c r="AHE59" i="1" s="1"/>
  <c r="AHC63" i="1"/>
  <c r="AHE63" i="1" s="1"/>
  <c r="AHD38" i="1"/>
  <c r="AHF38" i="1" s="1"/>
  <c r="AHC38" i="1"/>
  <c r="AHE38" i="1" s="1"/>
  <c r="AHD68" i="1"/>
  <c r="AHF68" i="1" s="1"/>
  <c r="AHC68" i="1"/>
  <c r="AHE68" i="1" s="1"/>
  <c r="AHD62" i="1"/>
  <c r="AHF62" i="1" s="1"/>
  <c r="AHC62" i="1"/>
  <c r="AHE62" i="1" s="1"/>
  <c r="AHD58" i="1"/>
  <c r="AHF58" i="1" s="1"/>
  <c r="AHC58" i="1"/>
  <c r="AHE58" i="1" s="1"/>
  <c r="AHD45" i="1"/>
  <c r="AHF45" i="1" s="1"/>
  <c r="AHC45" i="1"/>
  <c r="AHE45" i="1" s="1"/>
  <c r="AHC16" i="1"/>
  <c r="AHE16" i="1" s="1"/>
  <c r="AHD28" i="1"/>
  <c r="AHF28" i="1" s="1"/>
  <c r="AHD77" i="1"/>
  <c r="AHF77" i="1" s="1"/>
  <c r="AHC77" i="1"/>
  <c r="AHE77" i="1" s="1"/>
  <c r="AHC75" i="1"/>
  <c r="AHE75" i="1" s="1"/>
  <c r="AHD17" i="1"/>
  <c r="AHF17" i="1" s="1"/>
  <c r="AHC17" i="1"/>
  <c r="AHE17" i="1" s="1"/>
  <c r="AHD25" i="1"/>
  <c r="AHF25" i="1" s="1"/>
  <c r="AHC25" i="1"/>
  <c r="AHE25" i="1" s="1"/>
  <c r="AFR77" i="1"/>
  <c r="AFR33" i="1"/>
  <c r="AFR47" i="1"/>
  <c r="AFR15" i="1"/>
  <c r="AFR59" i="1"/>
  <c r="AFR63" i="1"/>
  <c r="AFR70" i="1"/>
  <c r="AFR38" i="1"/>
  <c r="AFR68" i="1"/>
  <c r="AFR20" i="1"/>
  <c r="AFR40" i="1"/>
  <c r="AFR62" i="1"/>
  <c r="AFR58" i="1"/>
  <c r="AFR75" i="1"/>
  <c r="AFR91" i="1"/>
  <c r="AFR17" i="1"/>
  <c r="AFR25" i="1"/>
  <c r="AFR56" i="1"/>
  <c r="AFR18" i="1"/>
  <c r="AFR35" i="1"/>
  <c r="AFR19" i="1"/>
  <c r="AFR32" i="1"/>
  <c r="AFR24" i="1"/>
  <c r="AFR83" i="1"/>
  <c r="AFR49" i="1"/>
  <c r="AFR53" i="1"/>
  <c r="AFR85" i="1"/>
  <c r="AFR90" i="1"/>
  <c r="AFR61" i="1"/>
  <c r="AFR80" i="1"/>
  <c r="AFR76" i="1"/>
  <c r="AFR69" i="1"/>
  <c r="AFR87" i="1"/>
  <c r="AFR64" i="1"/>
  <c r="AFR52" i="1"/>
  <c r="AFR45" i="1"/>
  <c r="AFR43" i="1"/>
  <c r="AFR54" i="1"/>
  <c r="AFR16" i="1"/>
  <c r="AFR79" i="1"/>
  <c r="AFR67" i="1"/>
  <c r="AFR81" i="1"/>
  <c r="AFR50" i="1"/>
  <c r="AFR60" i="1"/>
  <c r="AFR23" i="1"/>
  <c r="AFR28" i="1"/>
  <c r="AFR78" i="1"/>
  <c r="AFR44" i="1"/>
  <c r="AFR57" i="1"/>
  <c r="AFR21" i="1"/>
  <c r="AFR34" i="1"/>
  <c r="AFR65" i="1"/>
  <c r="AFR71" i="1"/>
  <c r="AFR31" i="1"/>
  <c r="AFR72" i="1"/>
  <c r="AFR74" i="1"/>
  <c r="AFR84" i="1"/>
  <c r="AFR51" i="1"/>
  <c r="AFR41" i="1"/>
  <c r="AFR27" i="1"/>
  <c r="AFR92" i="1"/>
  <c r="AFR73" i="1"/>
  <c r="AFR42" i="1"/>
  <c r="AFR26" i="1"/>
  <c r="AFR82" i="1"/>
  <c r="AFR88" i="1"/>
  <c r="AFR86" i="1"/>
  <c r="AFR48" i="1"/>
  <c r="AFR66" i="1"/>
  <c r="AFR37" i="1"/>
  <c r="AFR46" i="1"/>
  <c r="AFR55" i="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AHC40" i="1" l="1"/>
  <c r="AHE40" i="1" s="1"/>
  <c r="AHC47" i="1"/>
  <c r="AHE47" i="1" s="1"/>
  <c r="AHD50" i="1"/>
  <c r="AHF50" i="1" s="1"/>
  <c r="AHC34" i="1"/>
  <c r="AHE34" i="1" s="1"/>
  <c r="AHC32" i="1"/>
  <c r="AHE32" i="1" s="1"/>
  <c r="AHD70" i="1"/>
  <c r="AHF70" i="1" s="1"/>
  <c r="AHD52" i="1"/>
  <c r="AHF52" i="1" s="1"/>
  <c r="AHD72" i="1"/>
  <c r="AHF72" i="1" s="1"/>
  <c r="AHC20" i="1"/>
  <c r="AHE20" i="1" s="1"/>
  <c r="AHD37" i="1"/>
  <c r="AHF37" i="1" s="1"/>
  <c r="AHD80" i="1"/>
  <c r="AHF80" i="1" s="1"/>
  <c r="AHD91" i="1"/>
  <c r="AHF91" i="1" s="1"/>
  <c r="AHD24" i="1"/>
  <c r="AHF24" i="1" s="1"/>
  <c r="AHD56" i="1"/>
  <c r="AHF56" i="1" s="1"/>
  <c r="AHC86" i="1"/>
  <c r="AHE86" i="1" s="1"/>
  <c r="AHD31" i="1"/>
  <c r="AHF31" i="1" s="1"/>
  <c r="AHC81" i="1"/>
  <c r="AHE81" i="1" s="1"/>
  <c r="AHD85" i="1"/>
  <c r="AHF85" i="1" s="1"/>
  <c r="AHC53" i="1"/>
  <c r="AHE53" i="1" s="1"/>
  <c r="AHD48" i="1"/>
  <c r="AHF48" i="1" s="1"/>
  <c r="AHC26" i="1"/>
  <c r="AHE26" i="1" s="1"/>
  <c r="AHD27" i="1"/>
  <c r="AHF27" i="1" s="1"/>
  <c r="AHC76" i="1"/>
  <c r="AHE76" i="1" s="1"/>
  <c r="AHC46" i="1"/>
  <c r="AHE46" i="1" s="1"/>
  <c r="AHD78" i="1"/>
  <c r="AHF78" i="1" s="1"/>
  <c r="AHD18" i="1"/>
  <c r="AHF18" i="1" s="1"/>
  <c r="AHD83" i="1"/>
  <c r="AHF83" i="1" s="1"/>
  <c r="AHC90" i="1"/>
  <c r="AHE90" i="1" s="1"/>
  <c r="AIL80" i="1"/>
  <c r="AIN80" i="1" s="1"/>
  <c r="AIM80" i="1"/>
  <c r="AIO80" i="1" s="1"/>
  <c r="AIL53" i="1"/>
  <c r="AIN53" i="1" s="1"/>
  <c r="AIM53" i="1"/>
  <c r="AIO53" i="1" s="1"/>
  <c r="AIM32" i="1"/>
  <c r="AIO32" i="1" s="1"/>
  <c r="AIL32" i="1"/>
  <c r="AIN32" i="1" s="1"/>
  <c r="AIM56" i="1"/>
  <c r="AIO56" i="1" s="1"/>
  <c r="AIL56" i="1"/>
  <c r="AIN56" i="1" s="1"/>
  <c r="AIL75" i="1"/>
  <c r="AIN75" i="1" s="1"/>
  <c r="AIM75" i="1"/>
  <c r="AIO75" i="1" s="1"/>
  <c r="AIL20" i="1"/>
  <c r="AIN20" i="1" s="1"/>
  <c r="AIM20" i="1"/>
  <c r="AIO20" i="1" s="1"/>
  <c r="AIL63" i="1"/>
  <c r="AIN63" i="1" s="1"/>
  <c r="AIM63" i="1"/>
  <c r="AIO63" i="1" s="1"/>
  <c r="AIL33" i="1"/>
  <c r="AIN33" i="1" s="1"/>
  <c r="AIM33" i="1"/>
  <c r="AIO33" i="1" s="1"/>
  <c r="AIL52" i="1"/>
  <c r="AIN52" i="1" s="1"/>
  <c r="AIM52" i="1"/>
  <c r="AIO52" i="1" s="1"/>
  <c r="AIM37" i="1"/>
  <c r="AIO37" i="1" s="1"/>
  <c r="AIL37" i="1"/>
  <c r="AIN37" i="1" s="1"/>
  <c r="AIM86" i="1"/>
  <c r="AIO86" i="1" s="1"/>
  <c r="AIL86" i="1"/>
  <c r="AIN86" i="1" s="1"/>
  <c r="AIL42" i="1"/>
  <c r="AIN42" i="1" s="1"/>
  <c r="AIM42" i="1"/>
  <c r="AIO42" i="1" s="1"/>
  <c r="AIL41" i="1"/>
  <c r="AIN41" i="1" s="1"/>
  <c r="AIM41" i="1"/>
  <c r="AIO41" i="1" s="1"/>
  <c r="AIL31" i="1"/>
  <c r="AIN31" i="1" s="1"/>
  <c r="AIM31" i="1"/>
  <c r="AIO31" i="1" s="1"/>
  <c r="AIM21" i="1"/>
  <c r="AIO21" i="1" s="1"/>
  <c r="AIL21" i="1"/>
  <c r="AIN21" i="1" s="1"/>
  <c r="AIM28" i="1"/>
  <c r="AIO28" i="1" s="1"/>
  <c r="AIL28" i="1"/>
  <c r="AIN28" i="1" s="1"/>
  <c r="AIM81" i="1"/>
  <c r="AIO81" i="1" s="1"/>
  <c r="AIL81" i="1"/>
  <c r="AIN81" i="1" s="1"/>
  <c r="AIL54" i="1"/>
  <c r="AIN54" i="1" s="1"/>
  <c r="AIM54" i="1"/>
  <c r="AIO54" i="1" s="1"/>
  <c r="AIL61" i="1"/>
  <c r="AIN61" i="1" s="1"/>
  <c r="AIM61" i="1"/>
  <c r="AIO61" i="1" s="1"/>
  <c r="AIM49" i="1"/>
  <c r="AIO49" i="1" s="1"/>
  <c r="AIL49" i="1"/>
  <c r="AIN49" i="1" s="1"/>
  <c r="AIM19" i="1"/>
  <c r="AIO19" i="1" s="1"/>
  <c r="AIL19" i="1"/>
  <c r="AIN19" i="1" s="1"/>
  <c r="AIL25" i="1"/>
  <c r="AIN25" i="1" s="1"/>
  <c r="AIM25" i="1"/>
  <c r="AIO25" i="1" s="1"/>
  <c r="AIL58" i="1"/>
  <c r="AIN58" i="1" s="1"/>
  <c r="AIM58" i="1"/>
  <c r="AIO58" i="1" s="1"/>
  <c r="AIL68" i="1"/>
  <c r="AIN68" i="1" s="1"/>
  <c r="AIM68" i="1"/>
  <c r="AIO68" i="1" s="1"/>
  <c r="AIM59" i="1"/>
  <c r="AIO59" i="1" s="1"/>
  <c r="AIL59" i="1"/>
  <c r="AIN59" i="1" s="1"/>
  <c r="AIL77" i="1"/>
  <c r="AIN77" i="1" s="1"/>
  <c r="AIM77" i="1"/>
  <c r="AIO77" i="1" s="1"/>
  <c r="AIL64" i="1"/>
  <c r="AIN64" i="1" s="1"/>
  <c r="AIM64" i="1"/>
  <c r="AIO64" i="1" s="1"/>
  <c r="AIL66" i="1"/>
  <c r="AIN66" i="1" s="1"/>
  <c r="AIM66" i="1"/>
  <c r="AIO66" i="1" s="1"/>
  <c r="AIL88" i="1"/>
  <c r="AIN88" i="1" s="1"/>
  <c r="AIM88" i="1"/>
  <c r="AIO88" i="1" s="1"/>
  <c r="AIM73" i="1"/>
  <c r="AIO73" i="1" s="1"/>
  <c r="AIL73" i="1"/>
  <c r="AIN73" i="1" s="1"/>
  <c r="AIM51" i="1"/>
  <c r="AIO51" i="1" s="1"/>
  <c r="AIL51" i="1"/>
  <c r="AIN51" i="1" s="1"/>
  <c r="AIL71" i="1"/>
  <c r="AIN71" i="1" s="1"/>
  <c r="AIM71" i="1"/>
  <c r="AIO71" i="1" s="1"/>
  <c r="AIM57" i="1"/>
  <c r="AIO57" i="1" s="1"/>
  <c r="AIL57" i="1"/>
  <c r="AIN57" i="1" s="1"/>
  <c r="AIL23" i="1"/>
  <c r="AIN23" i="1" s="1"/>
  <c r="AIM23" i="1"/>
  <c r="AIO23" i="1" s="1"/>
  <c r="AIM67" i="1"/>
  <c r="AIO67" i="1" s="1"/>
  <c r="AIL67" i="1"/>
  <c r="AIN67" i="1" s="1"/>
  <c r="AIM43" i="1"/>
  <c r="AIO43" i="1" s="1"/>
  <c r="AIL43" i="1"/>
  <c r="AIN43" i="1" s="1"/>
  <c r="AIL90" i="1"/>
  <c r="AIN90" i="1" s="1"/>
  <c r="AIM90" i="1"/>
  <c r="AIO90" i="1" s="1"/>
  <c r="AIM83" i="1"/>
  <c r="AIO83" i="1" s="1"/>
  <c r="AIL83" i="1"/>
  <c r="AIN83" i="1" s="1"/>
  <c r="AIM35" i="1"/>
  <c r="AIO35" i="1" s="1"/>
  <c r="AIL35" i="1"/>
  <c r="AIN35" i="1" s="1"/>
  <c r="AIL17" i="1"/>
  <c r="AIN17" i="1" s="1"/>
  <c r="AIM17" i="1"/>
  <c r="AIO17" i="1" s="1"/>
  <c r="AIL62" i="1"/>
  <c r="AIN62" i="1" s="1"/>
  <c r="AIM62" i="1"/>
  <c r="AIO62" i="1" s="1"/>
  <c r="AIM38" i="1"/>
  <c r="AIO38" i="1" s="1"/>
  <c r="AIL38" i="1"/>
  <c r="AIN38" i="1" s="1"/>
  <c r="AIL15" i="1"/>
  <c r="AIN15" i="1" s="1"/>
  <c r="AIM15" i="1"/>
  <c r="AIO15" i="1" s="1"/>
  <c r="AIL87" i="1"/>
  <c r="AIN87" i="1" s="1"/>
  <c r="AIM87" i="1"/>
  <c r="AIO87" i="1" s="1"/>
  <c r="AIL55" i="1"/>
  <c r="AIN55" i="1" s="1"/>
  <c r="AIM55" i="1"/>
  <c r="AIO55" i="1" s="1"/>
  <c r="AIL74" i="1"/>
  <c r="AIN74" i="1" s="1"/>
  <c r="AIM74" i="1"/>
  <c r="AIO74" i="1" s="1"/>
  <c r="AIL82" i="1"/>
  <c r="AIN82" i="1" s="1"/>
  <c r="AIM82" i="1"/>
  <c r="AIO82" i="1" s="1"/>
  <c r="AIM92" i="1"/>
  <c r="AIO92" i="1" s="1"/>
  <c r="AIL92" i="1"/>
  <c r="AIN92" i="1" s="1"/>
  <c r="AIM84" i="1"/>
  <c r="AIO84" i="1" s="1"/>
  <c r="AIL84" i="1"/>
  <c r="AIN84" i="1" s="1"/>
  <c r="AIM65" i="1"/>
  <c r="AIO65" i="1" s="1"/>
  <c r="AIL65" i="1"/>
  <c r="AIN65" i="1" s="1"/>
  <c r="AIL44" i="1"/>
  <c r="AIN44" i="1" s="1"/>
  <c r="AIM44" i="1"/>
  <c r="AIO44" i="1" s="1"/>
  <c r="AIL60" i="1"/>
  <c r="AIN60" i="1" s="1"/>
  <c r="AIM60" i="1"/>
  <c r="AIO60" i="1" s="1"/>
  <c r="AIL79" i="1"/>
  <c r="AIN79" i="1" s="1"/>
  <c r="AIM79" i="1"/>
  <c r="AIO79" i="1" s="1"/>
  <c r="AIL76" i="1"/>
  <c r="AIN76" i="1" s="1"/>
  <c r="AIM76" i="1"/>
  <c r="AIO76" i="1" s="1"/>
  <c r="AIL85" i="1"/>
  <c r="AIN85" i="1" s="1"/>
  <c r="AIM85" i="1"/>
  <c r="AIO85" i="1" s="1"/>
  <c r="AIM24" i="1"/>
  <c r="AIO24" i="1" s="1"/>
  <c r="AIL24" i="1"/>
  <c r="AIN24" i="1" s="1"/>
  <c r="AIL18" i="1"/>
  <c r="AIN18" i="1" s="1"/>
  <c r="AIM18" i="1"/>
  <c r="AIO18" i="1" s="1"/>
  <c r="AIM91" i="1"/>
  <c r="AIO91" i="1" s="1"/>
  <c r="AIL91" i="1"/>
  <c r="AIN91" i="1" s="1"/>
  <c r="AIM40" i="1"/>
  <c r="AIO40" i="1" s="1"/>
  <c r="AIL40" i="1"/>
  <c r="AIN40" i="1" s="1"/>
  <c r="AIL70" i="1"/>
  <c r="AIN70" i="1" s="1"/>
  <c r="AIM70" i="1"/>
  <c r="AIO70" i="1" s="1"/>
  <c r="AIL47" i="1"/>
  <c r="AIN47" i="1" s="1"/>
  <c r="AIM47" i="1"/>
  <c r="AIO47" i="1" s="1"/>
  <c r="AIL45" i="1"/>
  <c r="AIN45" i="1" s="1"/>
  <c r="AIM45" i="1"/>
  <c r="AIO45" i="1" s="1"/>
  <c r="AIL69" i="1"/>
  <c r="AIN69" i="1" s="1"/>
  <c r="AIM69" i="1"/>
  <c r="AIO69" i="1" s="1"/>
  <c r="AIL46" i="1"/>
  <c r="AIN46" i="1" s="1"/>
  <c r="AIM46" i="1"/>
  <c r="AIO46" i="1" s="1"/>
  <c r="AIM48" i="1"/>
  <c r="AIO48" i="1" s="1"/>
  <c r="AIL48" i="1"/>
  <c r="AIN48" i="1" s="1"/>
  <c r="AIL26" i="1"/>
  <c r="AIN26" i="1" s="1"/>
  <c r="AIM26" i="1"/>
  <c r="AIO26" i="1" s="1"/>
  <c r="AIL27" i="1"/>
  <c r="AIN27" i="1" s="1"/>
  <c r="AIM27" i="1"/>
  <c r="AIO27" i="1" s="1"/>
  <c r="AIL72" i="1"/>
  <c r="AIN72" i="1" s="1"/>
  <c r="AIM72" i="1"/>
  <c r="AIO72" i="1" s="1"/>
  <c r="AIL34" i="1"/>
  <c r="AIN34" i="1" s="1"/>
  <c r="AIM34" i="1"/>
  <c r="AIO34" i="1" s="1"/>
  <c r="AIM78" i="1"/>
  <c r="AIO78" i="1" s="1"/>
  <c r="AIL78" i="1"/>
  <c r="AIN78" i="1" s="1"/>
  <c r="AIL50" i="1"/>
  <c r="AIN50" i="1" s="1"/>
  <c r="AIM50" i="1"/>
  <c r="AIO50" i="1" s="1"/>
  <c r="AIM16" i="1"/>
  <c r="AIO16" i="1" s="1"/>
  <c r="AIL16" i="1"/>
  <c r="AIN16" i="1" s="1"/>
  <c r="AHK20" i="1"/>
  <c r="AHO20" i="1"/>
  <c r="AHM20" i="1"/>
  <c r="AHG20" i="1"/>
  <c r="AHH20" i="1"/>
  <c r="AHI20" i="1"/>
  <c r="AHN20" i="1"/>
  <c r="AHL20" i="1"/>
  <c r="AHJ20" i="1"/>
  <c r="AHQ20" i="1"/>
  <c r="AHP20" i="1"/>
  <c r="AHI63" i="1"/>
  <c r="AHP63" i="1"/>
  <c r="AHH63" i="1"/>
  <c r="AHK63" i="1"/>
  <c r="AHJ63" i="1"/>
  <c r="AHG63" i="1"/>
  <c r="AHM63" i="1"/>
  <c r="AHN63" i="1"/>
  <c r="AHQ63" i="1"/>
  <c r="AHL63" i="1"/>
  <c r="AHO63" i="1"/>
  <c r="AHP33" i="1"/>
  <c r="AHN33" i="1"/>
  <c r="AHH33" i="1"/>
  <c r="AHL33" i="1"/>
  <c r="AHG33" i="1"/>
  <c r="AHK33" i="1"/>
  <c r="AHM33" i="1"/>
  <c r="AHI33" i="1"/>
  <c r="AHQ33" i="1"/>
  <c r="AHJ33" i="1"/>
  <c r="AHO33" i="1"/>
  <c r="AHN55" i="1"/>
  <c r="AHK55" i="1"/>
  <c r="AHI55" i="1"/>
  <c r="AHQ55" i="1"/>
  <c r="AHM55" i="1"/>
  <c r="AHO55" i="1"/>
  <c r="AHG55" i="1"/>
  <c r="AHJ55" i="1"/>
  <c r="AHL55" i="1"/>
  <c r="AHH55" i="1"/>
  <c r="AHP55" i="1"/>
  <c r="AHQ84" i="1"/>
  <c r="AHK84" i="1"/>
  <c r="AHN84" i="1"/>
  <c r="AHH84" i="1"/>
  <c r="AHI84" i="1"/>
  <c r="AHL84" i="1"/>
  <c r="AHJ84" i="1"/>
  <c r="AHG84" i="1"/>
  <c r="AHP84" i="1"/>
  <c r="AHO84" i="1"/>
  <c r="AHM84" i="1"/>
  <c r="AHL48" i="1"/>
  <c r="AHP48" i="1"/>
  <c r="AHM48" i="1"/>
  <c r="AHO48" i="1"/>
  <c r="AHG48" i="1"/>
  <c r="AHQ48" i="1"/>
  <c r="AHJ48" i="1"/>
  <c r="AHK48" i="1"/>
  <c r="AHI48" i="1"/>
  <c r="AHN48" i="1"/>
  <c r="AHH48" i="1"/>
  <c r="AHN27" i="1"/>
  <c r="AHK27" i="1"/>
  <c r="AHL27" i="1"/>
  <c r="AHJ27" i="1"/>
  <c r="AHQ27" i="1"/>
  <c r="AHP27" i="1"/>
  <c r="AHH27" i="1"/>
  <c r="AHM27" i="1"/>
  <c r="AHO27" i="1"/>
  <c r="AHG27" i="1"/>
  <c r="AHI27" i="1"/>
  <c r="AHG21" i="1"/>
  <c r="AHK21" i="1"/>
  <c r="AHH21" i="1"/>
  <c r="AHL21" i="1"/>
  <c r="AHI21" i="1"/>
  <c r="AHQ21" i="1"/>
  <c r="AHP21" i="1"/>
  <c r="AHO21" i="1"/>
  <c r="AHM21" i="1"/>
  <c r="AHN21" i="1"/>
  <c r="AHJ21" i="1"/>
  <c r="AHG85" i="1"/>
  <c r="AHI85" i="1"/>
  <c r="AHP85" i="1"/>
  <c r="AHH85" i="1"/>
  <c r="AHO85" i="1"/>
  <c r="AHN85" i="1"/>
  <c r="AHM85" i="1"/>
  <c r="AHK85" i="1"/>
  <c r="AHQ85" i="1"/>
  <c r="AHL85" i="1"/>
  <c r="AHJ85" i="1"/>
  <c r="AHL18" i="1"/>
  <c r="AHG18" i="1"/>
  <c r="AHO18" i="1"/>
  <c r="AHM18" i="1"/>
  <c r="AHQ18" i="1"/>
  <c r="AHN18" i="1"/>
  <c r="AHK18" i="1"/>
  <c r="AHI18" i="1"/>
  <c r="AHJ18" i="1"/>
  <c r="AHH18" i="1"/>
  <c r="AHP18" i="1"/>
  <c r="AHG26" i="1"/>
  <c r="AHO26" i="1"/>
  <c r="AHN26" i="1"/>
  <c r="AHH26" i="1"/>
  <c r="AHJ26" i="1"/>
  <c r="AHM26" i="1"/>
  <c r="AHL26" i="1"/>
  <c r="AHI26" i="1"/>
  <c r="AHK26" i="1"/>
  <c r="AHQ26" i="1"/>
  <c r="AHP26" i="1"/>
  <c r="AHQ24" i="1"/>
  <c r="AHO24" i="1"/>
  <c r="AHK24" i="1"/>
  <c r="AHP24" i="1"/>
  <c r="AHM24" i="1"/>
  <c r="AHI24" i="1"/>
  <c r="AHG24" i="1"/>
  <c r="AHJ24" i="1"/>
  <c r="AHH24" i="1"/>
  <c r="AHN24" i="1"/>
  <c r="AHL24" i="1"/>
  <c r="AHK58" i="1"/>
  <c r="AHL58" i="1"/>
  <c r="AHM58" i="1"/>
  <c r="AHI58" i="1"/>
  <c r="AHQ58" i="1"/>
  <c r="AHP58" i="1"/>
  <c r="AHJ58" i="1"/>
  <c r="AHO58" i="1"/>
  <c r="AHG58" i="1"/>
  <c r="AHH58" i="1"/>
  <c r="AHN58" i="1"/>
  <c r="AHN68" i="1"/>
  <c r="AHH68" i="1"/>
  <c r="AHG68" i="1"/>
  <c r="AHQ68" i="1"/>
  <c r="AHP68" i="1"/>
  <c r="AHO68" i="1"/>
  <c r="AHL68" i="1"/>
  <c r="AHK68" i="1"/>
  <c r="AHI68" i="1"/>
  <c r="AHJ68" i="1"/>
  <c r="AHM68" i="1"/>
  <c r="AHJ59" i="1"/>
  <c r="AHI59" i="1"/>
  <c r="AHG59" i="1"/>
  <c r="AHH59" i="1"/>
  <c r="AHM59" i="1"/>
  <c r="AHQ59" i="1"/>
  <c r="AHP59" i="1"/>
  <c r="AHO59" i="1"/>
  <c r="AHN59" i="1"/>
  <c r="AHK59" i="1"/>
  <c r="AHL59" i="1"/>
  <c r="AHG23" i="1"/>
  <c r="AHO23" i="1"/>
  <c r="AHI23" i="1"/>
  <c r="AHN23" i="1"/>
  <c r="AHL23" i="1"/>
  <c r="AHK23" i="1"/>
  <c r="AHQ23" i="1"/>
  <c r="AHJ23" i="1"/>
  <c r="AHH23" i="1"/>
  <c r="AHP23" i="1"/>
  <c r="AHM23" i="1"/>
  <c r="AHG46" i="1"/>
  <c r="AHL46" i="1"/>
  <c r="AHH46" i="1"/>
  <c r="AHK46" i="1"/>
  <c r="AHQ46" i="1"/>
  <c r="AHO46" i="1"/>
  <c r="AHP46" i="1"/>
  <c r="AHJ46" i="1"/>
  <c r="AHN46" i="1"/>
  <c r="AHM46" i="1"/>
  <c r="AHI46" i="1"/>
  <c r="AHL44" i="1"/>
  <c r="AHQ44" i="1"/>
  <c r="AHK44" i="1"/>
  <c r="AHH44" i="1"/>
  <c r="AHG44" i="1"/>
  <c r="AHP44" i="1"/>
  <c r="AHN44" i="1"/>
  <c r="AHJ44" i="1"/>
  <c r="AHI44" i="1"/>
  <c r="AHO44" i="1"/>
  <c r="AHM44" i="1"/>
  <c r="AHJ78" i="1"/>
  <c r="AHH78" i="1"/>
  <c r="AHG78" i="1"/>
  <c r="AHI78" i="1"/>
  <c r="AHO78" i="1"/>
  <c r="AHQ78" i="1"/>
  <c r="AHN78" i="1"/>
  <c r="AHP78" i="1"/>
  <c r="AHM78" i="1"/>
  <c r="AHL78" i="1"/>
  <c r="AHK78" i="1"/>
  <c r="AHI80" i="1"/>
  <c r="AHH80" i="1"/>
  <c r="AHL80" i="1"/>
  <c r="AHG80" i="1"/>
  <c r="AHK80" i="1"/>
  <c r="AHP80" i="1"/>
  <c r="AHN80" i="1"/>
  <c r="AHQ80" i="1"/>
  <c r="AHJ80" i="1"/>
  <c r="AHM80" i="1"/>
  <c r="AHO80" i="1"/>
  <c r="AHN57" i="1"/>
  <c r="AHM57" i="1"/>
  <c r="AHP57" i="1"/>
  <c r="AHH57" i="1"/>
  <c r="AHO57" i="1"/>
  <c r="AHL57" i="1"/>
  <c r="AHI57" i="1"/>
  <c r="AHG57" i="1"/>
  <c r="AHQ57" i="1"/>
  <c r="AHK57" i="1"/>
  <c r="AHJ57" i="1"/>
  <c r="AHL76" i="1"/>
  <c r="AHK76" i="1"/>
  <c r="AHN76" i="1"/>
  <c r="AHM76" i="1"/>
  <c r="AHQ76" i="1"/>
  <c r="AHP76" i="1"/>
  <c r="AHO76" i="1"/>
  <c r="AHJ76" i="1"/>
  <c r="AHH76" i="1"/>
  <c r="AHG76" i="1"/>
  <c r="AHI76" i="1"/>
  <c r="AHJ17" i="1"/>
  <c r="AHG17" i="1"/>
  <c r="AHH17" i="1"/>
  <c r="AHM17" i="1"/>
  <c r="AHL17" i="1"/>
  <c r="AHP17" i="1"/>
  <c r="AHI17" i="1"/>
  <c r="AHK17" i="1"/>
  <c r="AHQ17" i="1"/>
  <c r="AHO17" i="1"/>
  <c r="AHN17" i="1"/>
  <c r="AHK28" i="1"/>
  <c r="AHH28" i="1"/>
  <c r="AHP28" i="1"/>
  <c r="AHI28" i="1"/>
  <c r="AHO28" i="1"/>
  <c r="AHG28" i="1"/>
  <c r="AHN28" i="1"/>
  <c r="AHQ28" i="1"/>
  <c r="AHL28" i="1"/>
  <c r="AHM28" i="1"/>
  <c r="AHJ28" i="1"/>
  <c r="AHM37" i="1"/>
  <c r="AHP37" i="1"/>
  <c r="AHH37" i="1"/>
  <c r="AHO37" i="1"/>
  <c r="AHI37" i="1"/>
  <c r="AHG37" i="1"/>
  <c r="AHN37" i="1"/>
  <c r="AHK37" i="1"/>
  <c r="AHL37" i="1"/>
  <c r="AHQ37" i="1"/>
  <c r="AHJ37" i="1"/>
  <c r="AHQ86" i="1"/>
  <c r="AHN86" i="1"/>
  <c r="AHJ86" i="1"/>
  <c r="AHL86" i="1"/>
  <c r="AHP86" i="1"/>
  <c r="AHK86" i="1"/>
  <c r="AHI86" i="1"/>
  <c r="AHH86" i="1"/>
  <c r="AHO86" i="1"/>
  <c r="AHG86" i="1"/>
  <c r="AHM86" i="1"/>
  <c r="AHO42" i="1"/>
  <c r="AHG42" i="1"/>
  <c r="AHM42" i="1"/>
  <c r="AHQ42" i="1"/>
  <c r="AHJ42" i="1"/>
  <c r="AHP42" i="1"/>
  <c r="AHH42" i="1"/>
  <c r="AHN42" i="1"/>
  <c r="AHI42" i="1"/>
  <c r="AHK42" i="1"/>
  <c r="AHL42" i="1"/>
  <c r="AHP41" i="1"/>
  <c r="AHN41" i="1"/>
  <c r="AHH41" i="1"/>
  <c r="AHJ41" i="1"/>
  <c r="AHQ41" i="1"/>
  <c r="AHO41" i="1"/>
  <c r="AHI41" i="1"/>
  <c r="AHM41" i="1"/>
  <c r="AHG41" i="1"/>
  <c r="AHK41" i="1"/>
  <c r="AHL41" i="1"/>
  <c r="AHQ54" i="1"/>
  <c r="AHJ54" i="1"/>
  <c r="AHO54" i="1"/>
  <c r="AHN54" i="1"/>
  <c r="AHL54" i="1"/>
  <c r="AHM54" i="1"/>
  <c r="AHK54" i="1"/>
  <c r="AHG54" i="1"/>
  <c r="AHI54" i="1"/>
  <c r="AHP54" i="1"/>
  <c r="AHH54" i="1"/>
  <c r="AHQ71" i="1"/>
  <c r="AHP71" i="1"/>
  <c r="AHJ71" i="1"/>
  <c r="AHI71" i="1"/>
  <c r="AHM71" i="1"/>
  <c r="AHG71" i="1"/>
  <c r="AHK71" i="1"/>
  <c r="AHN71" i="1"/>
  <c r="AHH71" i="1"/>
  <c r="AHL71" i="1"/>
  <c r="AHO71" i="1"/>
  <c r="AHI53" i="1"/>
  <c r="AHM53" i="1"/>
  <c r="AHH53" i="1"/>
  <c r="AHJ53" i="1"/>
  <c r="AHN53" i="1"/>
  <c r="AHO53" i="1"/>
  <c r="AHG53" i="1"/>
  <c r="AHL53" i="1"/>
  <c r="AHK53" i="1"/>
  <c r="AHQ53" i="1"/>
  <c r="AHP53" i="1"/>
  <c r="AHI32" i="1"/>
  <c r="AHQ32" i="1"/>
  <c r="AHO32" i="1"/>
  <c r="AHH32" i="1"/>
  <c r="AHM32" i="1"/>
  <c r="AHN32" i="1"/>
  <c r="AHL32" i="1"/>
  <c r="AHG32" i="1"/>
  <c r="AHJ32" i="1"/>
  <c r="AHK32" i="1"/>
  <c r="AHP32" i="1"/>
  <c r="AHG77" i="1"/>
  <c r="AHI77" i="1"/>
  <c r="AHM77" i="1"/>
  <c r="AHJ77" i="1"/>
  <c r="AHQ77" i="1"/>
  <c r="AHK77" i="1"/>
  <c r="AHH77" i="1"/>
  <c r="AHL77" i="1"/>
  <c r="AHP77" i="1"/>
  <c r="AHO77" i="1"/>
  <c r="AHN77" i="1"/>
  <c r="AHO60" i="1"/>
  <c r="AHP60" i="1"/>
  <c r="AHH60" i="1"/>
  <c r="AHQ60" i="1"/>
  <c r="AHK60" i="1"/>
  <c r="AHI60" i="1"/>
  <c r="AHL60" i="1"/>
  <c r="AHJ60" i="1"/>
  <c r="AHG60" i="1"/>
  <c r="AHN60" i="1"/>
  <c r="AHM60" i="1"/>
  <c r="AHP91" i="1"/>
  <c r="AHG91" i="1"/>
  <c r="AHM91" i="1"/>
  <c r="AHO91" i="1"/>
  <c r="AHK91" i="1"/>
  <c r="AHI91" i="1"/>
  <c r="AHL91" i="1"/>
  <c r="AHQ91" i="1"/>
  <c r="AHH91" i="1"/>
  <c r="AHJ91" i="1"/>
  <c r="AHN91" i="1"/>
  <c r="AHG62" i="1"/>
  <c r="AHL62" i="1"/>
  <c r="AHK62" i="1"/>
  <c r="AHH62" i="1"/>
  <c r="AHM62" i="1"/>
  <c r="AHP62" i="1"/>
  <c r="AHO62" i="1"/>
  <c r="AHN62" i="1"/>
  <c r="AHI62" i="1"/>
  <c r="AHQ62" i="1"/>
  <c r="AHJ62" i="1"/>
  <c r="AHK38" i="1"/>
  <c r="AHQ38" i="1"/>
  <c r="AHG38" i="1"/>
  <c r="AHH38" i="1"/>
  <c r="AHP38" i="1"/>
  <c r="AHO38" i="1"/>
  <c r="AHN38" i="1"/>
  <c r="AHL38" i="1"/>
  <c r="AHI38" i="1"/>
  <c r="AHJ38" i="1"/>
  <c r="AHM38" i="1"/>
  <c r="AHI15" i="1"/>
  <c r="AHM15" i="1"/>
  <c r="AHG15" i="1"/>
  <c r="AHH15" i="1"/>
  <c r="AHN15" i="1"/>
  <c r="AHL15" i="1"/>
  <c r="AHJ15" i="1"/>
  <c r="AHK15" i="1"/>
  <c r="AHQ15" i="1"/>
  <c r="AHP15" i="1"/>
  <c r="AHO15" i="1"/>
  <c r="AHL67" i="1"/>
  <c r="AHO67" i="1"/>
  <c r="AHN67" i="1"/>
  <c r="AHG67" i="1"/>
  <c r="AHH67" i="1"/>
  <c r="AHP67" i="1"/>
  <c r="AHK67" i="1"/>
  <c r="AHJ67" i="1"/>
  <c r="AHM67" i="1"/>
  <c r="AHI67" i="1"/>
  <c r="AHQ67" i="1"/>
  <c r="AHK50" i="1"/>
  <c r="AHP50" i="1"/>
  <c r="AHO50" i="1"/>
  <c r="AHG50" i="1"/>
  <c r="AHN50" i="1"/>
  <c r="AHI50" i="1"/>
  <c r="AHL50" i="1"/>
  <c r="AHJ50" i="1"/>
  <c r="AHH50" i="1"/>
  <c r="AHQ50" i="1"/>
  <c r="AHM50" i="1"/>
  <c r="AHJ51" i="1"/>
  <c r="AHM51" i="1"/>
  <c r="AHI51" i="1"/>
  <c r="AHG51" i="1"/>
  <c r="AHH51" i="1"/>
  <c r="AHQ51" i="1"/>
  <c r="AHP51" i="1"/>
  <c r="AHO51" i="1"/>
  <c r="AHN51" i="1"/>
  <c r="AHK51" i="1"/>
  <c r="AHL51" i="1"/>
  <c r="AHM61" i="1"/>
  <c r="AHI61" i="1"/>
  <c r="AHO61" i="1"/>
  <c r="AHH61" i="1"/>
  <c r="AHL61" i="1"/>
  <c r="AHG61" i="1"/>
  <c r="AHN61" i="1"/>
  <c r="AHK61" i="1"/>
  <c r="AHQ61" i="1"/>
  <c r="AHP61" i="1"/>
  <c r="AHJ61" i="1"/>
  <c r="AHN19" i="1"/>
  <c r="AHP19" i="1"/>
  <c r="AHM19" i="1"/>
  <c r="AHJ19" i="1"/>
  <c r="AHO19" i="1"/>
  <c r="AHG19" i="1"/>
  <c r="AHI19" i="1"/>
  <c r="AHH19" i="1"/>
  <c r="AHL19" i="1"/>
  <c r="AHK19" i="1"/>
  <c r="AHQ19" i="1"/>
  <c r="AHI16" i="1"/>
  <c r="AHQ16" i="1"/>
  <c r="AHG16" i="1"/>
  <c r="AHO16" i="1"/>
  <c r="AHH16" i="1"/>
  <c r="AHN16" i="1"/>
  <c r="AHJ16" i="1"/>
  <c r="AHP16" i="1"/>
  <c r="AHM16" i="1"/>
  <c r="AHL16" i="1"/>
  <c r="AHK16" i="1"/>
  <c r="AHQ70" i="1"/>
  <c r="AHK70" i="1"/>
  <c r="AHI70" i="1"/>
  <c r="AHN70" i="1"/>
  <c r="AHH70" i="1"/>
  <c r="AHP70" i="1"/>
  <c r="AHL70" i="1"/>
  <c r="AHJ70" i="1"/>
  <c r="AHG70" i="1"/>
  <c r="AHO70" i="1"/>
  <c r="AHM70" i="1"/>
  <c r="AHI66" i="1"/>
  <c r="AHK66" i="1"/>
  <c r="AHQ66" i="1"/>
  <c r="AHL66" i="1"/>
  <c r="AHO66" i="1"/>
  <c r="AHM66" i="1"/>
  <c r="AHJ66" i="1"/>
  <c r="AHP66" i="1"/>
  <c r="AHN66" i="1"/>
  <c r="AHG66" i="1"/>
  <c r="AHH66" i="1"/>
  <c r="AHG64" i="1"/>
  <c r="AHJ64" i="1"/>
  <c r="AHI64" i="1"/>
  <c r="AHH64" i="1"/>
  <c r="AHQ64" i="1"/>
  <c r="AHP64" i="1"/>
  <c r="AHK64" i="1"/>
  <c r="AHN64" i="1"/>
  <c r="AHO64" i="1"/>
  <c r="AHL64" i="1"/>
  <c r="AHM64" i="1"/>
  <c r="AHO88" i="1"/>
  <c r="AHL88" i="1"/>
  <c r="AHG88" i="1"/>
  <c r="AHK88" i="1"/>
  <c r="AHJ88" i="1"/>
  <c r="AHM88" i="1"/>
  <c r="AHP88" i="1"/>
  <c r="AHH88" i="1"/>
  <c r="AHN88" i="1"/>
  <c r="AHQ88" i="1"/>
  <c r="AHI88" i="1"/>
  <c r="AHO73" i="1"/>
  <c r="AHG73" i="1"/>
  <c r="AHN73" i="1"/>
  <c r="AHI73" i="1"/>
  <c r="AHQ73" i="1"/>
  <c r="AHJ73" i="1"/>
  <c r="AHM73" i="1"/>
  <c r="AHL73" i="1"/>
  <c r="AHH73" i="1"/>
  <c r="AHK73" i="1"/>
  <c r="AHP73" i="1"/>
  <c r="AHJ52" i="1"/>
  <c r="AHN65" i="1"/>
  <c r="AHO65" i="1"/>
  <c r="AHI65" i="1"/>
  <c r="AHH65" i="1"/>
  <c r="AHQ65" i="1"/>
  <c r="AHG65" i="1"/>
  <c r="AHL65" i="1"/>
  <c r="AHK65" i="1"/>
  <c r="AHJ65" i="1"/>
  <c r="AHP65" i="1"/>
  <c r="AHM65" i="1"/>
  <c r="AHQ81" i="1"/>
  <c r="AHI81" i="1"/>
  <c r="AHH81" i="1"/>
  <c r="AHL81" i="1"/>
  <c r="AHK81" i="1"/>
  <c r="AHO81" i="1"/>
  <c r="AHN81" i="1"/>
  <c r="AHG81" i="1"/>
  <c r="AHP81" i="1"/>
  <c r="AHM81" i="1"/>
  <c r="AHJ81" i="1"/>
  <c r="AHH49" i="1"/>
  <c r="AHJ49" i="1"/>
  <c r="AHL49" i="1"/>
  <c r="AHM49" i="1"/>
  <c r="AHK49" i="1"/>
  <c r="AHQ49" i="1"/>
  <c r="AHP49" i="1"/>
  <c r="AHO49" i="1"/>
  <c r="AHG49" i="1"/>
  <c r="AHI49" i="1"/>
  <c r="AHN49" i="1"/>
  <c r="AHQ79" i="1"/>
  <c r="AHI79" i="1"/>
  <c r="AHG79" i="1"/>
  <c r="AHK79" i="1"/>
  <c r="AHN79" i="1"/>
  <c r="AHO79" i="1"/>
  <c r="AHJ79" i="1"/>
  <c r="AHP79" i="1"/>
  <c r="AHH79" i="1"/>
  <c r="AHL79" i="1"/>
  <c r="AHM79" i="1"/>
  <c r="AHH25" i="1"/>
  <c r="AHN25" i="1"/>
  <c r="AHK25" i="1"/>
  <c r="AHJ25" i="1"/>
  <c r="AHQ25" i="1"/>
  <c r="AHI25" i="1"/>
  <c r="AHO25" i="1"/>
  <c r="AHG25" i="1"/>
  <c r="AHP25" i="1"/>
  <c r="AHM25" i="1"/>
  <c r="AHL25" i="1"/>
  <c r="AHL56" i="1"/>
  <c r="AHO56" i="1"/>
  <c r="AHG56" i="1"/>
  <c r="AHM56" i="1"/>
  <c r="AHI56" i="1"/>
  <c r="AHQ56" i="1"/>
  <c r="AHH56" i="1"/>
  <c r="AHN56" i="1"/>
  <c r="AHK56" i="1"/>
  <c r="AHJ56" i="1"/>
  <c r="AHP56" i="1"/>
  <c r="AHN40" i="1"/>
  <c r="AHO40" i="1"/>
  <c r="AHQ40" i="1"/>
  <c r="AHK40" i="1"/>
  <c r="AHH40" i="1"/>
  <c r="AHL40" i="1"/>
  <c r="AHP40" i="1"/>
  <c r="AHJ40" i="1"/>
  <c r="AHI40" i="1"/>
  <c r="AHG40" i="1"/>
  <c r="AHM40" i="1"/>
  <c r="AHN47" i="1"/>
  <c r="AHP47" i="1"/>
  <c r="AHI47" i="1"/>
  <c r="AHO47" i="1"/>
  <c r="AHG47" i="1"/>
  <c r="AHJ47" i="1"/>
  <c r="AHH47" i="1"/>
  <c r="AHL47" i="1"/>
  <c r="AHK47" i="1"/>
  <c r="AHQ47" i="1"/>
  <c r="AHM47" i="1"/>
  <c r="AHP87" i="1"/>
  <c r="AHJ87" i="1"/>
  <c r="AHO87" i="1"/>
  <c r="AHK87" i="1"/>
  <c r="AHG87" i="1"/>
  <c r="AHI87" i="1"/>
  <c r="AHH87" i="1"/>
  <c r="AHN87" i="1"/>
  <c r="AHL87" i="1"/>
  <c r="AHQ87" i="1"/>
  <c r="AHM87" i="1"/>
  <c r="AHJ82" i="1"/>
  <c r="AHO82" i="1"/>
  <c r="AHL82" i="1"/>
  <c r="AHP82" i="1"/>
  <c r="AHM82" i="1"/>
  <c r="AHK82" i="1"/>
  <c r="AHG82" i="1"/>
  <c r="AHQ82" i="1"/>
  <c r="AHH82" i="1"/>
  <c r="AHN82" i="1"/>
  <c r="AHI82" i="1"/>
  <c r="AHK74" i="1"/>
  <c r="AHJ74" i="1"/>
  <c r="AHM74" i="1"/>
  <c r="AHI74" i="1"/>
  <c r="AHQ74" i="1"/>
  <c r="AHL74" i="1"/>
  <c r="AHO74" i="1"/>
  <c r="AHH74" i="1"/>
  <c r="AHN74" i="1"/>
  <c r="AHG74" i="1"/>
  <c r="AHP74" i="1"/>
  <c r="AHJ72" i="1"/>
  <c r="AHL43" i="1"/>
  <c r="AHN43" i="1"/>
  <c r="AHM43" i="1"/>
  <c r="AHI43" i="1"/>
  <c r="AHQ43" i="1"/>
  <c r="AHK43" i="1"/>
  <c r="AHG43" i="1"/>
  <c r="AHJ43" i="1"/>
  <c r="AHP43" i="1"/>
  <c r="AHH43" i="1"/>
  <c r="AHO43" i="1"/>
  <c r="AHK90" i="1"/>
  <c r="AHP90" i="1"/>
  <c r="AHO90" i="1"/>
  <c r="AHN90" i="1"/>
  <c r="AHM90" i="1"/>
  <c r="AHG90" i="1"/>
  <c r="AHQ90" i="1"/>
  <c r="AHI90" i="1"/>
  <c r="AHH90" i="1"/>
  <c r="AHL90" i="1"/>
  <c r="AHJ90" i="1"/>
  <c r="AHL35" i="1"/>
  <c r="AHN35" i="1"/>
  <c r="AHI35" i="1"/>
  <c r="AHP35" i="1"/>
  <c r="AHM35" i="1"/>
  <c r="AHH35" i="1"/>
  <c r="AHO35" i="1"/>
  <c r="AHG35" i="1"/>
  <c r="AHJ35" i="1"/>
  <c r="AHK35" i="1"/>
  <c r="AHQ35" i="1"/>
  <c r="AHM75" i="1"/>
  <c r="AHO75" i="1"/>
  <c r="AHN75" i="1"/>
  <c r="AHL75" i="1"/>
  <c r="AHG75" i="1"/>
  <c r="AHQ75" i="1"/>
  <c r="AHI75" i="1"/>
  <c r="AHP75" i="1"/>
  <c r="AHK75" i="1"/>
  <c r="AHJ75" i="1"/>
  <c r="AHH75" i="1"/>
  <c r="AHM45" i="1"/>
  <c r="AHI45" i="1"/>
  <c r="AHP45" i="1"/>
  <c r="AHJ45" i="1"/>
  <c r="AHK45" i="1"/>
  <c r="AHH45" i="1"/>
  <c r="AHO45" i="1"/>
  <c r="AHG45" i="1"/>
  <c r="AHN45" i="1"/>
  <c r="AHL45" i="1"/>
  <c r="AHQ45" i="1"/>
  <c r="AHQ92" i="1"/>
  <c r="AHK92" i="1"/>
  <c r="AHN92" i="1"/>
  <c r="AHH92" i="1"/>
  <c r="AHO92" i="1"/>
  <c r="AHP92" i="1"/>
  <c r="AHM92" i="1"/>
  <c r="AHJ92" i="1"/>
  <c r="AHL92" i="1"/>
  <c r="AHG92" i="1"/>
  <c r="AHI92" i="1"/>
  <c r="AHG34" i="1"/>
  <c r="AHO34" i="1"/>
  <c r="AHM34" i="1"/>
  <c r="AHK34" i="1"/>
  <c r="AHQ34" i="1"/>
  <c r="AHP34" i="1"/>
  <c r="AHN34" i="1"/>
  <c r="AHI34" i="1"/>
  <c r="AHL34" i="1"/>
  <c r="AHH34" i="1"/>
  <c r="AHJ34" i="1"/>
  <c r="AHL83" i="1"/>
  <c r="AHG83" i="1"/>
  <c r="AHO83" i="1"/>
  <c r="AHQ83" i="1"/>
  <c r="AHP83" i="1"/>
  <c r="AHM83" i="1"/>
  <c r="AHK83" i="1"/>
  <c r="AHJ83" i="1"/>
  <c r="AHN83" i="1"/>
  <c r="AHI83" i="1"/>
  <c r="AHH83" i="1"/>
  <c r="AHI69" i="1"/>
  <c r="AHG69" i="1"/>
  <c r="AHN69" i="1"/>
  <c r="AHH69" i="1"/>
  <c r="AHQ69" i="1"/>
  <c r="AHJ69" i="1"/>
  <c r="AHL69" i="1"/>
  <c r="AHK69" i="1"/>
  <c r="AHP69" i="1"/>
  <c r="AHO69" i="1"/>
  <c r="AHM69" i="1"/>
  <c r="AFT46" i="1"/>
  <c r="AFV46" i="1" s="1"/>
  <c r="AFU46" i="1"/>
  <c r="AFW46" i="1" s="1"/>
  <c r="AFT86" i="1"/>
  <c r="AFV86" i="1" s="1"/>
  <c r="AFU86" i="1"/>
  <c r="AFW86" i="1" s="1"/>
  <c r="AFT42" i="1"/>
  <c r="AFV42" i="1" s="1"/>
  <c r="AFU42" i="1"/>
  <c r="AFW42" i="1" s="1"/>
  <c r="AFT41" i="1"/>
  <c r="AFV41" i="1" s="1"/>
  <c r="AFU41" i="1"/>
  <c r="AFW41" i="1" s="1"/>
  <c r="AFT72" i="1"/>
  <c r="AFV72" i="1" s="1"/>
  <c r="AFU72" i="1"/>
  <c r="AFW72" i="1" s="1"/>
  <c r="AFT34" i="1"/>
  <c r="AFV34" i="1" s="1"/>
  <c r="AFU34" i="1"/>
  <c r="AFW34" i="1" s="1"/>
  <c r="AFT90" i="1"/>
  <c r="AFV90" i="1" s="1"/>
  <c r="AFU90" i="1"/>
  <c r="AFW90" i="1" s="1"/>
  <c r="AFU83" i="1"/>
  <c r="AFW83" i="1" s="1"/>
  <c r="AFT83" i="1"/>
  <c r="AFV83" i="1" s="1"/>
  <c r="AFT35" i="1"/>
  <c r="AFV35" i="1" s="1"/>
  <c r="AFU35" i="1"/>
  <c r="AFW35" i="1" s="1"/>
  <c r="AFU17" i="1"/>
  <c r="AFW17" i="1" s="1"/>
  <c r="AFT17" i="1"/>
  <c r="AFV17" i="1" s="1"/>
  <c r="AFT62" i="1"/>
  <c r="AFV62" i="1" s="1"/>
  <c r="AFU62" i="1"/>
  <c r="AFW62" i="1" s="1"/>
  <c r="AFT38" i="1"/>
  <c r="AFV38" i="1" s="1"/>
  <c r="AFU38" i="1"/>
  <c r="AFW38" i="1" s="1"/>
  <c r="AFU15" i="1"/>
  <c r="AFW15" i="1" s="1"/>
  <c r="AFT15" i="1"/>
  <c r="AFV15" i="1" s="1"/>
  <c r="AFT78" i="1"/>
  <c r="AFV78" i="1" s="1"/>
  <c r="AFU78" i="1"/>
  <c r="AFW78" i="1" s="1"/>
  <c r="AFT50" i="1"/>
  <c r="AFV50" i="1" s="1"/>
  <c r="AFU50" i="1"/>
  <c r="AFW50" i="1" s="1"/>
  <c r="AFU16" i="1"/>
  <c r="AFW16" i="1" s="1"/>
  <c r="AFT16" i="1"/>
  <c r="AFV16" i="1" s="1"/>
  <c r="AFU52" i="1"/>
  <c r="AFW52" i="1" s="1"/>
  <c r="AFT52" i="1"/>
  <c r="AFV52" i="1" s="1"/>
  <c r="AFT37" i="1"/>
  <c r="AFV37" i="1" s="1"/>
  <c r="AFU37" i="1"/>
  <c r="AFW37" i="1" s="1"/>
  <c r="AFT88" i="1"/>
  <c r="AFV88" i="1" s="1"/>
  <c r="AFU88" i="1"/>
  <c r="AFW88" i="1" s="1"/>
  <c r="AFT73" i="1"/>
  <c r="AFV73" i="1" s="1"/>
  <c r="AFU73" i="1"/>
  <c r="AFW73" i="1" s="1"/>
  <c r="AFT51" i="1"/>
  <c r="AFV51" i="1" s="1"/>
  <c r="AFU51" i="1"/>
  <c r="AFW51" i="1" s="1"/>
  <c r="AFU31" i="1"/>
  <c r="AFW31" i="1" s="1"/>
  <c r="AFT31" i="1"/>
  <c r="AFV31" i="1" s="1"/>
  <c r="AFT21" i="1"/>
  <c r="AFV21" i="1" s="1"/>
  <c r="AFU21" i="1"/>
  <c r="AFW21" i="1" s="1"/>
  <c r="AFU76" i="1"/>
  <c r="AFW76" i="1" s="1"/>
  <c r="AFT76" i="1"/>
  <c r="AFV76" i="1" s="1"/>
  <c r="AFT85" i="1"/>
  <c r="AFV85" i="1" s="1"/>
  <c r="AFU85" i="1"/>
  <c r="AFW85" i="1" s="1"/>
  <c r="AFU24" i="1"/>
  <c r="AFW24" i="1" s="1"/>
  <c r="AFT24" i="1"/>
  <c r="AFV24" i="1" s="1"/>
  <c r="AFT18" i="1"/>
  <c r="AFV18" i="1" s="1"/>
  <c r="AFU18" i="1"/>
  <c r="AFW18" i="1" s="1"/>
  <c r="AFU91" i="1"/>
  <c r="AFW91" i="1" s="1"/>
  <c r="AFT91" i="1"/>
  <c r="AFV91" i="1" s="1"/>
  <c r="AFU40" i="1"/>
  <c r="AFW40" i="1" s="1"/>
  <c r="AFT40" i="1"/>
  <c r="AFV40" i="1" s="1"/>
  <c r="AFT70" i="1"/>
  <c r="AFV70" i="1" s="1"/>
  <c r="AFU70" i="1"/>
  <c r="AFW70" i="1" s="1"/>
  <c r="AFT47" i="1"/>
  <c r="AFV47" i="1" s="1"/>
  <c r="AFU47" i="1"/>
  <c r="AFW47" i="1" s="1"/>
  <c r="AFU28" i="1"/>
  <c r="AFW28" i="1" s="1"/>
  <c r="AFT28" i="1"/>
  <c r="AFV28" i="1" s="1"/>
  <c r="AFT81" i="1"/>
  <c r="AFV81" i="1" s="1"/>
  <c r="AFU81" i="1"/>
  <c r="AFW81" i="1" s="1"/>
  <c r="AFT54" i="1"/>
  <c r="AFV54" i="1" s="1"/>
  <c r="AFU54" i="1"/>
  <c r="AFW54" i="1" s="1"/>
  <c r="AFT64" i="1"/>
  <c r="AFV64" i="1" s="1"/>
  <c r="AFU64" i="1"/>
  <c r="AFW64" i="1" s="1"/>
  <c r="AFT66" i="1"/>
  <c r="AFV66" i="1" s="1"/>
  <c r="AFU66" i="1"/>
  <c r="AFW66" i="1" s="1"/>
  <c r="AFT82" i="1"/>
  <c r="AFV82" i="1" s="1"/>
  <c r="AFU82" i="1"/>
  <c r="AFW82" i="1" s="1"/>
  <c r="AFU92" i="1"/>
  <c r="AFW92" i="1" s="1"/>
  <c r="AFT92" i="1"/>
  <c r="AFV92" i="1" s="1"/>
  <c r="AFU84" i="1"/>
  <c r="AFW84" i="1" s="1"/>
  <c r="AFT84" i="1"/>
  <c r="AFV84" i="1" s="1"/>
  <c r="AFU71" i="1"/>
  <c r="AFW71" i="1" s="1"/>
  <c r="AFT71" i="1"/>
  <c r="AFV71" i="1" s="1"/>
  <c r="AFT80" i="1"/>
  <c r="AFV80" i="1" s="1"/>
  <c r="AFU80" i="1"/>
  <c r="AFW80" i="1" s="1"/>
  <c r="AFT53" i="1"/>
  <c r="AFV53" i="1" s="1"/>
  <c r="AFU53" i="1"/>
  <c r="AFW53" i="1" s="1"/>
  <c r="AFU32" i="1"/>
  <c r="AFW32" i="1" s="1"/>
  <c r="AFT32" i="1"/>
  <c r="AFV32" i="1" s="1"/>
  <c r="AFU56" i="1"/>
  <c r="AFW56" i="1" s="1"/>
  <c r="AFT56" i="1"/>
  <c r="AFV56" i="1" s="1"/>
  <c r="AFU75" i="1"/>
  <c r="AFW75" i="1" s="1"/>
  <c r="AFT75" i="1"/>
  <c r="AFV75" i="1" s="1"/>
  <c r="AFU20" i="1"/>
  <c r="AFW20" i="1" s="1"/>
  <c r="AFT20" i="1"/>
  <c r="AFV20" i="1" s="1"/>
  <c r="AFT63" i="1"/>
  <c r="AFV63" i="1" s="1"/>
  <c r="AFU63" i="1"/>
  <c r="AFW63" i="1" s="1"/>
  <c r="AFT33" i="1"/>
  <c r="AFV33" i="1" s="1"/>
  <c r="AFU33" i="1"/>
  <c r="AFW33" i="1" s="1"/>
  <c r="AFU57" i="1"/>
  <c r="AFW57" i="1" s="1"/>
  <c r="AFT57" i="1"/>
  <c r="AFV57" i="1" s="1"/>
  <c r="AFU23" i="1"/>
  <c r="AFW23" i="1" s="1"/>
  <c r="AFT23" i="1"/>
  <c r="AFV23" i="1" s="1"/>
  <c r="AFU67" i="1"/>
  <c r="AFW67" i="1" s="1"/>
  <c r="AFT67" i="1"/>
  <c r="AFV67" i="1" s="1"/>
  <c r="AFT43" i="1"/>
  <c r="AFV43" i="1" s="1"/>
  <c r="AFU43" i="1"/>
  <c r="AFW43" i="1" s="1"/>
  <c r="AFU87" i="1"/>
  <c r="AFW87" i="1" s="1"/>
  <c r="AFT87" i="1"/>
  <c r="AFV87" i="1" s="1"/>
  <c r="AFT55" i="1"/>
  <c r="AFV55" i="1" s="1"/>
  <c r="AFU55" i="1"/>
  <c r="AFW55" i="1" s="1"/>
  <c r="AFU48" i="1"/>
  <c r="AFW48" i="1" s="1"/>
  <c r="AFT48" i="1"/>
  <c r="AFV48" i="1" s="1"/>
  <c r="AFT26" i="1"/>
  <c r="AFV26" i="1" s="1"/>
  <c r="AFU26" i="1"/>
  <c r="AFW26" i="1" s="1"/>
  <c r="AFT27" i="1"/>
  <c r="AFV27" i="1" s="1"/>
  <c r="AFU27" i="1"/>
  <c r="AFW27" i="1" s="1"/>
  <c r="AFT74" i="1"/>
  <c r="AFV74" i="1" s="1"/>
  <c r="AFU74" i="1"/>
  <c r="AFW74" i="1" s="1"/>
  <c r="AFT65" i="1"/>
  <c r="AFV65" i="1" s="1"/>
  <c r="AFU65" i="1"/>
  <c r="AFW65" i="1" s="1"/>
  <c r="AFT61" i="1"/>
  <c r="AFV61" i="1" s="1"/>
  <c r="AFU61" i="1"/>
  <c r="AFW61" i="1" s="1"/>
  <c r="AFU49" i="1"/>
  <c r="AFW49" i="1" s="1"/>
  <c r="AFT49" i="1"/>
  <c r="AFV49" i="1" s="1"/>
  <c r="AFT19" i="1"/>
  <c r="AFV19" i="1" s="1"/>
  <c r="AFU19" i="1"/>
  <c r="AFW19" i="1" s="1"/>
  <c r="AFU25" i="1"/>
  <c r="AFW25" i="1" s="1"/>
  <c r="AFT25" i="1"/>
  <c r="AFV25" i="1" s="1"/>
  <c r="AFT58" i="1"/>
  <c r="AFV58" i="1" s="1"/>
  <c r="AFU58" i="1"/>
  <c r="AFW58" i="1" s="1"/>
  <c r="AFT68" i="1"/>
  <c r="AFV68" i="1" s="1"/>
  <c r="AFU68" i="1"/>
  <c r="AFW68" i="1" s="1"/>
  <c r="AFT59" i="1"/>
  <c r="AFV59" i="1" s="1"/>
  <c r="AFU59" i="1"/>
  <c r="AFW59" i="1" s="1"/>
  <c r="AFT77" i="1"/>
  <c r="AFV77" i="1" s="1"/>
  <c r="AFU77" i="1"/>
  <c r="AFW77" i="1" s="1"/>
  <c r="AFU44" i="1"/>
  <c r="AFW44" i="1" s="1"/>
  <c r="AFT44" i="1"/>
  <c r="AFV44" i="1" s="1"/>
  <c r="AFU60" i="1"/>
  <c r="AFW60" i="1" s="1"/>
  <c r="AFT60" i="1"/>
  <c r="AFV60" i="1" s="1"/>
  <c r="AFU79" i="1"/>
  <c r="AFW79" i="1" s="1"/>
  <c r="AFT79" i="1"/>
  <c r="AFV79" i="1" s="1"/>
  <c r="AFT45" i="1"/>
  <c r="AFV45" i="1" s="1"/>
  <c r="AFU45" i="1"/>
  <c r="AFW45" i="1" s="1"/>
  <c r="AFT69" i="1"/>
  <c r="AFV69" i="1" s="1"/>
  <c r="AFU69" i="1"/>
  <c r="AFW69" i="1" s="1"/>
  <c r="P33" i="11"/>
  <c r="N33" i="1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AHL72" i="1" l="1"/>
  <c r="AHE13" i="1"/>
  <c r="AHP72" i="1"/>
  <c r="AHH72" i="1"/>
  <c r="AHO72" i="1"/>
  <c r="AHI72" i="1"/>
  <c r="AHQ72" i="1"/>
  <c r="AHN72" i="1"/>
  <c r="AHN13" i="1" s="1"/>
  <c r="K47" i="11" s="1"/>
  <c r="AHM72" i="1"/>
  <c r="AHG72" i="1"/>
  <c r="AHH31" i="1"/>
  <c r="AHK72" i="1"/>
  <c r="AHG52" i="1"/>
  <c r="AHN52" i="1"/>
  <c r="AHI52" i="1"/>
  <c r="AHM52" i="1"/>
  <c r="AHM13" i="1" s="1"/>
  <c r="J47" i="11" s="1"/>
  <c r="AHK52" i="1"/>
  <c r="AHL52" i="1"/>
  <c r="AHQ52" i="1"/>
  <c r="AGS3" i="1" s="1"/>
  <c r="AGT3" i="1" s="1"/>
  <c r="AHH52" i="1"/>
  <c r="AHP52" i="1"/>
  <c r="AHO52" i="1"/>
  <c r="AHQ31" i="1"/>
  <c r="AHK31" i="1"/>
  <c r="AGR5" i="1" s="1"/>
  <c r="AHP31" i="1"/>
  <c r="AHM31" i="1"/>
  <c r="AHJ31" i="1"/>
  <c r="AHJ13" i="1" s="1"/>
  <c r="G47" i="11" s="1"/>
  <c r="AHD13" i="1"/>
  <c r="AHN31" i="1"/>
  <c r="AHL31" i="1"/>
  <c r="AHF13" i="1"/>
  <c r="AHI31" i="1"/>
  <c r="AHI13" i="1" s="1"/>
  <c r="F47" i="11" s="1"/>
  <c r="AHG31" i="1"/>
  <c r="AHO31" i="1"/>
  <c r="AGR4" i="1"/>
  <c r="AGR8" i="1"/>
  <c r="AGR6" i="1"/>
  <c r="AGR2" i="1"/>
  <c r="AGR9" i="1"/>
  <c r="AGR7" i="1"/>
  <c r="AGR3" i="1"/>
  <c r="AIO13" i="1"/>
  <c r="C48" i="11" s="1"/>
  <c r="AIT72" i="1"/>
  <c r="AIQ72" i="1"/>
  <c r="AIR72" i="1"/>
  <c r="AIV72" i="1"/>
  <c r="AIP72" i="1"/>
  <c r="AIZ72" i="1"/>
  <c r="AIS72" i="1"/>
  <c r="AIY72" i="1"/>
  <c r="AIU72" i="1"/>
  <c r="AIX72" i="1"/>
  <c r="AIW72" i="1"/>
  <c r="AIV46" i="1"/>
  <c r="AIZ46" i="1"/>
  <c r="AIY46" i="1"/>
  <c r="AIQ46" i="1"/>
  <c r="AIS46" i="1"/>
  <c r="AIX46" i="1"/>
  <c r="AIR46" i="1"/>
  <c r="AIP46" i="1"/>
  <c r="AIW46" i="1"/>
  <c r="AIU46" i="1"/>
  <c r="AIT46" i="1"/>
  <c r="AIX70" i="1"/>
  <c r="AIW70" i="1"/>
  <c r="AIT70" i="1"/>
  <c r="AIS70" i="1"/>
  <c r="AIQ70" i="1"/>
  <c r="AIR70" i="1"/>
  <c r="AIP70" i="1"/>
  <c r="AIY70" i="1"/>
  <c r="AIU70" i="1"/>
  <c r="AIZ70" i="1"/>
  <c r="AIV70" i="1"/>
  <c r="AIY60" i="1"/>
  <c r="AIX60" i="1"/>
  <c r="AIR60" i="1"/>
  <c r="AIV60" i="1"/>
  <c r="AIP60" i="1"/>
  <c r="AIT60" i="1"/>
  <c r="AIU60" i="1"/>
  <c r="AIZ60" i="1"/>
  <c r="AIW60" i="1"/>
  <c r="AIS60" i="1"/>
  <c r="AIQ60" i="1"/>
  <c r="AIV87" i="1"/>
  <c r="AIS87" i="1"/>
  <c r="AIP87" i="1"/>
  <c r="AIQ87" i="1"/>
  <c r="AIW87" i="1"/>
  <c r="AIT87" i="1"/>
  <c r="AIR87" i="1"/>
  <c r="AIZ87" i="1"/>
  <c r="AIY87" i="1"/>
  <c r="AIX87" i="1"/>
  <c r="AIU87" i="1"/>
  <c r="AIP17" i="1"/>
  <c r="AIU17" i="1"/>
  <c r="AIR17" i="1"/>
  <c r="AIQ17" i="1"/>
  <c r="AIY17" i="1"/>
  <c r="AIX17" i="1"/>
  <c r="AIV17" i="1"/>
  <c r="AIW17" i="1"/>
  <c r="AIT17" i="1"/>
  <c r="AIZ17" i="1"/>
  <c r="AIS17" i="1"/>
  <c r="AIU71" i="1"/>
  <c r="AIX71" i="1"/>
  <c r="AIR71" i="1"/>
  <c r="AIZ71" i="1"/>
  <c r="AIY71" i="1"/>
  <c r="AIV71" i="1"/>
  <c r="AIS71" i="1"/>
  <c r="AIQ71" i="1"/>
  <c r="AIP71" i="1"/>
  <c r="AIW71" i="1"/>
  <c r="AIT71" i="1"/>
  <c r="AIY66" i="1"/>
  <c r="AIR66" i="1"/>
  <c r="AIX66" i="1"/>
  <c r="AIQ66" i="1"/>
  <c r="AIV66" i="1"/>
  <c r="AIT66" i="1"/>
  <c r="AIP66" i="1"/>
  <c r="AIW66" i="1"/>
  <c r="AIS66" i="1"/>
  <c r="AIU66" i="1"/>
  <c r="AIZ66" i="1"/>
  <c r="AIZ68" i="1"/>
  <c r="AIV68" i="1"/>
  <c r="AIP68" i="1"/>
  <c r="AIW68" i="1"/>
  <c r="AIY68" i="1"/>
  <c r="AIX68" i="1"/>
  <c r="AIQ68" i="1"/>
  <c r="AIR68" i="1"/>
  <c r="AIS68" i="1"/>
  <c r="AIT68" i="1"/>
  <c r="AIU68" i="1"/>
  <c r="AIT42" i="1"/>
  <c r="AIX42" i="1"/>
  <c r="AIW42" i="1"/>
  <c r="AIU42" i="1"/>
  <c r="AIZ42" i="1"/>
  <c r="AIQ42" i="1"/>
  <c r="AIP42" i="1"/>
  <c r="AIV42" i="1"/>
  <c r="AIS42" i="1"/>
  <c r="AIR42" i="1"/>
  <c r="AIY42" i="1"/>
  <c r="AIR33" i="1"/>
  <c r="AIV33" i="1"/>
  <c r="AIQ33" i="1"/>
  <c r="AIP33" i="1"/>
  <c r="AIY33" i="1"/>
  <c r="AIX33" i="1"/>
  <c r="AIW33" i="1"/>
  <c r="AIU33" i="1"/>
  <c r="AIT33" i="1"/>
  <c r="AIS33" i="1"/>
  <c r="AIZ33" i="1"/>
  <c r="AIW16" i="1"/>
  <c r="AIZ16" i="1"/>
  <c r="AIQ16" i="1"/>
  <c r="AIY16" i="1"/>
  <c r="AIT16" i="1"/>
  <c r="AIX16" i="1"/>
  <c r="AIP16" i="1"/>
  <c r="AIU16" i="1"/>
  <c r="AIS16" i="1"/>
  <c r="AIR16" i="1"/>
  <c r="AIV16" i="1"/>
  <c r="AIT24" i="1"/>
  <c r="AIU24" i="1"/>
  <c r="AIP24" i="1"/>
  <c r="AIQ24" i="1"/>
  <c r="AIY24" i="1"/>
  <c r="AIS24" i="1"/>
  <c r="AIZ24" i="1"/>
  <c r="AIX24" i="1"/>
  <c r="AIW24" i="1"/>
  <c r="AIR24" i="1"/>
  <c r="AIV24" i="1"/>
  <c r="AIX92" i="1"/>
  <c r="AIY92" i="1"/>
  <c r="AIQ92" i="1"/>
  <c r="AIV92" i="1"/>
  <c r="AIS92" i="1"/>
  <c r="AIZ92" i="1"/>
  <c r="AIR92" i="1"/>
  <c r="AIW92" i="1"/>
  <c r="AIP92" i="1"/>
  <c r="AIU92" i="1"/>
  <c r="AIT92" i="1"/>
  <c r="AIY43" i="1"/>
  <c r="AIT43" i="1"/>
  <c r="AIV43" i="1"/>
  <c r="AIP43" i="1"/>
  <c r="AIQ43" i="1"/>
  <c r="AIZ43" i="1"/>
  <c r="AIX43" i="1"/>
  <c r="AIU43" i="1"/>
  <c r="AIR43" i="1"/>
  <c r="AIW43" i="1"/>
  <c r="AIS43" i="1"/>
  <c r="AIX49" i="1"/>
  <c r="AIT49" i="1"/>
  <c r="AIS49" i="1"/>
  <c r="AIZ49" i="1"/>
  <c r="AIW49" i="1"/>
  <c r="AIQ49" i="1"/>
  <c r="AIP49" i="1"/>
  <c r="AIU49" i="1"/>
  <c r="AIY49" i="1"/>
  <c r="AIR49" i="1"/>
  <c r="AIV49" i="1"/>
  <c r="AIZ28" i="1"/>
  <c r="AIR28" i="1"/>
  <c r="AIP28" i="1"/>
  <c r="AIU28" i="1"/>
  <c r="AIT28" i="1"/>
  <c r="AIX28" i="1"/>
  <c r="AIY28" i="1"/>
  <c r="AIS28" i="1"/>
  <c r="AIV28" i="1"/>
  <c r="AIW28" i="1"/>
  <c r="AIQ28" i="1"/>
  <c r="AIW56" i="1"/>
  <c r="AIQ56" i="1"/>
  <c r="AIY56" i="1"/>
  <c r="AIR56" i="1"/>
  <c r="AIT56" i="1"/>
  <c r="AIZ56" i="1"/>
  <c r="AIV56" i="1"/>
  <c r="AIP56" i="1"/>
  <c r="AIU56" i="1"/>
  <c r="AIX56" i="1"/>
  <c r="AIS56" i="1"/>
  <c r="AIR50" i="1"/>
  <c r="AIV50" i="1"/>
  <c r="AIW50" i="1"/>
  <c r="AIZ50" i="1"/>
  <c r="AIP50" i="1"/>
  <c r="AIT50" i="1"/>
  <c r="AIY50" i="1"/>
  <c r="AIU50" i="1"/>
  <c r="AIQ50" i="1"/>
  <c r="AIS50" i="1"/>
  <c r="AIX50" i="1"/>
  <c r="AIR27" i="1"/>
  <c r="AIQ27" i="1"/>
  <c r="AIP27" i="1"/>
  <c r="AIW27" i="1"/>
  <c r="AIU27" i="1"/>
  <c r="AIT27" i="1"/>
  <c r="AIZ27" i="1"/>
  <c r="AIY27" i="1"/>
  <c r="AIS27" i="1"/>
  <c r="AIV27" i="1"/>
  <c r="AIX27" i="1"/>
  <c r="AIY69" i="1"/>
  <c r="AIX69" i="1"/>
  <c r="AIW69" i="1"/>
  <c r="AIP69" i="1"/>
  <c r="AIR69" i="1"/>
  <c r="AIS69" i="1"/>
  <c r="AIQ69" i="1"/>
  <c r="AIV69" i="1"/>
  <c r="AIT69" i="1"/>
  <c r="AIZ69" i="1"/>
  <c r="AIU69" i="1"/>
  <c r="AIY85" i="1"/>
  <c r="AIX85" i="1"/>
  <c r="AIW85" i="1"/>
  <c r="AIP85" i="1"/>
  <c r="AIR85" i="1"/>
  <c r="AIQ85" i="1"/>
  <c r="AIS85" i="1"/>
  <c r="AIV85" i="1"/>
  <c r="AIZ85" i="1"/>
  <c r="AIT85" i="1"/>
  <c r="AIU85" i="1"/>
  <c r="AIR44" i="1"/>
  <c r="AIQ44" i="1"/>
  <c r="AIZ44" i="1"/>
  <c r="AIY44" i="1"/>
  <c r="AIW44" i="1"/>
  <c r="AIT44" i="1"/>
  <c r="AIS44" i="1"/>
  <c r="AIU44" i="1"/>
  <c r="AIP44" i="1"/>
  <c r="AIX44" i="1"/>
  <c r="AIV44" i="1"/>
  <c r="AIP82" i="1"/>
  <c r="AIR82" i="1"/>
  <c r="AIU82" i="1"/>
  <c r="AIZ82" i="1"/>
  <c r="AIS82" i="1"/>
  <c r="AIT82" i="1"/>
  <c r="AIY82" i="1"/>
  <c r="AIQ82" i="1"/>
  <c r="AIV82" i="1"/>
  <c r="AIX82" i="1"/>
  <c r="AIW82" i="1"/>
  <c r="AIT15" i="1"/>
  <c r="AIU15" i="1"/>
  <c r="AIZ15" i="1"/>
  <c r="AIY15" i="1"/>
  <c r="AIQ15" i="1"/>
  <c r="AIP15" i="1"/>
  <c r="AIW15" i="1"/>
  <c r="AIR15" i="1"/>
  <c r="AIX15" i="1"/>
  <c r="AIV15" i="1"/>
  <c r="AIS15" i="1"/>
  <c r="AIM13" i="1"/>
  <c r="AIR64" i="1"/>
  <c r="AIP64" i="1"/>
  <c r="AIQ64" i="1"/>
  <c r="AIS64" i="1"/>
  <c r="AIV64" i="1"/>
  <c r="AIY64" i="1"/>
  <c r="AIX64" i="1"/>
  <c r="AIW64" i="1"/>
  <c r="AIZ64" i="1"/>
  <c r="AIU64" i="1"/>
  <c r="AIT64" i="1"/>
  <c r="AIQ58" i="1"/>
  <c r="AIX58" i="1"/>
  <c r="AIR58" i="1"/>
  <c r="AIW58" i="1"/>
  <c r="AIU58" i="1"/>
  <c r="AIS58" i="1"/>
  <c r="AIT58" i="1"/>
  <c r="AIV58" i="1"/>
  <c r="AIP58" i="1"/>
  <c r="AIZ58" i="1"/>
  <c r="AIY58" i="1"/>
  <c r="AIY61" i="1"/>
  <c r="AIZ61" i="1"/>
  <c r="AIW61" i="1"/>
  <c r="AIT61" i="1"/>
  <c r="AIR61" i="1"/>
  <c r="AIQ61" i="1"/>
  <c r="AIS61" i="1"/>
  <c r="AIX61" i="1"/>
  <c r="AIP61" i="1"/>
  <c r="AIU61" i="1"/>
  <c r="AIV61" i="1"/>
  <c r="AIX63" i="1"/>
  <c r="AIY63" i="1"/>
  <c r="AIR63" i="1"/>
  <c r="AIP63" i="1"/>
  <c r="AIS63" i="1"/>
  <c r="AIU63" i="1"/>
  <c r="AIV63" i="1"/>
  <c r="AIQ63" i="1"/>
  <c r="AIT63" i="1"/>
  <c r="AIZ63" i="1"/>
  <c r="AIW63" i="1"/>
  <c r="AIT40" i="1"/>
  <c r="AIR40" i="1"/>
  <c r="AIX40" i="1"/>
  <c r="AIW40" i="1"/>
  <c r="AIP40" i="1"/>
  <c r="AIQ40" i="1"/>
  <c r="AIS40" i="1"/>
  <c r="AIU40" i="1"/>
  <c r="AIY40" i="1"/>
  <c r="AIZ40" i="1"/>
  <c r="AIV40" i="1"/>
  <c r="AIN13" i="1"/>
  <c r="AIQ35" i="1"/>
  <c r="AIY35" i="1"/>
  <c r="AIX35" i="1"/>
  <c r="AIP35" i="1"/>
  <c r="AIW35" i="1"/>
  <c r="AIU35" i="1"/>
  <c r="AIT35" i="1"/>
  <c r="AIV35" i="1"/>
  <c r="AIS35" i="1"/>
  <c r="AIZ35" i="1"/>
  <c r="AIR35" i="1"/>
  <c r="AIP67" i="1"/>
  <c r="AIW67" i="1"/>
  <c r="AIV67" i="1"/>
  <c r="AIR67" i="1"/>
  <c r="AIQ67" i="1"/>
  <c r="AIX67" i="1"/>
  <c r="AIS67" i="1"/>
  <c r="AIU67" i="1"/>
  <c r="AIT67" i="1"/>
  <c r="AIZ67" i="1"/>
  <c r="AIY67" i="1"/>
  <c r="AIT51" i="1"/>
  <c r="AIU51" i="1"/>
  <c r="AIR51" i="1"/>
  <c r="AIY51" i="1"/>
  <c r="AIQ51" i="1"/>
  <c r="AIZ51" i="1"/>
  <c r="AIX51" i="1"/>
  <c r="AIP51" i="1"/>
  <c r="AIW51" i="1"/>
  <c r="AIS51" i="1"/>
  <c r="AIV51" i="1"/>
  <c r="AIY21" i="1"/>
  <c r="AIT21" i="1"/>
  <c r="AIZ21" i="1"/>
  <c r="AIX21" i="1"/>
  <c r="AIS21" i="1"/>
  <c r="AIQ21" i="1"/>
  <c r="AIR21" i="1"/>
  <c r="AIP21" i="1"/>
  <c r="AIU21" i="1"/>
  <c r="AIW21" i="1"/>
  <c r="AIV21" i="1"/>
  <c r="AIW86" i="1"/>
  <c r="AIV86" i="1"/>
  <c r="AIR86" i="1"/>
  <c r="AIQ86" i="1"/>
  <c r="AIS86" i="1"/>
  <c r="AIX86" i="1"/>
  <c r="AIU86" i="1"/>
  <c r="AIT86" i="1"/>
  <c r="AIZ86" i="1"/>
  <c r="AIY86" i="1"/>
  <c r="AIP86" i="1"/>
  <c r="AIS32" i="1"/>
  <c r="AIP32" i="1"/>
  <c r="AIZ32" i="1"/>
  <c r="AIQ32" i="1"/>
  <c r="AIY32" i="1"/>
  <c r="AIX32" i="1"/>
  <c r="AIW32" i="1"/>
  <c r="AIU32" i="1"/>
  <c r="AIT32" i="1"/>
  <c r="AIR32" i="1"/>
  <c r="AIV32" i="1"/>
  <c r="AIX26" i="1"/>
  <c r="AIQ26" i="1"/>
  <c r="AIZ26" i="1"/>
  <c r="AIY26" i="1"/>
  <c r="AIT26" i="1"/>
  <c r="AIR26" i="1"/>
  <c r="AIS26" i="1"/>
  <c r="AIU26" i="1"/>
  <c r="AIW26" i="1"/>
  <c r="AIP26" i="1"/>
  <c r="AIV26" i="1"/>
  <c r="AIZ45" i="1"/>
  <c r="AIW45" i="1"/>
  <c r="AIU45" i="1"/>
  <c r="AIT45" i="1"/>
  <c r="AIP45" i="1"/>
  <c r="AIX45" i="1"/>
  <c r="AIS45" i="1"/>
  <c r="AIR45" i="1"/>
  <c r="AIY45" i="1"/>
  <c r="AIQ45" i="1"/>
  <c r="AIV45" i="1"/>
  <c r="AIZ76" i="1"/>
  <c r="AIY76" i="1"/>
  <c r="AIX76" i="1"/>
  <c r="AIQ76" i="1"/>
  <c r="AIP76" i="1"/>
  <c r="AIV76" i="1"/>
  <c r="AIS76" i="1"/>
  <c r="AIR76" i="1"/>
  <c r="AIT76" i="1"/>
  <c r="AIU76" i="1"/>
  <c r="AIW76" i="1"/>
  <c r="AIR74" i="1"/>
  <c r="AIV74" i="1"/>
  <c r="AIY74" i="1"/>
  <c r="AIX74" i="1"/>
  <c r="AIW74" i="1"/>
  <c r="AIQ74" i="1"/>
  <c r="AIU74" i="1"/>
  <c r="AIZ74" i="1"/>
  <c r="AIP74" i="1"/>
  <c r="AIS74" i="1"/>
  <c r="AIT74" i="1"/>
  <c r="AIW23" i="1"/>
  <c r="AIT23" i="1"/>
  <c r="AIV23" i="1"/>
  <c r="AIQ23" i="1"/>
  <c r="AIU23" i="1"/>
  <c r="AIZ23" i="1"/>
  <c r="AIY23" i="1"/>
  <c r="AIX23" i="1"/>
  <c r="AIR23" i="1"/>
  <c r="AIS23" i="1"/>
  <c r="AIP23" i="1"/>
  <c r="AIY77" i="1"/>
  <c r="AIX77" i="1"/>
  <c r="AIW77" i="1"/>
  <c r="AIP77" i="1"/>
  <c r="AIS77" i="1"/>
  <c r="AIR77" i="1"/>
  <c r="AIV77" i="1"/>
  <c r="AIQ77" i="1"/>
  <c r="AIT77" i="1"/>
  <c r="AIU77" i="1"/>
  <c r="AIZ77" i="1"/>
  <c r="AIZ25" i="1"/>
  <c r="AIS25" i="1"/>
  <c r="AIX25" i="1"/>
  <c r="AIP25" i="1"/>
  <c r="AIW25" i="1"/>
  <c r="AIU25" i="1"/>
  <c r="AIT25" i="1"/>
  <c r="AIQ25" i="1"/>
  <c r="AIR25" i="1"/>
  <c r="AIY25" i="1"/>
  <c r="AIV25" i="1"/>
  <c r="AIV54" i="1"/>
  <c r="AIS54" i="1"/>
  <c r="AIX54" i="1"/>
  <c r="AIQ54" i="1"/>
  <c r="AIP54" i="1"/>
  <c r="AIR54" i="1"/>
  <c r="AIW54" i="1"/>
  <c r="AIU54" i="1"/>
  <c r="AIT54" i="1"/>
  <c r="AIZ54" i="1"/>
  <c r="AIY54" i="1"/>
  <c r="AIU31" i="1"/>
  <c r="AIR31" i="1"/>
  <c r="AIQ31" i="1"/>
  <c r="AIW31" i="1"/>
  <c r="AIT31" i="1"/>
  <c r="AIZ31" i="1"/>
  <c r="AIS31" i="1"/>
  <c r="AIV31" i="1"/>
  <c r="AIY31" i="1"/>
  <c r="AIX31" i="1"/>
  <c r="AIP31" i="1"/>
  <c r="AIQ20" i="1"/>
  <c r="AIP20" i="1"/>
  <c r="AIZ20" i="1"/>
  <c r="AIX20" i="1"/>
  <c r="AIW20" i="1"/>
  <c r="AIU20" i="1"/>
  <c r="AIS20" i="1"/>
  <c r="AIT20" i="1"/>
  <c r="AIY20" i="1"/>
  <c r="AIV20" i="1"/>
  <c r="AIR20" i="1"/>
  <c r="AIY53" i="1"/>
  <c r="AIZ53" i="1"/>
  <c r="AIW53" i="1"/>
  <c r="AIT53" i="1"/>
  <c r="AIR53" i="1"/>
  <c r="AIS53" i="1"/>
  <c r="AIP53" i="1"/>
  <c r="AIQ53" i="1"/>
  <c r="AIU53" i="1"/>
  <c r="AIX53" i="1"/>
  <c r="AIV53" i="1"/>
  <c r="AIW78" i="1"/>
  <c r="AIQ78" i="1"/>
  <c r="AIP78" i="1"/>
  <c r="AIS78" i="1"/>
  <c r="AIR78" i="1"/>
  <c r="AIX78" i="1"/>
  <c r="AIU78" i="1"/>
  <c r="AIT78" i="1"/>
  <c r="AIZ78" i="1"/>
  <c r="AIY78" i="1"/>
  <c r="AIV78" i="1"/>
  <c r="AIS91" i="1"/>
  <c r="AIU91" i="1"/>
  <c r="AIZ91" i="1"/>
  <c r="AIQ91" i="1"/>
  <c r="AIX91" i="1"/>
  <c r="AIP91" i="1"/>
  <c r="AIW91" i="1"/>
  <c r="AIR91" i="1"/>
  <c r="AIT91" i="1"/>
  <c r="AIY91" i="1"/>
  <c r="AIV91" i="1"/>
  <c r="AIZ65" i="1"/>
  <c r="AIY65" i="1"/>
  <c r="AIT65" i="1"/>
  <c r="AIR65" i="1"/>
  <c r="AIS65" i="1"/>
  <c r="AIX65" i="1"/>
  <c r="AIP65" i="1"/>
  <c r="AIW65" i="1"/>
  <c r="AIQ65" i="1"/>
  <c r="AIU65" i="1"/>
  <c r="AIV65" i="1"/>
  <c r="AIT38" i="1"/>
  <c r="AIW38" i="1"/>
  <c r="AIS38" i="1"/>
  <c r="AIZ38" i="1"/>
  <c r="AIP38" i="1"/>
  <c r="AIY38" i="1"/>
  <c r="AIX38" i="1"/>
  <c r="AIV38" i="1"/>
  <c r="AIU38" i="1"/>
  <c r="AIQ38" i="1"/>
  <c r="AIR38" i="1"/>
  <c r="AIR83" i="1"/>
  <c r="AIQ83" i="1"/>
  <c r="AIY83" i="1"/>
  <c r="AIZ83" i="1"/>
  <c r="AIV83" i="1"/>
  <c r="AIP83" i="1"/>
  <c r="AIS83" i="1"/>
  <c r="AIU83" i="1"/>
  <c r="AIT83" i="1"/>
  <c r="AIX83" i="1"/>
  <c r="AIW83" i="1"/>
  <c r="AIT73" i="1"/>
  <c r="AIX73" i="1"/>
  <c r="AIQ73" i="1"/>
  <c r="AIW73" i="1"/>
  <c r="AIU73" i="1"/>
  <c r="AIP73" i="1"/>
  <c r="AIZ73" i="1"/>
  <c r="AIS73" i="1"/>
  <c r="AIY73" i="1"/>
  <c r="AIV73" i="1"/>
  <c r="AIR73" i="1"/>
  <c r="AIZ37" i="1"/>
  <c r="AIS37" i="1"/>
  <c r="AIQ37" i="1"/>
  <c r="AIX37" i="1"/>
  <c r="AIY37" i="1"/>
  <c r="AIP37" i="1"/>
  <c r="AIV37" i="1"/>
  <c r="AIW37" i="1"/>
  <c r="AIR37" i="1"/>
  <c r="AIU37" i="1"/>
  <c r="AIT37" i="1"/>
  <c r="AIX34" i="1"/>
  <c r="AIQ34" i="1"/>
  <c r="AIZ34" i="1"/>
  <c r="AIY34" i="1"/>
  <c r="AIT34" i="1"/>
  <c r="AIR34" i="1"/>
  <c r="AIS34" i="1"/>
  <c r="AIP34" i="1"/>
  <c r="AIW34" i="1"/>
  <c r="AIU34" i="1"/>
  <c r="AIV34" i="1"/>
  <c r="AIZ47" i="1"/>
  <c r="AIU47" i="1"/>
  <c r="AIP47" i="1"/>
  <c r="AIT47" i="1"/>
  <c r="AIV47" i="1"/>
  <c r="AIR47" i="1"/>
  <c r="AIW47" i="1"/>
  <c r="AIS47" i="1"/>
  <c r="AIY47" i="1"/>
  <c r="AIQ47" i="1"/>
  <c r="AIX47" i="1"/>
  <c r="AIY18" i="1"/>
  <c r="AIZ18" i="1"/>
  <c r="AIU18" i="1"/>
  <c r="AIT18" i="1"/>
  <c r="AIQ18" i="1"/>
  <c r="AIV18" i="1"/>
  <c r="AIR18" i="1"/>
  <c r="AIS18" i="1"/>
  <c r="AIP18" i="1"/>
  <c r="AIX18" i="1"/>
  <c r="AIW18" i="1"/>
  <c r="AIX79" i="1"/>
  <c r="AIU79" i="1"/>
  <c r="AIS79" i="1"/>
  <c r="AIW79" i="1"/>
  <c r="AIT79" i="1"/>
  <c r="AIP79" i="1"/>
  <c r="AIZ79" i="1"/>
  <c r="AIV79" i="1"/>
  <c r="AIR79" i="1"/>
  <c r="AIY79" i="1"/>
  <c r="AIQ79" i="1"/>
  <c r="AIW55" i="1"/>
  <c r="AIZ55" i="1"/>
  <c r="AIX55" i="1"/>
  <c r="AIP55" i="1"/>
  <c r="AIR55" i="1"/>
  <c r="AIV55" i="1"/>
  <c r="AIS55" i="1"/>
  <c r="AIQ55" i="1"/>
  <c r="AIU55" i="1"/>
  <c r="AIY55" i="1"/>
  <c r="AIT55" i="1"/>
  <c r="AIS62" i="1"/>
  <c r="AIV62" i="1"/>
  <c r="AIU62" i="1"/>
  <c r="AIT62" i="1"/>
  <c r="AIZ62" i="1"/>
  <c r="AIR62" i="1"/>
  <c r="AIY62" i="1"/>
  <c r="AIQ62" i="1"/>
  <c r="AIX62" i="1"/>
  <c r="AIP62" i="1"/>
  <c r="AIW62" i="1"/>
  <c r="AIP90" i="1"/>
  <c r="AIS90" i="1"/>
  <c r="AIT90" i="1"/>
  <c r="AIY90" i="1"/>
  <c r="AIV90" i="1"/>
  <c r="AIQ90" i="1"/>
  <c r="AIX90" i="1"/>
  <c r="AIW90" i="1"/>
  <c r="AIU90" i="1"/>
  <c r="AIR90" i="1"/>
  <c r="AIZ90" i="1"/>
  <c r="AIX88" i="1"/>
  <c r="AIW88" i="1"/>
  <c r="AIU88" i="1"/>
  <c r="AIT88" i="1"/>
  <c r="AIR88" i="1"/>
  <c r="AIP88" i="1"/>
  <c r="AIZ88" i="1"/>
  <c r="AIS88" i="1"/>
  <c r="AIY88" i="1"/>
  <c r="AIQ88" i="1"/>
  <c r="AIV88" i="1"/>
  <c r="AIQ41" i="1"/>
  <c r="AIT41" i="1"/>
  <c r="AIW41" i="1"/>
  <c r="AIU41" i="1"/>
  <c r="AIR41" i="1"/>
  <c r="AIS41" i="1"/>
  <c r="AIX41" i="1"/>
  <c r="AIZ41" i="1"/>
  <c r="AIV41" i="1"/>
  <c r="AIP41" i="1"/>
  <c r="AIY41" i="1"/>
  <c r="AIZ52" i="1"/>
  <c r="AIY52" i="1"/>
  <c r="AIX52" i="1"/>
  <c r="AIW52" i="1"/>
  <c r="AIV52" i="1"/>
  <c r="AIS52" i="1"/>
  <c r="AIU52" i="1"/>
  <c r="AIQ52" i="1"/>
  <c r="AIP52" i="1"/>
  <c r="AIT52" i="1"/>
  <c r="AIR52" i="1"/>
  <c r="AIX75" i="1"/>
  <c r="AIQ75" i="1"/>
  <c r="AIZ75" i="1"/>
  <c r="AIY75" i="1"/>
  <c r="AIW75" i="1"/>
  <c r="AIR75" i="1"/>
  <c r="AIP75" i="1"/>
  <c r="AIV75" i="1"/>
  <c r="AIS75" i="1"/>
  <c r="AIU75" i="1"/>
  <c r="AIT75" i="1"/>
  <c r="AIU80" i="1"/>
  <c r="AIT80" i="1"/>
  <c r="AIR80" i="1"/>
  <c r="AIS80" i="1"/>
  <c r="AIY80" i="1"/>
  <c r="AIQ80" i="1"/>
  <c r="AIP80" i="1"/>
  <c r="AIX80" i="1"/>
  <c r="AIW80" i="1"/>
  <c r="AIZ80" i="1"/>
  <c r="AIV80" i="1"/>
  <c r="AIW48" i="1"/>
  <c r="AIY48" i="1"/>
  <c r="AIT48" i="1"/>
  <c r="AIQ48" i="1"/>
  <c r="AIP48" i="1"/>
  <c r="AIS48" i="1"/>
  <c r="AIZ48" i="1"/>
  <c r="AIR48" i="1"/>
  <c r="AIX48" i="1"/>
  <c r="AIU48" i="1"/>
  <c r="AIV48" i="1"/>
  <c r="AIY84" i="1"/>
  <c r="AIV84" i="1"/>
  <c r="AIS84" i="1"/>
  <c r="AIW84" i="1"/>
  <c r="AIR84" i="1"/>
  <c r="AIX84" i="1"/>
  <c r="AIU84" i="1"/>
  <c r="AIP84" i="1"/>
  <c r="AIT84" i="1"/>
  <c r="AIQ84" i="1"/>
  <c r="AIZ84" i="1"/>
  <c r="AIP57" i="1"/>
  <c r="AIS57" i="1"/>
  <c r="AIV57" i="1"/>
  <c r="AIT57" i="1"/>
  <c r="AIR57" i="1"/>
  <c r="AIU57" i="1"/>
  <c r="AIZ57" i="1"/>
  <c r="AIY57" i="1"/>
  <c r="AIW57" i="1"/>
  <c r="AIX57" i="1"/>
  <c r="AIQ57" i="1"/>
  <c r="AIR59" i="1"/>
  <c r="AIZ59" i="1"/>
  <c r="AIQ59" i="1"/>
  <c r="AIX59" i="1"/>
  <c r="AIY59" i="1"/>
  <c r="AIT59" i="1"/>
  <c r="AIP59" i="1"/>
  <c r="AIW59" i="1"/>
  <c r="AIU59" i="1"/>
  <c r="AIS59" i="1"/>
  <c r="AIV59" i="1"/>
  <c r="AIY19" i="1"/>
  <c r="AIT19" i="1"/>
  <c r="AIS19" i="1"/>
  <c r="AIP19" i="1"/>
  <c r="AIR19" i="1"/>
  <c r="AIW19" i="1"/>
  <c r="AIU19" i="1"/>
  <c r="AIZ19" i="1"/>
  <c r="AIX19" i="1"/>
  <c r="AIQ19" i="1"/>
  <c r="AIV19" i="1"/>
  <c r="AIT81" i="1"/>
  <c r="AIS81" i="1"/>
  <c r="AIU81" i="1"/>
  <c r="AIZ81" i="1"/>
  <c r="AIY81" i="1"/>
  <c r="AIQ81" i="1"/>
  <c r="AIX81" i="1"/>
  <c r="AIP81" i="1"/>
  <c r="AIW81" i="1"/>
  <c r="AIR81" i="1"/>
  <c r="AIV81" i="1"/>
  <c r="AGW9" i="1"/>
  <c r="AGX9" i="1" s="1"/>
  <c r="AHT9" i="1" s="1"/>
  <c r="AGW7" i="1"/>
  <c r="AGX7" i="1" s="1"/>
  <c r="AHT7" i="1" s="1"/>
  <c r="AGS7" i="1"/>
  <c r="AGT7" i="1" s="1"/>
  <c r="AGS8" i="1"/>
  <c r="AGT8" i="1" s="1"/>
  <c r="AGW2" i="1"/>
  <c r="AHH13" i="1"/>
  <c r="E47" i="11" s="1"/>
  <c r="AGW5" i="1"/>
  <c r="AGX5" i="1" s="1"/>
  <c r="AHT5" i="1" s="1"/>
  <c r="AGW8" i="1"/>
  <c r="AGX8" i="1" s="1"/>
  <c r="AHT8" i="1" s="1"/>
  <c r="AHP13" i="1"/>
  <c r="M47" i="11" s="1"/>
  <c r="AGW4" i="1"/>
  <c r="AGX4" i="1" s="1"/>
  <c r="AHT4" i="1" s="1"/>
  <c r="AGS2" i="1"/>
  <c r="C47" i="11"/>
  <c r="AGS4" i="1"/>
  <c r="AGT4" i="1" s="1"/>
  <c r="AGS9" i="1"/>
  <c r="AGT9" i="1" s="1"/>
  <c r="AHO13" i="1"/>
  <c r="L47" i="11" s="1"/>
  <c r="AHK13" i="1"/>
  <c r="H47" i="11" s="1"/>
  <c r="AGW3" i="1"/>
  <c r="AGX3" i="1" s="1"/>
  <c r="AHT3" i="1" s="1"/>
  <c r="AGW6" i="1"/>
  <c r="AGX6" i="1" s="1"/>
  <c r="AHT6" i="1" s="1"/>
  <c r="AHG13" i="1"/>
  <c r="D47" i="11" s="1"/>
  <c r="AGS5" i="1"/>
  <c r="AGT5" i="1" s="1"/>
  <c r="AHL13" i="1"/>
  <c r="I47" i="11" s="1"/>
  <c r="AGS6" i="1"/>
  <c r="AGT6" i="1" s="1"/>
  <c r="AFB7" i="1"/>
  <c r="AFB4" i="1"/>
  <c r="J45" i="11"/>
  <c r="AFX45" i="1"/>
  <c r="AFZ45" i="1"/>
  <c r="AGD45" i="1"/>
  <c r="AGH45" i="1"/>
  <c r="AGG45" i="1"/>
  <c r="AGF45" i="1"/>
  <c r="AGB45" i="1"/>
  <c r="AGC45" i="1"/>
  <c r="AGA45" i="1"/>
  <c r="AGE45" i="1"/>
  <c r="AFY45" i="1"/>
  <c r="AGF77" i="1"/>
  <c r="AGG77" i="1"/>
  <c r="AFY77" i="1"/>
  <c r="AGH77" i="1"/>
  <c r="AFZ77" i="1"/>
  <c r="AGC77" i="1"/>
  <c r="AGA77" i="1"/>
  <c r="AGD77" i="1"/>
  <c r="AGB77" i="1"/>
  <c r="AGE77" i="1"/>
  <c r="AFX77" i="1"/>
  <c r="AGG65" i="1"/>
  <c r="AGC65" i="1"/>
  <c r="AGB65" i="1"/>
  <c r="AGE65" i="1"/>
  <c r="AFX65" i="1"/>
  <c r="AFZ65" i="1"/>
  <c r="AGA65" i="1"/>
  <c r="AGF65" i="1"/>
  <c r="AFY65" i="1"/>
  <c r="AGH65" i="1"/>
  <c r="AGD65" i="1"/>
  <c r="AGG63" i="1"/>
  <c r="AGH63" i="1"/>
  <c r="AFY63" i="1"/>
  <c r="AFZ63" i="1"/>
  <c r="AGE63" i="1"/>
  <c r="AGC63" i="1"/>
  <c r="AGB63" i="1"/>
  <c r="AFX63" i="1"/>
  <c r="AGF63" i="1"/>
  <c r="AGA63" i="1"/>
  <c r="AGD63" i="1"/>
  <c r="AGC73" i="1"/>
  <c r="AGD73" i="1"/>
  <c r="AFZ73" i="1"/>
  <c r="AFX73" i="1"/>
  <c r="AGE73" i="1"/>
  <c r="AGG73" i="1"/>
  <c r="AGB73" i="1"/>
  <c r="AFY73" i="1"/>
  <c r="AGH73" i="1"/>
  <c r="AGF73" i="1"/>
  <c r="AGA73" i="1"/>
  <c r="AFZ38" i="1"/>
  <c r="AGC38" i="1"/>
  <c r="AGF38" i="1"/>
  <c r="AFX38" i="1"/>
  <c r="AGE38" i="1"/>
  <c r="AGA38" i="1"/>
  <c r="AGB38" i="1"/>
  <c r="AFY38" i="1"/>
  <c r="AGG38" i="1"/>
  <c r="AGH38" i="1"/>
  <c r="AGD38" i="1"/>
  <c r="AFY41" i="1"/>
  <c r="AGH41" i="1"/>
  <c r="AFX41" i="1"/>
  <c r="AGB41" i="1"/>
  <c r="AGG41" i="1"/>
  <c r="AGE41" i="1"/>
  <c r="AGD41" i="1"/>
  <c r="AGA41" i="1"/>
  <c r="AFZ41" i="1"/>
  <c r="AGF41" i="1"/>
  <c r="AGC41" i="1"/>
  <c r="AGD25" i="1"/>
  <c r="AGH25" i="1"/>
  <c r="AFX25" i="1"/>
  <c r="AFZ25" i="1"/>
  <c r="AGG25" i="1"/>
  <c r="AGB25" i="1"/>
  <c r="AGA25" i="1"/>
  <c r="AGC25" i="1"/>
  <c r="AFY25" i="1"/>
  <c r="AGE25" i="1"/>
  <c r="AGF25" i="1"/>
  <c r="AGF48" i="1"/>
  <c r="AGC48" i="1"/>
  <c r="AGB48" i="1"/>
  <c r="AGH48" i="1"/>
  <c r="AGD48" i="1"/>
  <c r="AFZ48" i="1"/>
  <c r="AFX48" i="1"/>
  <c r="AGE48" i="1"/>
  <c r="AFY48" i="1"/>
  <c r="AGG48" i="1"/>
  <c r="AGA48" i="1"/>
  <c r="AGB67" i="1"/>
  <c r="AFZ67" i="1"/>
  <c r="AGC67" i="1"/>
  <c r="AGF67" i="1"/>
  <c r="AGG67" i="1"/>
  <c r="AGE67" i="1"/>
  <c r="AFY67" i="1"/>
  <c r="AFX67" i="1"/>
  <c r="AGH67" i="1"/>
  <c r="AGA67" i="1"/>
  <c r="AGD67" i="1"/>
  <c r="AGG32" i="1"/>
  <c r="AGH32" i="1"/>
  <c r="AFX32" i="1"/>
  <c r="AGF32" i="1"/>
  <c r="AGD32" i="1"/>
  <c r="AFZ32" i="1"/>
  <c r="AGB32" i="1"/>
  <c r="AGA32" i="1"/>
  <c r="AFY32" i="1"/>
  <c r="AGE32" i="1"/>
  <c r="AGC32" i="1"/>
  <c r="AFZ84" i="1"/>
  <c r="AGA84" i="1"/>
  <c r="AGB84" i="1"/>
  <c r="AFX84" i="1"/>
  <c r="AGH84" i="1"/>
  <c r="AGG84" i="1"/>
  <c r="AGD84" i="1"/>
  <c r="AGF84" i="1"/>
  <c r="AGE84" i="1"/>
  <c r="AGC84" i="1"/>
  <c r="AFY84" i="1"/>
  <c r="AGE28" i="1"/>
  <c r="AGD28" i="1"/>
  <c r="AGC28" i="1"/>
  <c r="AGF28" i="1"/>
  <c r="AFX28" i="1"/>
  <c r="AGA28" i="1"/>
  <c r="AGH28" i="1"/>
  <c r="AGG28" i="1"/>
  <c r="AFY28" i="1"/>
  <c r="AGB28" i="1"/>
  <c r="AFZ28" i="1"/>
  <c r="AFY91" i="1"/>
  <c r="AGF91" i="1"/>
  <c r="AGE91" i="1"/>
  <c r="AGH91" i="1"/>
  <c r="AGB91" i="1"/>
  <c r="AGD91" i="1"/>
  <c r="AFZ91" i="1"/>
  <c r="AGA91" i="1"/>
  <c r="AFX91" i="1"/>
  <c r="AGG91" i="1"/>
  <c r="AGC91" i="1"/>
  <c r="AGB76" i="1"/>
  <c r="AGE76" i="1"/>
  <c r="AGC76" i="1"/>
  <c r="AGD76" i="1"/>
  <c r="AGA76" i="1"/>
  <c r="AFY76" i="1"/>
  <c r="AFX76" i="1"/>
  <c r="AGH76" i="1"/>
  <c r="AGG76" i="1"/>
  <c r="AFZ76" i="1"/>
  <c r="AGF76" i="1"/>
  <c r="AGE16" i="1"/>
  <c r="AGF16" i="1"/>
  <c r="AGC16" i="1"/>
  <c r="AFZ16" i="1"/>
  <c r="AGG16" i="1"/>
  <c r="AFX16" i="1"/>
  <c r="AGD16" i="1"/>
  <c r="AFY16" i="1"/>
  <c r="AGB16" i="1"/>
  <c r="AGA16" i="1"/>
  <c r="AGH16" i="1"/>
  <c r="AFZ83" i="1"/>
  <c r="AGA83" i="1"/>
  <c r="AFY83" i="1"/>
  <c r="AGC83" i="1"/>
  <c r="AGB83" i="1"/>
  <c r="AGD83" i="1"/>
  <c r="AGH83" i="1"/>
  <c r="AGF83" i="1"/>
  <c r="AGG83" i="1"/>
  <c r="AFX83" i="1"/>
  <c r="AGE83" i="1"/>
  <c r="AGC59" i="1"/>
  <c r="AGA59" i="1"/>
  <c r="AGG59" i="1"/>
  <c r="AGH59" i="1"/>
  <c r="AFZ59" i="1"/>
  <c r="AFY59" i="1"/>
  <c r="AGE59" i="1"/>
  <c r="AGB59" i="1"/>
  <c r="AFX59" i="1"/>
  <c r="AGD59" i="1"/>
  <c r="AGF59" i="1"/>
  <c r="AGH19" i="1"/>
  <c r="AGF19" i="1"/>
  <c r="AGB19" i="1"/>
  <c r="AFX19" i="1"/>
  <c r="AGE19" i="1"/>
  <c r="AGC19" i="1"/>
  <c r="AGG19" i="1"/>
  <c r="AFZ19" i="1"/>
  <c r="AFY19" i="1"/>
  <c r="AGD19" i="1"/>
  <c r="AGA19" i="1"/>
  <c r="AGB74" i="1"/>
  <c r="AGD74" i="1"/>
  <c r="AGA74" i="1"/>
  <c r="AFY74" i="1"/>
  <c r="AGE74" i="1"/>
  <c r="AFX74" i="1"/>
  <c r="AGG74" i="1"/>
  <c r="AGF74" i="1"/>
  <c r="AGH74" i="1"/>
  <c r="AGC74" i="1"/>
  <c r="AFZ74" i="1"/>
  <c r="AGH55" i="1"/>
  <c r="AGG55" i="1"/>
  <c r="AFY55" i="1"/>
  <c r="AGF55" i="1"/>
  <c r="AGB55" i="1"/>
  <c r="AGC55" i="1"/>
  <c r="AGE55" i="1"/>
  <c r="AFZ55" i="1"/>
  <c r="AGA55" i="1"/>
  <c r="AGD55" i="1"/>
  <c r="AFX55" i="1"/>
  <c r="AFX53" i="1"/>
  <c r="AGE53" i="1"/>
  <c r="AFZ53" i="1"/>
  <c r="AGC53" i="1"/>
  <c r="AGD53" i="1"/>
  <c r="AGB53" i="1"/>
  <c r="AFY53" i="1"/>
  <c r="AGH53" i="1"/>
  <c r="AGF53" i="1"/>
  <c r="AGA53" i="1"/>
  <c r="AGG53" i="1"/>
  <c r="AGG64" i="1"/>
  <c r="AGA64" i="1"/>
  <c r="AGF64" i="1"/>
  <c r="AGE64" i="1"/>
  <c r="AGH64" i="1"/>
  <c r="AFZ64" i="1"/>
  <c r="AGB64" i="1"/>
  <c r="AFX64" i="1"/>
  <c r="AFY64" i="1"/>
  <c r="AGC64" i="1"/>
  <c r="AGD64" i="1"/>
  <c r="AGG47" i="1"/>
  <c r="AGC47" i="1"/>
  <c r="AGD47" i="1"/>
  <c r="AGA47" i="1"/>
  <c r="AFZ47" i="1"/>
  <c r="AGH47" i="1"/>
  <c r="AFY47" i="1"/>
  <c r="AGB47" i="1"/>
  <c r="AFX47" i="1"/>
  <c r="AGF47" i="1"/>
  <c r="AGE47" i="1"/>
  <c r="AGC18" i="1"/>
  <c r="AFX18" i="1"/>
  <c r="AGF18" i="1"/>
  <c r="AFY18" i="1"/>
  <c r="AGB18" i="1"/>
  <c r="AGD18" i="1"/>
  <c r="AGG18" i="1"/>
  <c r="AGH18" i="1"/>
  <c r="AGA18" i="1"/>
  <c r="AGE18" i="1"/>
  <c r="AFZ18" i="1"/>
  <c r="AGH21" i="1"/>
  <c r="AFZ21" i="1"/>
  <c r="AGB21" i="1"/>
  <c r="AGE21" i="1"/>
  <c r="AGG21" i="1"/>
  <c r="AGA21" i="1"/>
  <c r="AFX21" i="1"/>
  <c r="AFY21" i="1"/>
  <c r="AGD21" i="1"/>
  <c r="AGF21" i="1"/>
  <c r="AGC21" i="1"/>
  <c r="AGC88" i="1"/>
  <c r="AGE88" i="1"/>
  <c r="AFZ88" i="1"/>
  <c r="AFY88" i="1"/>
  <c r="AGA88" i="1"/>
  <c r="AFX88" i="1"/>
  <c r="AGF88" i="1"/>
  <c r="AGG88" i="1"/>
  <c r="AGH88" i="1"/>
  <c r="AGB88" i="1"/>
  <c r="AGD88" i="1"/>
  <c r="AGE50" i="1"/>
  <c r="AGB50" i="1"/>
  <c r="AGH50" i="1"/>
  <c r="AGG50" i="1"/>
  <c r="AFZ50" i="1"/>
  <c r="AGD50" i="1"/>
  <c r="AGA50" i="1"/>
  <c r="AGF50" i="1"/>
  <c r="AGC50" i="1"/>
  <c r="AFY50" i="1"/>
  <c r="AFX50" i="1"/>
  <c r="AGG62" i="1"/>
  <c r="AGH62" i="1"/>
  <c r="AGE62" i="1"/>
  <c r="AGB62" i="1"/>
  <c r="AFX62" i="1"/>
  <c r="AGA62" i="1"/>
  <c r="AFZ62" i="1"/>
  <c r="AGC62" i="1"/>
  <c r="AGF62" i="1"/>
  <c r="AGD62" i="1"/>
  <c r="AFY62" i="1"/>
  <c r="AGB90" i="1"/>
  <c r="AGC90" i="1"/>
  <c r="AFX90" i="1"/>
  <c r="AGD90" i="1"/>
  <c r="AFY90" i="1"/>
  <c r="AGA90" i="1"/>
  <c r="AGG90" i="1"/>
  <c r="AGF90" i="1"/>
  <c r="AGH90" i="1"/>
  <c r="AGE90" i="1"/>
  <c r="AFZ90" i="1"/>
  <c r="AGE42" i="1"/>
  <c r="AGH42" i="1"/>
  <c r="AGG42" i="1"/>
  <c r="AGB42" i="1"/>
  <c r="AFY42" i="1"/>
  <c r="AFX42" i="1"/>
  <c r="AGF42" i="1"/>
  <c r="AGA42" i="1"/>
  <c r="AGC42" i="1"/>
  <c r="AFZ42" i="1"/>
  <c r="AGD42" i="1"/>
  <c r="AFX79" i="1"/>
  <c r="AFY79" i="1"/>
  <c r="AGE79" i="1"/>
  <c r="AFZ79" i="1"/>
  <c r="AGG79" i="1"/>
  <c r="AGD79" i="1"/>
  <c r="AGF79" i="1"/>
  <c r="AGC79" i="1"/>
  <c r="AGB79" i="1"/>
  <c r="AGH79" i="1"/>
  <c r="AGA79" i="1"/>
  <c r="AFZ23" i="1"/>
  <c r="AGH23" i="1"/>
  <c r="AGG23" i="1"/>
  <c r="AGF23" i="1"/>
  <c r="AFY23" i="1"/>
  <c r="AGB23" i="1"/>
  <c r="AGA23" i="1"/>
  <c r="AGE23" i="1"/>
  <c r="AGC23" i="1"/>
  <c r="AFX23" i="1"/>
  <c r="AGD23" i="1"/>
  <c r="AGE20" i="1"/>
  <c r="AGA20" i="1"/>
  <c r="AGC20" i="1"/>
  <c r="AGD20" i="1"/>
  <c r="AGF20" i="1"/>
  <c r="AFY20" i="1"/>
  <c r="AFX20" i="1"/>
  <c r="AGB20" i="1"/>
  <c r="AFZ20" i="1"/>
  <c r="AGH20" i="1"/>
  <c r="AGG20" i="1"/>
  <c r="AGF92" i="1"/>
  <c r="AFX92" i="1"/>
  <c r="AGE92" i="1"/>
  <c r="AGH92" i="1"/>
  <c r="AFY92" i="1"/>
  <c r="AGG92" i="1"/>
  <c r="AGC92" i="1"/>
  <c r="AGB92" i="1"/>
  <c r="AGD92" i="1"/>
  <c r="AGA92" i="1"/>
  <c r="AFZ92" i="1"/>
  <c r="AFY68" i="1"/>
  <c r="AFZ68" i="1"/>
  <c r="AGC68" i="1"/>
  <c r="AGH68" i="1"/>
  <c r="AFX68" i="1"/>
  <c r="AGA68" i="1"/>
  <c r="AGG68" i="1"/>
  <c r="AGB68" i="1"/>
  <c r="AGD68" i="1"/>
  <c r="AGF68" i="1"/>
  <c r="AGE68" i="1"/>
  <c r="AGH27" i="1"/>
  <c r="AGB27" i="1"/>
  <c r="AGF27" i="1"/>
  <c r="AGE27" i="1"/>
  <c r="AFX27" i="1"/>
  <c r="AFZ27" i="1"/>
  <c r="AGD27" i="1"/>
  <c r="AGG27" i="1"/>
  <c r="AGC27" i="1"/>
  <c r="AFY27" i="1"/>
  <c r="AGA27" i="1"/>
  <c r="AGC80" i="1"/>
  <c r="AGE80" i="1"/>
  <c r="AFZ80" i="1"/>
  <c r="AGA80" i="1"/>
  <c r="AFY80" i="1"/>
  <c r="AGG80" i="1"/>
  <c r="AGD80" i="1"/>
  <c r="AFX80" i="1"/>
  <c r="AGF80" i="1"/>
  <c r="AGH80" i="1"/>
  <c r="AGB80" i="1"/>
  <c r="AGB82" i="1"/>
  <c r="AGA82" i="1"/>
  <c r="AGD82" i="1"/>
  <c r="AGH82" i="1"/>
  <c r="AFX82" i="1"/>
  <c r="AGG82" i="1"/>
  <c r="AFY82" i="1"/>
  <c r="AGE82" i="1"/>
  <c r="AGC82" i="1"/>
  <c r="AGF82" i="1"/>
  <c r="AFZ82" i="1"/>
  <c r="AGG54" i="1"/>
  <c r="AGH54" i="1"/>
  <c r="AGB54" i="1"/>
  <c r="AGC54" i="1"/>
  <c r="AGA54" i="1"/>
  <c r="AGE54" i="1"/>
  <c r="AFZ54" i="1"/>
  <c r="AGD54" i="1"/>
  <c r="AFX54" i="1"/>
  <c r="AFY54" i="1"/>
  <c r="AGF54" i="1"/>
  <c r="AGC70" i="1"/>
  <c r="AFX70" i="1"/>
  <c r="AGG70" i="1"/>
  <c r="AGF70" i="1"/>
  <c r="AGE70" i="1"/>
  <c r="AGB70" i="1"/>
  <c r="AFY70" i="1"/>
  <c r="AGD70" i="1"/>
  <c r="AGA70" i="1"/>
  <c r="AFZ70" i="1"/>
  <c r="AGH70" i="1"/>
  <c r="AFX37" i="1"/>
  <c r="AFY37" i="1"/>
  <c r="AFZ37" i="1"/>
  <c r="AGA37" i="1"/>
  <c r="AGG37" i="1"/>
  <c r="AGH37" i="1"/>
  <c r="AGF37" i="1"/>
  <c r="AGC37" i="1"/>
  <c r="AGE37" i="1"/>
  <c r="AGB37" i="1"/>
  <c r="AGD37" i="1"/>
  <c r="AGC78" i="1"/>
  <c r="AGE78" i="1"/>
  <c r="AFY78" i="1"/>
  <c r="AFX78" i="1"/>
  <c r="AGG78" i="1"/>
  <c r="AGB78" i="1"/>
  <c r="AGF78" i="1"/>
  <c r="AFZ78" i="1"/>
  <c r="AGD78" i="1"/>
  <c r="AGA78" i="1"/>
  <c r="AGH78" i="1"/>
  <c r="AGE34" i="1"/>
  <c r="AGG34" i="1"/>
  <c r="AFY34" i="1"/>
  <c r="AGH34" i="1"/>
  <c r="AGB34" i="1"/>
  <c r="AGF34" i="1"/>
  <c r="AFZ34" i="1"/>
  <c r="AGA34" i="1"/>
  <c r="AGC34" i="1"/>
  <c r="AFX34" i="1"/>
  <c r="AGD34" i="1"/>
  <c r="AGC86" i="1"/>
  <c r="AGG86" i="1"/>
  <c r="AGF86" i="1"/>
  <c r="AGE86" i="1"/>
  <c r="AGB86" i="1"/>
  <c r="AFY86" i="1"/>
  <c r="AFX86" i="1"/>
  <c r="AFZ86" i="1"/>
  <c r="AGA86" i="1"/>
  <c r="AGD86" i="1"/>
  <c r="AGH86" i="1"/>
  <c r="AFX60" i="1"/>
  <c r="AGE60" i="1"/>
  <c r="AGC60" i="1"/>
  <c r="AGD60" i="1"/>
  <c r="AFY60" i="1"/>
  <c r="AGF60" i="1"/>
  <c r="AGB60" i="1"/>
  <c r="AFZ60" i="1"/>
  <c r="AGH60" i="1"/>
  <c r="AGA60" i="1"/>
  <c r="AGG60" i="1"/>
  <c r="AGE49" i="1"/>
  <c r="AFX49" i="1"/>
  <c r="AGF49" i="1"/>
  <c r="AFY49" i="1"/>
  <c r="AGC49" i="1"/>
  <c r="AGH49" i="1"/>
  <c r="AGG49" i="1"/>
  <c r="AGA49" i="1"/>
  <c r="AFZ49" i="1"/>
  <c r="AGB49" i="1"/>
  <c r="AGD49" i="1"/>
  <c r="AGA87" i="1"/>
  <c r="AGD87" i="1"/>
  <c r="AFX87" i="1"/>
  <c r="AGC87" i="1"/>
  <c r="AGE87" i="1"/>
  <c r="AFY87" i="1"/>
  <c r="AFZ87" i="1"/>
  <c r="AGB87" i="1"/>
  <c r="AGH87" i="1"/>
  <c r="AGG87" i="1"/>
  <c r="AGF87" i="1"/>
  <c r="AGH57" i="1"/>
  <c r="AGG57" i="1"/>
  <c r="AGC57" i="1"/>
  <c r="AGB57" i="1"/>
  <c r="AFY57" i="1"/>
  <c r="AFZ57" i="1"/>
  <c r="AGF57" i="1"/>
  <c r="AGE57" i="1"/>
  <c r="AFX57" i="1"/>
  <c r="AGA57" i="1"/>
  <c r="AGD57" i="1"/>
  <c r="AGC75" i="1"/>
  <c r="AGB75" i="1"/>
  <c r="AGF75" i="1"/>
  <c r="AGA75" i="1"/>
  <c r="AGE75" i="1"/>
  <c r="AFY75" i="1"/>
  <c r="AGD75" i="1"/>
  <c r="AFX75" i="1"/>
  <c r="AGH75" i="1"/>
  <c r="AGG75" i="1"/>
  <c r="AFZ75" i="1"/>
  <c r="AGB24" i="1"/>
  <c r="AGA24" i="1"/>
  <c r="AGH24" i="1"/>
  <c r="AGF24" i="1"/>
  <c r="AGD24" i="1"/>
  <c r="AGC24" i="1"/>
  <c r="AFX24" i="1"/>
  <c r="AGE24" i="1"/>
  <c r="AFY24" i="1"/>
  <c r="AFZ24" i="1"/>
  <c r="AGG24" i="1"/>
  <c r="AFX31" i="1"/>
  <c r="AGE31" i="1"/>
  <c r="AGC31" i="1"/>
  <c r="AGG31" i="1"/>
  <c r="AGF31" i="1"/>
  <c r="AFY31" i="1"/>
  <c r="AFZ31" i="1"/>
  <c r="AGB31" i="1"/>
  <c r="AGA31" i="1"/>
  <c r="AGH31" i="1"/>
  <c r="AGD31" i="1"/>
  <c r="AGG17" i="1"/>
  <c r="AFY17" i="1"/>
  <c r="AGF17" i="1"/>
  <c r="AGH17" i="1"/>
  <c r="AFX17" i="1"/>
  <c r="AFZ17" i="1"/>
  <c r="AGB17" i="1"/>
  <c r="AGA17" i="1"/>
  <c r="AGE17" i="1"/>
  <c r="AGD17" i="1"/>
  <c r="AGC17" i="1"/>
  <c r="AGF69" i="1"/>
  <c r="AFY69" i="1"/>
  <c r="AGH69" i="1"/>
  <c r="AGG69" i="1"/>
  <c r="AGA69" i="1"/>
  <c r="AFZ69" i="1"/>
  <c r="AFX69" i="1"/>
  <c r="AGE69" i="1"/>
  <c r="AGB69" i="1"/>
  <c r="AGC69" i="1"/>
  <c r="AGD69" i="1"/>
  <c r="AGE58" i="1"/>
  <c r="AGB58" i="1"/>
  <c r="AGH58" i="1"/>
  <c r="AGG58" i="1"/>
  <c r="AFZ58" i="1"/>
  <c r="AFX58" i="1"/>
  <c r="AFY58" i="1"/>
  <c r="AGA58" i="1"/>
  <c r="AGD58" i="1"/>
  <c r="AGC58" i="1"/>
  <c r="AGF58" i="1"/>
  <c r="AGC61" i="1"/>
  <c r="AGB61" i="1"/>
  <c r="AFX61" i="1"/>
  <c r="AGE61" i="1"/>
  <c r="AGH61" i="1"/>
  <c r="AFZ61" i="1"/>
  <c r="AGG61" i="1"/>
  <c r="AFY61" i="1"/>
  <c r="AGA61" i="1"/>
  <c r="AGF61" i="1"/>
  <c r="AGD61" i="1"/>
  <c r="AGC26" i="1"/>
  <c r="AGF26" i="1"/>
  <c r="AFX26" i="1"/>
  <c r="AGD26" i="1"/>
  <c r="AGE26" i="1"/>
  <c r="AGA26" i="1"/>
  <c r="AGG26" i="1"/>
  <c r="AFZ26" i="1"/>
  <c r="AGH26" i="1"/>
  <c r="AGB26" i="1"/>
  <c r="AFY26" i="1"/>
  <c r="AGG43" i="1"/>
  <c r="AGD43" i="1"/>
  <c r="AFZ43" i="1"/>
  <c r="AGA43" i="1"/>
  <c r="AGB43" i="1"/>
  <c r="AGE43" i="1"/>
  <c r="AFY43" i="1"/>
  <c r="AGC43" i="1"/>
  <c r="AGF43" i="1"/>
  <c r="AFX43" i="1"/>
  <c r="AGH43" i="1"/>
  <c r="AFY33" i="1"/>
  <c r="AFX33" i="1"/>
  <c r="AGA33" i="1"/>
  <c r="AGE33" i="1"/>
  <c r="AGG33" i="1"/>
  <c r="AGC33" i="1"/>
  <c r="AFZ33" i="1"/>
  <c r="AGB33" i="1"/>
  <c r="AGH33" i="1"/>
  <c r="AGD33" i="1"/>
  <c r="AGF33" i="1"/>
  <c r="AGD66" i="1"/>
  <c r="AGA66" i="1"/>
  <c r="AFZ66" i="1"/>
  <c r="AGC66" i="1"/>
  <c r="AGB66" i="1"/>
  <c r="AFX66" i="1"/>
  <c r="AGH66" i="1"/>
  <c r="AGG66" i="1"/>
  <c r="AGE66" i="1"/>
  <c r="AGF66" i="1"/>
  <c r="AFY66" i="1"/>
  <c r="AGC81" i="1"/>
  <c r="AFX81" i="1"/>
  <c r="AFY81" i="1"/>
  <c r="AFZ81" i="1"/>
  <c r="AGD81" i="1"/>
  <c r="AGB81" i="1"/>
  <c r="AGH81" i="1"/>
  <c r="AGE81" i="1"/>
  <c r="AGF81" i="1"/>
  <c r="AGG81" i="1"/>
  <c r="AGA81" i="1"/>
  <c r="AGF85" i="1"/>
  <c r="AGH85" i="1"/>
  <c r="AGG85" i="1"/>
  <c r="AFY85" i="1"/>
  <c r="AGD85" i="1"/>
  <c r="AFZ85" i="1"/>
  <c r="AGA85" i="1"/>
  <c r="AGB85" i="1"/>
  <c r="AGC85" i="1"/>
  <c r="AFX85" i="1"/>
  <c r="AGE85" i="1"/>
  <c r="AGC51" i="1"/>
  <c r="AGF51" i="1"/>
  <c r="AFX51" i="1"/>
  <c r="AGD51" i="1"/>
  <c r="AGE51" i="1"/>
  <c r="AFZ51" i="1"/>
  <c r="AGG51" i="1"/>
  <c r="AFY51" i="1"/>
  <c r="AGB51" i="1"/>
  <c r="AGH51" i="1"/>
  <c r="AGA51" i="1"/>
  <c r="AFV13" i="1"/>
  <c r="AFU13" i="1"/>
  <c r="AFZ35" i="1"/>
  <c r="AGB35" i="1"/>
  <c r="AGF35" i="1"/>
  <c r="AGH35" i="1"/>
  <c r="AGE35" i="1"/>
  <c r="AGC35" i="1"/>
  <c r="AFY35" i="1"/>
  <c r="AGG35" i="1"/>
  <c r="AGD35" i="1"/>
  <c r="AFX35" i="1"/>
  <c r="AGA35" i="1"/>
  <c r="AGC72" i="1"/>
  <c r="AGE72" i="1"/>
  <c r="AFZ72" i="1"/>
  <c r="AGD72" i="1"/>
  <c r="AGB72" i="1"/>
  <c r="AFY72" i="1"/>
  <c r="AGA72" i="1"/>
  <c r="AGG72" i="1"/>
  <c r="AFX72" i="1"/>
  <c r="AGF72" i="1"/>
  <c r="AGH72" i="1"/>
  <c r="AGG46" i="1"/>
  <c r="AFZ46" i="1"/>
  <c r="AGH46" i="1"/>
  <c r="AGC46" i="1"/>
  <c r="AFX46" i="1"/>
  <c r="AGF46" i="1"/>
  <c r="AFY46" i="1"/>
  <c r="AGB46" i="1"/>
  <c r="AGE46" i="1"/>
  <c r="AGA46" i="1"/>
  <c r="AGD46" i="1"/>
  <c r="AFX44" i="1"/>
  <c r="AGF44" i="1"/>
  <c r="AGB44" i="1"/>
  <c r="AFY44" i="1"/>
  <c r="AGE44" i="1"/>
  <c r="AFZ44" i="1"/>
  <c r="AGC44" i="1"/>
  <c r="AGG44" i="1"/>
  <c r="AGH44" i="1"/>
  <c r="AGA44" i="1"/>
  <c r="AGD44" i="1"/>
  <c r="AGB56" i="1"/>
  <c r="AGH56" i="1"/>
  <c r="AGG56" i="1"/>
  <c r="AGC56" i="1"/>
  <c r="AFY56" i="1"/>
  <c r="AGA56" i="1"/>
  <c r="AGF56" i="1"/>
  <c r="AFX56" i="1"/>
  <c r="AGD56" i="1"/>
  <c r="AGE56" i="1"/>
  <c r="AFZ56" i="1"/>
  <c r="AGG71" i="1"/>
  <c r="AGD71" i="1"/>
  <c r="AGA71" i="1"/>
  <c r="AFX71" i="1"/>
  <c r="AGB71" i="1"/>
  <c r="AGH71" i="1"/>
  <c r="AFZ71" i="1"/>
  <c r="AGC71" i="1"/>
  <c r="AGF71" i="1"/>
  <c r="AFY71" i="1"/>
  <c r="AGE71" i="1"/>
  <c r="AGF40" i="1"/>
  <c r="AGB40" i="1"/>
  <c r="AGC40" i="1"/>
  <c r="AGA40" i="1"/>
  <c r="AFY40" i="1"/>
  <c r="AGH40" i="1"/>
  <c r="AFX40" i="1"/>
  <c r="AGG40" i="1"/>
  <c r="AGE40" i="1"/>
  <c r="AFZ40" i="1"/>
  <c r="AGD40" i="1"/>
  <c r="AGE52" i="1"/>
  <c r="AFZ52" i="1"/>
  <c r="AGD52" i="1"/>
  <c r="AGF52" i="1"/>
  <c r="AFY52" i="1"/>
  <c r="AFX52" i="1"/>
  <c r="AGB52" i="1"/>
  <c r="AGH52" i="1"/>
  <c r="AGG52" i="1"/>
  <c r="AGC52" i="1"/>
  <c r="AGA52" i="1"/>
  <c r="AFZ15" i="1"/>
  <c r="AGA15" i="1"/>
  <c r="AGH15" i="1"/>
  <c r="AGG15" i="1"/>
  <c r="AGC15" i="1"/>
  <c r="AGB15" i="1"/>
  <c r="AFI2" i="1" s="1"/>
  <c r="AFX15" i="1"/>
  <c r="AGF15" i="1"/>
  <c r="AGE15" i="1"/>
  <c r="AFY15" i="1"/>
  <c r="AGD15" i="1"/>
  <c r="AFB6" i="1"/>
  <c r="AFB3" i="1"/>
  <c r="H39" i="11"/>
  <c r="L39" i="1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AHQ13" i="1" l="1"/>
  <c r="N47" i="11" s="1"/>
  <c r="AIA7" i="1"/>
  <c r="AFI6" i="1"/>
  <c r="AFI8" i="1"/>
  <c r="AFI3" i="1"/>
  <c r="AFI5" i="1"/>
  <c r="AFI7" i="1"/>
  <c r="AIA8" i="1"/>
  <c r="AIA6" i="1"/>
  <c r="R47" i="11"/>
  <c r="AIA5" i="1"/>
  <c r="AFI4" i="1"/>
  <c r="AFI9" i="1"/>
  <c r="AIA3" i="1"/>
  <c r="AGR10" i="1"/>
  <c r="AIA9" i="1"/>
  <c r="AIA2" i="1"/>
  <c r="AIA4" i="1"/>
  <c r="AIF7" i="1"/>
  <c r="AIG7" i="1" s="1"/>
  <c r="AIP13" i="1"/>
  <c r="D48" i="11" s="1"/>
  <c r="AIB3" i="1"/>
  <c r="AIC3" i="1" s="1"/>
  <c r="AIB7" i="1"/>
  <c r="AIC7" i="1" s="1"/>
  <c r="AIS13" i="1"/>
  <c r="G48" i="11" s="1"/>
  <c r="AIF4" i="1"/>
  <c r="AIG4" i="1" s="1"/>
  <c r="AIF5" i="1"/>
  <c r="AIG5" i="1" s="1"/>
  <c r="AIF8" i="1"/>
  <c r="AIG8" i="1" s="1"/>
  <c r="AIB4" i="1"/>
  <c r="AIC4" i="1" s="1"/>
  <c r="AIB2" i="1"/>
  <c r="AIF3" i="1"/>
  <c r="AIG3" i="1" s="1"/>
  <c r="AIT13" i="1"/>
  <c r="H48" i="11" s="1"/>
  <c r="AIU13" i="1"/>
  <c r="I48" i="11" s="1"/>
  <c r="AIF2" i="1"/>
  <c r="AIW13" i="1"/>
  <c r="K48" i="11" s="1"/>
  <c r="AIY13" i="1"/>
  <c r="M48" i="11" s="1"/>
  <c r="AIZ13" i="1"/>
  <c r="N48" i="11" s="1"/>
  <c r="AIB8" i="1"/>
  <c r="AIC8" i="1" s="1"/>
  <c r="AIB6" i="1"/>
  <c r="AIC6" i="1" s="1"/>
  <c r="AIX13" i="1"/>
  <c r="L48" i="11" s="1"/>
  <c r="AIF9" i="1"/>
  <c r="AIG9" i="1" s="1"/>
  <c r="AIF6" i="1"/>
  <c r="AIG6" i="1" s="1"/>
  <c r="AIR13" i="1"/>
  <c r="F48" i="11" s="1"/>
  <c r="AIB9" i="1"/>
  <c r="AIC9" i="1" s="1"/>
  <c r="AIV13" i="1"/>
  <c r="J48" i="11" s="1"/>
  <c r="AIB5" i="1"/>
  <c r="AIC5" i="1" s="1"/>
  <c r="AIQ13" i="1"/>
  <c r="E48" i="11" s="1"/>
  <c r="A39" i="11"/>
  <c r="R39" i="11"/>
  <c r="AFB5" i="1"/>
  <c r="AFB9" i="1"/>
  <c r="AGS10" i="1"/>
  <c r="AGT10" i="1" s="1"/>
  <c r="P47" i="11" s="1"/>
  <c r="AGT2" i="1"/>
  <c r="AGX2" i="1"/>
  <c r="AHT2" i="1" s="1"/>
  <c r="AGW10" i="1"/>
  <c r="H45" i="11"/>
  <c r="AFJ6" i="1"/>
  <c r="AFK6" i="1" s="1"/>
  <c r="I45" i="11"/>
  <c r="AFB8" i="1"/>
  <c r="D45" i="11"/>
  <c r="M45" i="11"/>
  <c r="K45" i="11"/>
  <c r="G45" i="11"/>
  <c r="E45" i="11"/>
  <c r="N45" i="11"/>
  <c r="F45" i="11"/>
  <c r="L45" i="11"/>
  <c r="C45" i="11"/>
  <c r="AGD13" i="1"/>
  <c r="J46" i="11" s="1"/>
  <c r="Z47" i="11" s="1"/>
  <c r="AFN2" i="1"/>
  <c r="AFO2" i="1" s="1"/>
  <c r="AGK2" i="1" s="1"/>
  <c r="AFN6" i="1"/>
  <c r="AFO6" i="1" s="1"/>
  <c r="AGK6" i="1" s="1"/>
  <c r="AGA13" i="1"/>
  <c r="G46" i="11" s="1"/>
  <c r="W47" i="11" s="1"/>
  <c r="AFZ13" i="1"/>
  <c r="F46" i="11" s="1"/>
  <c r="V47" i="11" s="1"/>
  <c r="AD48" i="11" s="1"/>
  <c r="AFJ5" i="1"/>
  <c r="AFK5" i="1" s="1"/>
  <c r="AGF13" i="1"/>
  <c r="L46" i="11" s="1"/>
  <c r="AB47" i="11" s="1"/>
  <c r="AFW13" i="1"/>
  <c r="C46" i="11" s="1"/>
  <c r="S47" i="11" s="1"/>
  <c r="AFJ9" i="1"/>
  <c r="AFK9" i="1" s="1"/>
  <c r="AFY13" i="1"/>
  <c r="E46" i="11" s="1"/>
  <c r="U47" i="11" s="1"/>
  <c r="AGC13" i="1"/>
  <c r="I46" i="11" s="1"/>
  <c r="Y47" i="11" s="1"/>
  <c r="AFN3" i="1"/>
  <c r="AFO3" i="1" s="1"/>
  <c r="AGK3" i="1" s="1"/>
  <c r="AFN5" i="1"/>
  <c r="AFO5" i="1" s="1"/>
  <c r="AGK5" i="1" s="1"/>
  <c r="AGE13" i="1"/>
  <c r="K46" i="11" s="1"/>
  <c r="R46" i="11" s="1"/>
  <c r="AFJ4" i="1"/>
  <c r="AFK4" i="1" s="1"/>
  <c r="AFN9" i="1"/>
  <c r="AFO9" i="1" s="1"/>
  <c r="AGK9" i="1" s="1"/>
  <c r="AGG13" i="1"/>
  <c r="M46" i="11" s="1"/>
  <c r="AFN8" i="1"/>
  <c r="AFO8" i="1" s="1"/>
  <c r="AGK8" i="1" s="1"/>
  <c r="AFJ2" i="1"/>
  <c r="AFK2" i="1" s="1"/>
  <c r="AGH13" i="1"/>
  <c r="N46" i="11" s="1"/>
  <c r="AFN4" i="1"/>
  <c r="AFO4" i="1" s="1"/>
  <c r="AGK4" i="1" s="1"/>
  <c r="AFJ3" i="1"/>
  <c r="AFK3" i="1" s="1"/>
  <c r="AFJ7" i="1"/>
  <c r="AFK7" i="1" s="1"/>
  <c r="AFX13" i="1"/>
  <c r="D46" i="11" s="1"/>
  <c r="T47" i="11" s="1"/>
  <c r="AGB13" i="1"/>
  <c r="H46" i="11" s="1"/>
  <c r="AFJ8" i="1"/>
  <c r="AFK8" i="1" s="1"/>
  <c r="AFN7" i="1"/>
  <c r="AFO7" i="1" s="1"/>
  <c r="AGK7" i="1" s="1"/>
  <c r="D43" i="11"/>
  <c r="T44" i="11" s="1"/>
  <c r="D44" i="11"/>
  <c r="J44" i="11"/>
  <c r="Z45" i="11" s="1"/>
  <c r="J43" i="11"/>
  <c r="AFB2" i="1"/>
  <c r="L43" i="11"/>
  <c r="C43" i="11"/>
  <c r="I43" i="11"/>
  <c r="E43" i="11"/>
  <c r="U44" i="11" s="1"/>
  <c r="K43" i="11"/>
  <c r="H43" i="11"/>
  <c r="M43" i="11"/>
  <c r="F43" i="11"/>
  <c r="G43" i="11"/>
  <c r="N43" i="11"/>
  <c r="N44" i="11"/>
  <c r="I44" i="11"/>
  <c r="Y45" i="11" s="1"/>
  <c r="M44" i="11"/>
  <c r="K44" i="11"/>
  <c r="L44" i="11"/>
  <c r="C44" i="11"/>
  <c r="S45" i="11" s="1"/>
  <c r="G44" i="11"/>
  <c r="W45" i="11" s="1"/>
  <c r="H44" i="11"/>
  <c r="X45" i="11" s="1"/>
  <c r="E44" i="11"/>
  <c r="U45" i="11" s="1"/>
  <c r="F44" i="11"/>
  <c r="V45" i="11" s="1"/>
  <c r="L41" i="11"/>
  <c r="C41" i="11"/>
  <c r="E41" i="11"/>
  <c r="M41" i="11"/>
  <c r="I41" i="11"/>
  <c r="G41" i="11"/>
  <c r="H41" i="11"/>
  <c r="X42" i="11" s="1"/>
  <c r="F41" i="11"/>
  <c r="N41" i="11"/>
  <c r="H42" i="11"/>
  <c r="X43" i="11" s="1"/>
  <c r="G42" i="11"/>
  <c r="W43" i="11" s="1"/>
  <c r="I42" i="11"/>
  <c r="Y43" i="11" s="1"/>
  <c r="A42" i="11"/>
  <c r="L42" i="11"/>
  <c r="AB43" i="11" s="1"/>
  <c r="F42" i="11"/>
  <c r="V43" i="11" s="1"/>
  <c r="C42" i="11"/>
  <c r="S43" i="11" s="1"/>
  <c r="N42" i="11"/>
  <c r="D42" i="11"/>
  <c r="M42" i="11"/>
  <c r="E42" i="11"/>
  <c r="U43" i="11" s="1"/>
  <c r="E39" i="11"/>
  <c r="N39" i="11"/>
  <c r="I39" i="11"/>
  <c r="M39" i="11"/>
  <c r="F39" i="11"/>
  <c r="V40" i="11" s="1"/>
  <c r="G39" i="11"/>
  <c r="C39" i="11"/>
  <c r="I40" i="11"/>
  <c r="Y41" i="11" s="1"/>
  <c r="L40" i="11"/>
  <c r="AB40" i="11" s="1"/>
  <c r="G40" i="11"/>
  <c r="W41" i="11" s="1"/>
  <c r="N40" i="11"/>
  <c r="F40" i="11"/>
  <c r="V41" i="11" s="1"/>
  <c r="C40" i="11"/>
  <c r="S41" i="11" s="1"/>
  <c r="H40" i="11"/>
  <c r="X41" i="11" s="1"/>
  <c r="M40" i="11"/>
  <c r="E40" i="11"/>
  <c r="T13" i="1"/>
  <c r="M37" i="11"/>
  <c r="M38" i="11"/>
  <c r="U13" i="1"/>
  <c r="F38" i="11"/>
  <c r="V39" i="11" s="1"/>
  <c r="F37" i="11"/>
  <c r="I37" i="11"/>
  <c r="Y38" i="11" s="1"/>
  <c r="N37" i="11"/>
  <c r="E37" i="11"/>
  <c r="H37" i="11"/>
  <c r="C38" i="11"/>
  <c r="S39" i="11" s="1"/>
  <c r="E38" i="11"/>
  <c r="C37" i="11"/>
  <c r="S38" i="11" s="1"/>
  <c r="G37" i="11"/>
  <c r="H38" i="11"/>
  <c r="N38" i="11"/>
  <c r="I38" i="11"/>
  <c r="Y39" i="11" s="1"/>
  <c r="L37" i="11"/>
  <c r="L38" i="11"/>
  <c r="AB39" i="11" s="1"/>
  <c r="G38" i="11"/>
  <c r="W39" i="11" s="1"/>
  <c r="L36" i="11"/>
  <c r="M36" i="11"/>
  <c r="N36" i="11"/>
  <c r="F35" i="11"/>
  <c r="V36" i="11" s="1"/>
  <c r="E35" i="11"/>
  <c r="C35" i="11"/>
  <c r="G35" i="11"/>
  <c r="F36" i="11"/>
  <c r="V37" i="11" s="1"/>
  <c r="G36" i="11"/>
  <c r="W37" i="11" s="1"/>
  <c r="E36" i="11"/>
  <c r="H36" i="11"/>
  <c r="C36" i="11"/>
  <c r="S37" i="11" s="1"/>
  <c r="BC13" i="1"/>
  <c r="BB13" i="1"/>
  <c r="AL13" i="1"/>
  <c r="AK13" i="1"/>
  <c r="AIA10" i="1" l="1"/>
  <c r="X47" i="11"/>
  <c r="AFI10" i="1"/>
  <c r="AIF10" i="1"/>
  <c r="AIG2" i="1"/>
  <c r="AIC2" i="1"/>
  <c r="AIB10" i="1"/>
  <c r="AIC10" i="1" s="1"/>
  <c r="P48" i="11" s="1"/>
  <c r="T46" i="11"/>
  <c r="Z46" i="11"/>
  <c r="A40" i="11"/>
  <c r="U41" i="11"/>
  <c r="A38" i="11"/>
  <c r="X39" i="11"/>
  <c r="S40" i="11"/>
  <c r="U42" i="11"/>
  <c r="AC45" i="11"/>
  <c r="X44" i="11"/>
  <c r="A46" i="11"/>
  <c r="B31" i="11" s="1"/>
  <c r="AA47" i="11"/>
  <c r="AC47" i="11" s="1"/>
  <c r="X36" i="11"/>
  <c r="X37" i="11"/>
  <c r="A36" i="11"/>
  <c r="U37" i="11"/>
  <c r="W38" i="11"/>
  <c r="V38" i="11"/>
  <c r="W40" i="11"/>
  <c r="T43" i="11"/>
  <c r="T42" i="11"/>
  <c r="S42" i="11"/>
  <c r="AC42" i="11" s="1"/>
  <c r="A43" i="11"/>
  <c r="AA44" i="11"/>
  <c r="R43" i="11"/>
  <c r="AA43" i="11"/>
  <c r="T45" i="11"/>
  <c r="V46" i="11"/>
  <c r="AC41" i="11"/>
  <c r="A41" i="11"/>
  <c r="AB42" i="11"/>
  <c r="R41" i="11"/>
  <c r="AB45" i="11"/>
  <c r="A45" i="11"/>
  <c r="Y46" i="11"/>
  <c r="U39" i="11"/>
  <c r="R38" i="11"/>
  <c r="AC43" i="11"/>
  <c r="V42" i="11"/>
  <c r="Y44" i="11"/>
  <c r="U46" i="11"/>
  <c r="X40" i="11"/>
  <c r="Z44" i="11"/>
  <c r="Z43" i="11"/>
  <c r="AC39" i="11"/>
  <c r="Y40" i="11"/>
  <c r="W44" i="11"/>
  <c r="S44" i="11"/>
  <c r="W46" i="11"/>
  <c r="AB46" i="11"/>
  <c r="AB37" i="11"/>
  <c r="AB36" i="11"/>
  <c r="S36" i="11"/>
  <c r="AB38" i="11"/>
  <c r="X38" i="11"/>
  <c r="W42" i="11"/>
  <c r="A44" i="11"/>
  <c r="AA45" i="11"/>
  <c r="R44" i="11"/>
  <c r="V44" i="11"/>
  <c r="AB44" i="11"/>
  <c r="R45" i="11"/>
  <c r="AA46" i="11"/>
  <c r="X46" i="11"/>
  <c r="W36" i="11"/>
  <c r="U36" i="11"/>
  <c r="A37" i="11"/>
  <c r="R37" i="11"/>
  <c r="U38" i="11"/>
  <c r="AC38" i="11" s="1"/>
  <c r="R40" i="11"/>
  <c r="AB41" i="11"/>
  <c r="U40" i="11"/>
  <c r="Y42" i="11"/>
  <c r="S46" i="11"/>
  <c r="P45" i="11"/>
  <c r="H33" i="11"/>
  <c r="AFJ10" i="1"/>
  <c r="AFK10" i="1" s="1"/>
  <c r="P46" i="11" s="1"/>
  <c r="AFN10" i="1"/>
  <c r="J33" i="11"/>
  <c r="L33" i="11"/>
  <c r="K33" i="11"/>
  <c r="E33" i="11"/>
  <c r="C33" i="11"/>
  <c r="G33" i="11"/>
  <c r="F33" i="11"/>
  <c r="D33" i="11"/>
  <c r="I36" i="11"/>
  <c r="A33" i="11" l="1"/>
  <c r="R35" i="11"/>
  <c r="AC46" i="11"/>
  <c r="I33" i="11"/>
  <c r="Y37" i="11"/>
  <c r="AC37" i="11" s="1"/>
  <c r="Y36" i="11"/>
  <c r="AC36" i="11"/>
  <c r="AC40" i="11"/>
  <c r="AC44" i="11"/>
  <c r="P44"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Y12" authorId="0" shapeId="0">
      <text>
        <r>
          <rPr>
            <b/>
            <sz val="9"/>
            <color indexed="81"/>
            <rFont val="Tahoma"/>
            <family val="2"/>
          </rPr>
          <t>Hidemi Asakura:</t>
        </r>
        <r>
          <rPr>
            <sz val="9"/>
            <color indexed="81"/>
            <rFont val="Tahoma"/>
            <family val="2"/>
          </rPr>
          <t xml:space="preserve">
US MKT closed for independence day</t>
        </r>
      </text>
    </comment>
    <comment ref="T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Z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D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F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G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H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5.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<sst xmlns="http://schemas.openxmlformats.org/spreadsheetml/2006/main" count="10139" uniqueCount="1251">
  <si>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</si>
  <si>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</si>
  <si>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</si>
  <si>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</si>
  <si>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</si>
  <si>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</si>
  <si>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</si>
  <si>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</si>
  <si>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</si>
  <si>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</si>
  <si>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</si>
  <si>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</si>
  <si>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</si>
  <si>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</si>
  <si>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</si>
  <si>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</si>
  <si>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</si>
  <si>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</si>
  <si>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</si>
  <si>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</si>
  <si>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</si>
  <si>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</si>
  <si>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</si>
  <si>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</si>
  <si>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</si>
  <si>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</si>
  <si>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</si>
  <si>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</si>
  <si>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</si>
  <si>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</si>
  <si>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</si>
  <si>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</si>
  <si>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</si>
  <si>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</si>
  <si>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</si>
  <si>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</si>
  <si>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</si>
  <si>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</si>
  <si>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</si>
  <si>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</si>
  <si>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</si>
  <si>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</si>
  <si>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</si>
  <si>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</si>
  <si>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</si>
  <si>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</si>
  <si>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</si>
  <si>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</si>
  <si>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</si>
  <si>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</si>
  <si>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</si>
  <si>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</si>
  <si>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</si>
  <si>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</si>
  <si>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</si>
  <si>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</si>
  <si>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</si>
  <si>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</si>
  <si>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</si>
  <si>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</si>
  <si>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</si>
  <si>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</si>
  <si>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</si>
  <si>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</si>
  <si>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</si>
  <si>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</si>
  <si>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</si>
  <si>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</si>
  <si>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</si>
  <si>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</si>
  <si>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</si>
  <si>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</si>
  <si>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</si>
  <si>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</si>
  <si>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</si>
  <si>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</si>
  <si>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</si>
  <si>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</si>
  <si>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</si>
  <si>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</si>
  <si>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</si>
  <si>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</si>
  <si>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</si>
  <si>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</si>
  <si>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</si>
  <si>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</si>
  <si>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</si>
  <si>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</si>
  <si>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</si>
  <si>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</si>
  <si>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</si>
  <si>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</si>
  <si>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</si>
  <si>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</si>
  <si>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</si>
  <si>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</si>
  <si>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</si>
  <si>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</si>
  <si>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</si>
  <si>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</si>
  <si>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</si>
  <si>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</si>
  <si>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</si>
  <si>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</si>
  <si>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</si>
  <si>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</si>
  <si>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</si>
  <si>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</si>
  <si>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</si>
  <si>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</si>
  <si>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</si>
  <si>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</si>
  <si>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</si>
  <si>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</si>
  <si>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</si>
  <si>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</si>
  <si>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</si>
  <si>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</si>
  <si>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</si>
  <si>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</si>
  <si>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</si>
  <si>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</si>
  <si>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</si>
  <si>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</si>
  <si>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</si>
  <si>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</si>
  <si>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</si>
  <si>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</si>
  <si>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</si>
  <si>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</si>
  <si>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</si>
  <si>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</si>
  <si>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</si>
  <si>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</si>
  <si>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</si>
  <si>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</si>
  <si>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</si>
  <si>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</si>
  <si>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</si>
  <si>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</si>
  <si>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</si>
  <si>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</si>
  <si>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</si>
  <si>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</si>
  <si>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</si>
  <si>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</si>
  <si>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</si>
  <si>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</si>
  <si>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</si>
  <si>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</si>
  <si>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</si>
  <si>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</si>
  <si>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</si>
  <si>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</si>
  <si>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</si>
  <si>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</si>
  <si>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</si>
  <si>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</si>
  <si>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</si>
  <si>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</si>
  <si>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</si>
  <si>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</si>
  <si>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</si>
  <si>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</si>
  <si>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</si>
  <si>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</si>
  <si>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</si>
  <si>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</si>
  <si>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</si>
  <si>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</si>
  <si>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</si>
  <si>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</si>
  <si>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</si>
  <si>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</si>
  <si>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</si>
  <si>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</si>
  <si>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</si>
  <si>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</si>
  <si>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</si>
  <si>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</si>
  <si>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</si>
  <si>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</si>
  <si>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</si>
  <si>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</si>
  <si>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</si>
  <si>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</si>
  <si>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</si>
  <si>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</si>
  <si>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</si>
  <si>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</si>
  <si>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</si>
  <si>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</si>
  <si>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</si>
  <si>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</si>
  <si>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</si>
  <si>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</si>
  <si>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</si>
  <si>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</si>
  <si>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</si>
  <si>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</si>
  <si>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</si>
  <si>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</si>
  <si>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</si>
  <si>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</si>
  <si>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</si>
  <si>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</si>
  <si>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</si>
  <si>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</si>
  <si>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</si>
  <si>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</si>
  <si>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</si>
  <si>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</si>
  <si>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</si>
  <si>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</si>
  <si>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</si>
  <si>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</si>
  <si>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</si>
  <si>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</si>
  <si>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</si>
  <si>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</si>
  <si>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</si>
  <si>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</si>
  <si>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</si>
  <si>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</si>
  <si>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</si>
  <si>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</si>
  <si>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</si>
  <si>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</si>
  <si>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</si>
  <si>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</si>
  <si>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</si>
  <si>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</si>
  <si>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</si>
  <si>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</si>
  <si>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</si>
  <si>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</si>
  <si>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</si>
  <si>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</si>
  <si>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</si>
  <si>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</si>
  <si>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</si>
  <si>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</si>
  <si>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</si>
  <si>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</si>
  <si>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</si>
  <si>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</si>
  <si>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</si>
  <si>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</si>
  <si>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</si>
  <si>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</si>
  <si>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</si>
  <si>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</si>
  <si>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</si>
  <si>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</si>
  <si>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</si>
  <si>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</si>
  <si>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</si>
  <si>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</si>
  <si>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</si>
  <si>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</si>
  <si>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</si>
  <si>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</si>
  <si>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</si>
  <si>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</si>
  <si>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</si>
  <si>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</si>
  <si>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</si>
  <si>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</si>
  <si>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</si>
  <si>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</si>
  <si>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</si>
  <si>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</si>
  <si>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</si>
  <si>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</si>
  <si>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</si>
  <si>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</si>
  <si>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</si>
  <si>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</si>
  <si>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</si>
  <si>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</si>
  <si>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</si>
  <si>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</si>
  <si>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</si>
  <si>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</si>
  <si>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</si>
  <si>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</si>
  <si>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</si>
  <si>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</si>
  <si>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</si>
  <si>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</si>
  <si>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</si>
  <si>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</si>
  <si>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</si>
  <si>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</si>
  <si>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</si>
  <si>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</si>
  <si>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</si>
  <si>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</si>
  <si>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</si>
  <si>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</si>
  <si>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</si>
  <si>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</si>
  <si>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</si>
  <si>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</si>
  <si>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</si>
  <si>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</si>
  <si>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</si>
  <si>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</si>
  <si>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</si>
  <si>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</si>
  <si>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</si>
  <si>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</si>
  <si>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</si>
  <si>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</si>
  <si>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</si>
  <si>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</si>
  <si>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</si>
  <si>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</si>
  <si>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</si>
  <si>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</si>
  <si>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</si>
  <si>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</si>
  <si>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</si>
  <si>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</si>
  <si>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</si>
  <si>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</si>
  <si>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</si>
  <si>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</si>
  <si>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</si>
  <si>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</si>
  <si>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</si>
  <si>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</si>
  <si>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</si>
  <si>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</si>
  <si>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</si>
  <si>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</si>
  <si>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</si>
  <si>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</si>
  <si>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</si>
  <si>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</si>
  <si>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</si>
  <si>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</si>
  <si>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</si>
  <si>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</si>
  <si>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</si>
  <si>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</si>
  <si>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</si>
  <si>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</si>
  <si>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</si>
  <si>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</si>
  <si>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</si>
  <si>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</si>
  <si>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</si>
  <si>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</si>
  <si>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</si>
  <si>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</si>
  <si>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</si>
  <si>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</si>
  <si>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</si>
  <si>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</si>
  <si>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</si>
  <si>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</si>
  <si>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</si>
  <si>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</si>
  <si>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</si>
  <si>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</si>
  <si>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</si>
  <si>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</si>
  <si>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</si>
  <si>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</si>
  <si>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</si>
  <si>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</si>
  <si>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</si>
  <si>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</si>
  <si>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</si>
  <si>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</si>
  <si>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</si>
  <si>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</si>
  <si>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</si>
  <si>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</si>
  <si>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</si>
  <si>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</si>
  <si>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</si>
  <si>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</si>
  <si>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</si>
  <si>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</si>
  <si>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</si>
  <si>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</si>
  <si>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</si>
  <si>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</si>
  <si>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</si>
  <si>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</si>
  <si>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</si>
  <si>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</si>
  <si>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</si>
  <si>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</si>
  <si>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</si>
  <si>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</si>
  <si>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</si>
  <si>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</si>
  <si>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</si>
  <si>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</si>
  <si>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</si>
  <si>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</si>
  <si>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</si>
  <si>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</si>
  <si>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</si>
  <si>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</si>
  <si>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</si>
  <si>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</si>
  <si>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</si>
  <si>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</si>
  <si>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</si>
  <si>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</si>
  <si>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</si>
  <si>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</si>
  <si>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</si>
  <si>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</si>
  <si>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</si>
  <si>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</si>
  <si>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</si>
  <si>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</si>
  <si>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</si>
  <si>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</si>
  <si>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</si>
  <si>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</si>
  <si>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</si>
  <si>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</si>
  <si>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</si>
  <si>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</si>
  <si>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</si>
  <si>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</si>
  <si>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</si>
  <si>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</si>
  <si>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</si>
  <si>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</si>
  <si>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</si>
  <si>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</si>
  <si>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</si>
  <si>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</si>
  <si>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</si>
  <si>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</si>
  <si>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</si>
  <si>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</si>
  <si>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</si>
  <si>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</si>
  <si>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</si>
  <si>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</si>
  <si>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</si>
  <si>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</si>
  <si>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</si>
  <si>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</si>
  <si>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</si>
  <si>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</si>
  <si>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</si>
  <si>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</si>
  <si>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</si>
  <si>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</si>
  <si>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</si>
  <si>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</si>
  <si>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</si>
  <si>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</si>
  <si>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</si>
  <si>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</si>
  <si>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</si>
  <si>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</si>
  <si>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</si>
  <si>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</si>
  <si>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</si>
  <si>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</si>
  <si>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</si>
  <si>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</si>
  <si>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</si>
  <si>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</si>
  <si>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</si>
  <si>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</si>
  <si>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</si>
  <si>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</si>
  <si>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</si>
  <si>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</si>
  <si>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</si>
  <si>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</si>
  <si>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</si>
  <si>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</si>
  <si>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</si>
  <si>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</si>
  <si>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</si>
  <si>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</si>
  <si>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</si>
  <si>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</si>
  <si>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</si>
  <si>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</si>
  <si>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</si>
  <si>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</si>
  <si>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</si>
  <si>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</si>
  <si>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</si>
  <si>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</si>
  <si>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</si>
  <si>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</si>
  <si>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</si>
  <si>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</si>
  <si>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</si>
  <si>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</si>
  <si>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</si>
  <si>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</si>
  <si>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</si>
  <si>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</si>
  <si>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</si>
  <si>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</si>
  <si>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</si>
  <si>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</si>
  <si>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</si>
  <si>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</si>
  <si>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</si>
  <si>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</si>
  <si>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</si>
  <si>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</si>
  <si>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</si>
  <si>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</si>
  <si>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</si>
  <si>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</si>
  <si>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</si>
  <si>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</si>
  <si>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</si>
  <si>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</si>
  <si>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</si>
  <si>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</si>
  <si>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</si>
  <si>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</si>
  <si>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</si>
  <si>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</si>
  <si>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</si>
  <si>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</si>
  <si>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</si>
  <si>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</si>
  <si>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</si>
  <si>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</si>
  <si>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</si>
  <si>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</si>
  <si>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</si>
  <si>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</si>
  <si>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</si>
  <si>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</si>
  <si>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</si>
  <si>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</si>
  <si>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</si>
  <si>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</si>
  <si>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</si>
  <si>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</si>
  <si>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</si>
  <si>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</si>
  <si>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</si>
  <si>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</si>
  <si>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</si>
  <si>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</si>
  <si>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</si>
  <si>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</si>
  <si>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</si>
  <si>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</si>
  <si>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</si>
  <si>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</si>
  <si>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</si>
  <si>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</si>
  <si>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</si>
  <si>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</si>
  <si>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</si>
  <si>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</si>
  <si>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</si>
  <si>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</si>
  <si>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</si>
  <si>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</si>
  <si>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</si>
  <si>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</si>
  <si>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</si>
  <si>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</si>
  <si>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</si>
  <si>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</si>
  <si>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</si>
  <si>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</si>
  <si>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</si>
  <si>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</si>
  <si>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</si>
  <si>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</si>
  <si>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</si>
  <si>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</si>
  <si>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</si>
  <si>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</si>
  <si>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</si>
  <si>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</si>
  <si>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</si>
  <si>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</si>
  <si>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</si>
  <si>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</si>
  <si>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</si>
  <si>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</si>
  <si>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</si>
  <si>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</si>
  <si>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</si>
  <si>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</si>
  <si>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</si>
  <si>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</si>
  <si>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</si>
  <si>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</si>
  <si>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</si>
  <si>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</si>
  <si>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</si>
  <si>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</si>
  <si>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</si>
  <si>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</si>
  <si>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</si>
  <si>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</si>
  <si>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</si>
  <si>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</si>
  <si>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</si>
  <si>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</si>
  <si>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</si>
  <si>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</si>
  <si>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</si>
  <si>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</si>
  <si>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</si>
  <si>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</si>
  <si>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</si>
  <si>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</si>
  <si>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</si>
  <si>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</si>
  <si>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</si>
  <si>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</si>
  <si>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</si>
  <si>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</si>
  <si>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</si>
  <si>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</si>
  <si>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</si>
  <si>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</si>
  <si>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</si>
  <si>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</si>
  <si>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</si>
  <si>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</si>
  <si>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</si>
  <si>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</si>
  <si>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</si>
  <si>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</si>
  <si>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</si>
  <si>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</si>
  <si>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</si>
  <si>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</si>
  <si>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</si>
  <si>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</si>
  <si>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</si>
  <si>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</si>
  <si>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</si>
  <si>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</si>
  <si>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</si>
  <si>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</si>
  <si>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</si>
  <si>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</si>
  <si>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</si>
  <si>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</si>
  <si>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</si>
  <si>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</si>
  <si>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</si>
  <si>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</si>
  <si>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</si>
  <si>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</si>
  <si>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</si>
  <si>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</si>
  <si>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</si>
  <si>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</si>
  <si>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</si>
  <si>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</si>
  <si>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</si>
  <si>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</si>
  <si>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</si>
  <si>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</si>
  <si>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</si>
  <si>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</si>
  <si>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</si>
  <si>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</si>
  <si>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</si>
  <si>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</si>
  <si>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</si>
  <si>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</si>
  <si>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</si>
  <si>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</si>
  <si>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</si>
  <si>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</si>
  <si>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</si>
  <si>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</si>
  <si>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</si>
  <si>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</si>
  <si>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</si>
  <si>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</si>
  <si>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</si>
  <si>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</si>
  <si>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</si>
  <si>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</si>
  <si>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</si>
  <si>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</si>
  <si>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</si>
  <si>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</si>
  <si>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</si>
  <si>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</si>
  <si>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</si>
  <si>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</si>
  <si>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</si>
  <si>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</si>
  <si>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</si>
  <si>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</si>
  <si>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</si>
  <si>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</si>
  <si>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</si>
  <si>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</si>
  <si>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</si>
  <si>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</si>
  <si>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</si>
  <si>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</si>
  <si>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</si>
  <si>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</si>
  <si>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</si>
  <si>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</si>
  <si>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</si>
  <si>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</si>
  <si>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</si>
  <si>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</si>
  <si>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</si>
  <si>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</si>
  <si>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</si>
  <si>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</si>
  <si>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</si>
  <si>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</si>
  <si>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</si>
  <si>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</si>
  <si>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</si>
  <si>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</si>
  <si>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</si>
  <si>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</si>
  <si>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</si>
  <si>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</si>
  <si>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</si>
  <si>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</si>
  <si>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</si>
  <si>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</si>
  <si>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</si>
  <si>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</si>
  <si>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</si>
  <si>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</si>
  <si>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</si>
  <si>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</si>
  <si>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</si>
  <si>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</si>
  <si>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</si>
  <si>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</si>
  <si>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</si>
  <si>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</si>
  <si>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</si>
  <si>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</si>
  <si>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</si>
  <si>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</si>
  <si>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</si>
  <si>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</si>
  <si>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</si>
  <si>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</si>
  <si>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</si>
  <si>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</si>
  <si>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</si>
  <si>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</si>
  <si>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</si>
  <si>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</si>
  <si>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</si>
  <si>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</si>
  <si>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</si>
  <si>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</si>
  <si>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</si>
  <si>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</si>
  <si>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</si>
  <si>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</si>
  <si>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</si>
  <si>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</si>
  <si>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</si>
  <si>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</si>
  <si>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</si>
  <si>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</si>
  <si>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</si>
  <si>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</si>
  <si>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</si>
  <si>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</si>
  <si>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</si>
  <si>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</si>
  <si>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</si>
  <si>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</si>
  <si>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</si>
  <si>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</si>
  <si>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</si>
  <si>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</si>
  <si>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</si>
  <si>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</si>
  <si>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</si>
  <si>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</si>
  <si>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</si>
  <si>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</si>
  <si>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</si>
  <si>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</si>
  <si>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</si>
  <si>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</si>
  <si>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</si>
  <si>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</si>
  <si>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</si>
  <si>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</si>
  <si>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</si>
  <si>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</si>
  <si>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</si>
  <si>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</si>
  <si>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</si>
  <si>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</si>
  <si>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</si>
  <si>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</si>
  <si>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</si>
  <si>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</si>
  <si>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</si>
  <si>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</si>
  <si>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</si>
  <si>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</si>
  <si>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</si>
  <si>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</si>
  <si>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</si>
  <si>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</si>
  <si>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</si>
  <si>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</si>
  <si>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</si>
  <si>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</si>
  <si>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</si>
  <si>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</si>
  <si>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</si>
  <si>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</si>
  <si>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</si>
  <si>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</si>
  <si>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</si>
  <si>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</si>
  <si>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</si>
  <si>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</si>
  <si>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</si>
  <si>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</si>
  <si>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</si>
  <si>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</si>
  <si>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</si>
  <si>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</si>
  <si>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</si>
  <si>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</si>
  <si>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</si>
  <si>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</si>
  <si>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</si>
  <si>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</si>
  <si>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</si>
  <si>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</si>
  <si>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</si>
  <si>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</si>
  <si>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</si>
  <si>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</si>
  <si>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</si>
  <si>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</si>
  <si>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</si>
  <si>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</si>
  <si>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</si>
  <si>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</si>
  <si>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</si>
  <si>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</si>
  <si>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</si>
  <si>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</si>
  <si>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</si>
  <si>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</si>
  <si>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</si>
  <si>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</si>
  <si>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</si>
  <si>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</si>
  <si>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</si>
  <si>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</si>
  <si>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</si>
  <si>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</si>
  <si>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</si>
  <si>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</si>
  <si>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</si>
  <si>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</si>
  <si>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</si>
  <si>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</si>
  <si>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</si>
  <si>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</si>
  <si>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</si>
  <si>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</si>
  <si>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</si>
  <si>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</si>
  <si>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</si>
  <si>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</si>
  <si>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</si>
  <si>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</si>
  <si>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</si>
  <si>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</si>
  <si>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</si>
  <si>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</si>
  <si>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</si>
  <si>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</si>
  <si>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</si>
  <si>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</si>
  <si>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</si>
  <si>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</si>
  <si>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</si>
  <si>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</si>
  <si>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</si>
  <si>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</si>
  <si>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</si>
  <si>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</si>
  <si>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</si>
  <si>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</si>
  <si>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</si>
  <si>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</si>
  <si>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</si>
  <si>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</si>
  <si>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</si>
  <si>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</si>
  <si>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</si>
  <si>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</si>
  <si>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</si>
  <si>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</si>
  <si>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</si>
  <si>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</si>
  <si>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</si>
  <si>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</si>
  <si>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</si>
  <si>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</si>
  <si>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</si>
  <si>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</si>
  <si>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</si>
  <si>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</si>
  <si>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</si>
  <si>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</si>
  <si>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</si>
  <si>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</si>
  <si>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</si>
  <si>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</si>
  <si>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</si>
  <si>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</si>
  <si>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</si>
  <si>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</si>
  <si>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</si>
  <si>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</si>
  <si>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</si>
  <si>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</si>
  <si>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</si>
  <si>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</si>
  <si>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</si>
  <si>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</si>
  <si>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</si>
  <si>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</si>
  <si>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</si>
  <si>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</si>
  <si>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</si>
  <si>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</si>
  <si>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</si>
  <si>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</si>
  <si>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</si>
  <si>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</si>
  <si>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</si>
  <si>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</si>
  <si>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</si>
  <si>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</si>
  <si>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</si>
  <si>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</si>
  <si>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</si>
  <si>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</si>
  <si>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</si>
  <si>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</si>
  <si>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</si>
  <si>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</si>
  <si>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</si>
  <si>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</si>
  <si>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</si>
  <si>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</si>
  <si>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</si>
  <si>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</si>
  <si>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</si>
  <si>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</si>
  <si>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</si>
  <si>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</si>
  <si>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</si>
  <si>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</si>
  <si>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</si>
  <si>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</si>
  <si>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</si>
  <si>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</si>
  <si>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</si>
  <si>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</si>
  <si>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</si>
  <si>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</si>
  <si>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</si>
  <si>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</si>
  <si>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</si>
  <si>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</si>
  <si>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</si>
  <si>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</si>
  <si>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</si>
  <si>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</si>
  <si>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</si>
  <si>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</si>
  <si>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</si>
  <si>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</si>
  <si>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</si>
  <si>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</si>
  <si>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</si>
  <si>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</si>
  <si>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</si>
  <si>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</si>
  <si>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</si>
  <si>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</si>
  <si>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</si>
  <si>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</si>
  <si>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</si>
  <si>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</si>
  <si>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</si>
  <si>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</si>
  <si>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</si>
  <si>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</si>
  <si>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</si>
  <si>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</si>
  <si>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</si>
  <si>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</si>
  <si>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</si>
  <si>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</si>
  <si>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</si>
  <si>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</si>
  <si>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</si>
  <si>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</si>
  <si>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</si>
  <si>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</si>
  <si>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</si>
  <si>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</si>
  <si>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</si>
  <si>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</si>
  <si>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</si>
  <si>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</si>
  <si>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</si>
  <si>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</si>
  <si>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</si>
  <si>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</si>
  <si>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</si>
  <si>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</si>
  <si>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</si>
  <si>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</si>
  <si>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</si>
  <si>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</si>
  <si>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</si>
  <si>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</si>
  <si>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</si>
  <si>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</si>
  <si>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</si>
  <si>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</si>
  <si>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</si>
  <si>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</si>
  <si>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</si>
  <si>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</si>
  <si>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</si>
  <si>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</si>
  <si>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</si>
  <si>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</si>
  <si>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</si>
  <si>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</si>
  <si>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</si>
  <si>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</si>
  <si>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</si>
  <si>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</si>
  <si>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</si>
  <si>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</si>
  <si>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</si>
  <si>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</si>
  <si>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</si>
  <si>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</si>
  <si>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</si>
  <si>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</si>
  <si>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</si>
  <si>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</si>
  <si>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</si>
  <si>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</si>
  <si>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</si>
  <si>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</si>
  <si>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</si>
  <si>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</si>
  <si>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</si>
  <si>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</si>
  <si>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</si>
  <si>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</si>
  <si>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</si>
  <si>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</si>
  <si>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</si>
  <si>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</si>
  <si>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</si>
  <si>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</si>
  <si>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</si>
  <si>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</si>
  <si>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</si>
  <si>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</si>
  <si>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</si>
  <si>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</si>
  <si>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</si>
  <si>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</si>
  <si>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</si>
  <si>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</si>
  <si>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</si>
  <si>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</si>
  <si>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</si>
  <si>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</si>
  <si>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</si>
  <si>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</si>
  <si>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</si>
  <si>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</si>
  <si>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</si>
  <si>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</si>
  <si>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</si>
  <si>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</si>
  <si>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</si>
  <si>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</si>
  <si>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</si>
  <si>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</si>
  <si>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</si>
  <si>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</si>
  <si>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</si>
  <si>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</si>
  <si>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</si>
  <si>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</si>
  <si>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</si>
  <si>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</si>
  <si>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</si>
  <si>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</si>
  <si>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</si>
  <si>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</si>
  <si>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</si>
  <si>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</si>
  <si>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</si>
  <si>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</si>
  <si>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</si>
  <si>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</si>
  <si>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</si>
  <si>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</si>
  <si>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</si>
  <si>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</si>
  <si>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</si>
  <si>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</si>
  <si>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</si>
  <si>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</si>
  <si>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</si>
  <si>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</si>
  <si>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</si>
  <si>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</si>
  <si>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</si>
  <si>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</si>
  <si>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</si>
  <si>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</si>
  <si>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</si>
  <si>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</si>
  <si>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</si>
  <si>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</si>
  <si>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</si>
  <si>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</si>
  <si>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</si>
  <si>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</si>
  <si>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</si>
  <si>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</si>
  <si>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</si>
  <si>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</si>
  <si>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</si>
  <si>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</si>
  <si>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</si>
  <si>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</si>
  <si>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</si>
  <si>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</si>
  <si>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</si>
  <si>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</si>
  <si>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</si>
  <si>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</si>
  <si>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</si>
  <si>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</si>
  <si>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</si>
  <si>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</si>
  <si>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</si>
  <si>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</si>
  <si>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</si>
  <si>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</si>
  <si>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</si>
  <si>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</si>
  <si>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</si>
  <si>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</si>
  <si>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</si>
  <si>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</si>
  <si>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SIG-L</t>
  </si>
  <si>
    <t>SIG-S</t>
  </si>
  <si>
    <t>ACT-TOT</t>
  </si>
  <si>
    <t>ACT-SIG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</si>
  <si>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</si>
  <si>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</si>
  <si>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</si>
  <si>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</si>
  <si>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</si>
  <si>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</si>
  <si>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</si>
  <si>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</si>
  <si>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</si>
  <si>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</si>
  <si>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</si>
  <si>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</si>
  <si>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</si>
  <si>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</si>
  <si>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</si>
  <si>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</si>
  <si>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</si>
  <si>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</si>
  <si>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</si>
  <si>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</si>
  <si>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</si>
  <si>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</si>
  <si>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</si>
  <si>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</si>
  <si>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</si>
  <si>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Scenario</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</si>
  <si>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</si>
  <si>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</si>
  <si>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</si>
  <si>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</si>
  <si>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</si>
  <si>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</si>
  <si>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</si>
  <si>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</si>
  <si>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</si>
  <si>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</si>
  <si>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</si>
  <si>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</si>
  <si>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</si>
  <si>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</si>
  <si>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</si>
  <si>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</si>
  <si>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</si>
  <si>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Total-Vol Est.</t>
  </si>
  <si>
    <t>Avg.Vol Act</t>
  </si>
  <si>
    <t>Previous</t>
  </si>
  <si>
    <t>toshi</t>
  </si>
  <si>
    <t>Voting</t>
  </si>
  <si>
    <t>Fifty-Fifty</t>
  </si>
  <si>
    <t>Seasonality</t>
  </si>
  <si>
    <t>Anti-Seas</t>
  </si>
  <si>
    <t>Adjusted-Seas</t>
  </si>
  <si>
    <t>lowest equity</t>
  </si>
  <si>
    <t>highest equity</t>
  </si>
  <si>
    <t>Switching-HighestEq</t>
  </si>
  <si>
    <t>last Sea</t>
  </si>
  <si>
    <t>Avg Vol/Contract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</si>
</sst>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1" fontId="0" fillId="0" borderId="0" xfId="0" applyNumberFormat="1"/>
    <xf numFmtId="40" fontId="0" fillId="0" borderId="15" xfId="0" applyNumberFormat="1" applyBorder="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PC2016-07-15 00:00:00</v>
          </cell>
          <cell r="K1" t="str">
            <v>LastSEA</v>
          </cell>
          <cell r="M1" t="str">
            <v>LastSRUN</v>
          </cell>
          <cell r="S1" t="str">
            <v>0.5LastSIG</v>
          </cell>
          <cell r="W1" t="str">
            <v>0.75LastSIG</v>
          </cell>
          <cell r="AA1" t="str">
            <v>1LastSIG</v>
          </cell>
        </row>
        <row r="2">
          <cell r="A2" t="str">
            <v>AC</v>
          </cell>
          <cell r="B2" t="str">
            <v>@ACQ6</v>
          </cell>
          <cell r="C2">
            <v>1.5580000000000001</v>
          </cell>
          <cell r="D2">
            <v>3.7832869999999998E-2</v>
          </cell>
          <cell r="E2">
            <v>-9.5359186268300002E-3</v>
          </cell>
          <cell r="F2">
            <v>-1</v>
          </cell>
        </row>
        <row r="3">
          <cell r="A3" t="str">
            <v>AD</v>
          </cell>
          <cell r="B3" t="str">
            <v>@ADU6</v>
          </cell>
          <cell r="C3">
            <v>0.75800000000000001</v>
          </cell>
          <cell r="D3">
            <v>1.0095E-2</v>
          </cell>
          <cell r="E3">
            <v>-5.3798714079499998E-3</v>
          </cell>
          <cell r="F3">
            <v>-1</v>
          </cell>
        </row>
        <row r="4">
          <cell r="A4" t="str">
            <v>AEX</v>
          </cell>
          <cell r="B4" t="str">
            <v>AEXQ6</v>
          </cell>
          <cell r="C4">
            <v>444.15</v>
          </cell>
          <cell r="D4">
            <v>11.08169438</v>
          </cell>
          <cell r="E4">
            <v>-2.36501561872E-3</v>
          </cell>
          <cell r="F4">
            <v>-1</v>
          </cell>
        </row>
        <row r="5">
          <cell r="A5" t="str">
            <v>BO</v>
          </cell>
          <cell r="B5" t="str">
            <v>@BOZ6</v>
          </cell>
          <cell r="C5">
            <v>31.42</v>
          </cell>
          <cell r="D5">
            <v>0.72399999999999998</v>
          </cell>
          <cell r="E5">
            <v>7.3741583840999997E-3</v>
          </cell>
          <cell r="F5">
            <v>1</v>
          </cell>
        </row>
        <row r="6">
          <cell r="A6" t="str">
            <v>BP</v>
          </cell>
          <cell r="B6" t="str">
            <v>@BPU6</v>
          </cell>
          <cell r="C6">
            <v>1.3210999999999999</v>
          </cell>
          <cell r="D6">
            <v>3.2065000000000003E-2</v>
          </cell>
          <cell r="E6">
            <v>-9.5216674164000006E-3</v>
          </cell>
          <cell r="F6">
            <v>-1</v>
          </cell>
        </row>
        <row r="7">
          <cell r="A7" t="str">
            <v>C</v>
          </cell>
          <cell r="B7" t="str">
            <v>@CZ6</v>
          </cell>
          <cell r="C7">
            <v>358.25</v>
          </cell>
          <cell r="D7">
            <v>14.617237403000001</v>
          </cell>
          <cell r="E7">
            <v>-1.53738644211E-2</v>
          </cell>
          <cell r="F7">
            <v>-1</v>
          </cell>
        </row>
        <row r="8">
          <cell r="A8" t="str">
            <v>CC</v>
          </cell>
          <cell r="B8" t="str">
            <v>@CCU6</v>
          </cell>
          <cell r="C8">
            <v>3065</v>
          </cell>
          <cell r="D8">
            <v>53.75</v>
          </cell>
          <cell r="E8">
            <v>-2.9141590117200002E-2</v>
          </cell>
          <cell r="F8">
            <v>-1</v>
          </cell>
        </row>
        <row r="9">
          <cell r="A9" t="str">
            <v>CD</v>
          </cell>
          <cell r="B9" t="str">
            <v>@CDU6</v>
          </cell>
          <cell r="C9">
            <v>0.77275000000000005</v>
          </cell>
          <cell r="D9">
            <v>7.8174999999999998E-3</v>
          </cell>
          <cell r="E9">
            <v>-4.2523033309700004E-3</v>
          </cell>
          <cell r="F9">
            <v>-1</v>
          </cell>
        </row>
        <row r="10">
          <cell r="A10" t="str">
            <v>CGB</v>
          </cell>
          <cell r="B10" t="str">
            <v>CBU6</v>
          </cell>
          <cell r="C10">
            <v>147.29</v>
          </cell>
          <cell r="D10">
            <v>0.88200000000000001</v>
          </cell>
          <cell r="E10">
            <v>-6.0062086651400002E-3</v>
          </cell>
          <cell r="F10">
            <v>-1</v>
          </cell>
        </row>
        <row r="11">
          <cell r="A11" t="str">
            <v>CL</v>
          </cell>
          <cell r="B11" t="str">
            <v>QCLU6</v>
          </cell>
          <cell r="C11">
            <v>46.65</v>
          </cell>
          <cell r="D11">
            <v>1.88988515</v>
          </cell>
          <cell r="E11">
            <v>4.9547608789299999E-3</v>
          </cell>
          <cell r="F11">
            <v>1</v>
          </cell>
        </row>
        <row r="12">
          <cell r="A12" t="str">
            <v>CT</v>
          </cell>
          <cell r="B12" t="str">
            <v>@CTZ6</v>
          </cell>
          <cell r="C12">
            <v>74.28</v>
          </cell>
          <cell r="D12">
            <v>1.7495000000000001</v>
          </cell>
          <cell r="E12">
            <v>5.5502910518499997E-3</v>
          </cell>
          <cell r="F12">
            <v>1</v>
          </cell>
        </row>
        <row r="13">
          <cell r="A13" t="str">
            <v>CU</v>
          </cell>
          <cell r="B13" t="str">
            <v>@EUU6</v>
          </cell>
          <cell r="C13">
            <v>1.1088499999999999</v>
          </cell>
          <cell r="D13">
            <v>1.159E-2</v>
          </cell>
          <cell r="E13">
            <v>-5.3818899403500001E-3</v>
          </cell>
          <cell r="F13">
            <v>-1</v>
          </cell>
        </row>
        <row r="14">
          <cell r="A14" t="str">
            <v>DX</v>
          </cell>
          <cell r="B14" t="str">
            <v>@DXU6</v>
          </cell>
          <cell r="C14">
            <v>96.563000000000002</v>
          </cell>
          <cell r="D14">
            <v>0.80420000000000003</v>
          </cell>
          <cell r="E14">
            <v>4.8178980228899999E-3</v>
          </cell>
          <cell r="F14">
            <v>1</v>
          </cell>
        </row>
        <row r="15">
          <cell r="A15" t="str">
            <v>EBL</v>
          </cell>
          <cell r="B15" t="str">
            <v>BDU6</v>
          </cell>
          <cell r="C15">
            <v>166.06</v>
          </cell>
          <cell r="D15">
            <v>0.99399999999999999</v>
          </cell>
          <cell r="E15">
            <v>-3.6599268014599999E-3</v>
          </cell>
          <cell r="F15">
            <v>-1</v>
          </cell>
        </row>
        <row r="16">
          <cell r="A16" t="str">
            <v>EBM</v>
          </cell>
          <cell r="B16" t="str">
            <v>BLU6</v>
          </cell>
          <cell r="C16">
            <v>133.52000000000001</v>
          </cell>
          <cell r="D16">
            <v>0.26950000000000002</v>
          </cell>
          <cell r="E16">
            <v>-1.0474337872200001E-3</v>
          </cell>
          <cell r="F16">
            <v>-1</v>
          </cell>
        </row>
        <row r="17">
          <cell r="A17" t="str">
            <v>EBS</v>
          </cell>
          <cell r="B17" t="str">
            <v>EZU6</v>
          </cell>
          <cell r="C17">
            <v>112.05500000000001</v>
          </cell>
          <cell r="D17">
            <v>6.9500000000000006E-2</v>
          </cell>
          <cell r="E17">
            <v>-1.3384491835400001E-4</v>
          </cell>
          <cell r="F17">
            <v>-1</v>
          </cell>
        </row>
        <row r="18">
          <cell r="A18" t="str">
            <v>ED</v>
          </cell>
          <cell r="B18" t="str">
            <v>@EDZ6</v>
          </cell>
          <cell r="C18">
            <v>99.174999999999997</v>
          </cell>
          <cell r="D18">
            <v>4.4499999999999998E-2</v>
          </cell>
          <cell r="E18">
            <v>-4.5353759322700003E-4</v>
          </cell>
          <cell r="F18">
            <v>-1</v>
          </cell>
        </row>
        <row r="19">
          <cell r="A19" t="str">
            <v>EMD</v>
          </cell>
          <cell r="B19" t="str">
            <v>@EMDU6</v>
          </cell>
          <cell r="C19">
            <v>1541.1</v>
          </cell>
          <cell r="D19">
            <v>26.635000000000002</v>
          </cell>
          <cell r="E19">
            <v>1.29794276072E-4</v>
          </cell>
          <cell r="F19">
            <v>1</v>
          </cell>
        </row>
        <row r="20">
          <cell r="A20" t="str">
            <v>ES</v>
          </cell>
          <cell r="B20" t="str">
            <v>@ESU6</v>
          </cell>
          <cell r="C20">
            <v>2152.75</v>
          </cell>
          <cell r="D20">
            <v>31.462499999999999</v>
          </cell>
          <cell r="E20">
            <v>-2.0859891065000001E-3</v>
          </cell>
          <cell r="F20">
            <v>-1</v>
          </cell>
        </row>
        <row r="21">
          <cell r="A21" t="str">
            <v>FC</v>
          </cell>
          <cell r="B21" t="str">
            <v>@GFQ6</v>
          </cell>
          <cell r="C21">
            <v>139.57499999999999</v>
          </cell>
          <cell r="D21">
            <v>3.05375</v>
          </cell>
          <cell r="E21">
            <v>-1.4996471418499999E-2</v>
          </cell>
          <cell r="F21">
            <v>-1</v>
          </cell>
        </row>
        <row r="22">
          <cell r="A22" t="str">
            <v>FCH</v>
          </cell>
          <cell r="B22" t="str">
            <v>MTQ6</v>
          </cell>
          <cell r="C22">
            <v>4372.5</v>
          </cell>
          <cell r="D22">
            <v>109.52349742299999</v>
          </cell>
          <cell r="E22">
            <v>-4.1044350691099999E-3</v>
          </cell>
          <cell r="F22">
            <v>-1</v>
          </cell>
        </row>
        <row r="23">
          <cell r="A23" t="str">
            <v>FDX</v>
          </cell>
          <cell r="B23" t="str">
            <v>DXMU6</v>
          </cell>
          <cell r="C23">
            <v>10049.5</v>
          </cell>
          <cell r="D23">
            <v>240.375</v>
          </cell>
          <cell r="E23">
            <v>-2.1348426174200002E-3</v>
          </cell>
          <cell r="F23">
            <v>-1</v>
          </cell>
        </row>
        <row r="24">
          <cell r="A24" t="str">
            <v>FEI</v>
          </cell>
          <cell r="B24" t="str">
            <v>IEZ6</v>
          </cell>
          <cell r="C24">
            <v>100.34</v>
          </cell>
          <cell r="D24">
            <v>2.6249999999999999E-2</v>
          </cell>
          <cell r="E24">
            <v>-9.9651220727400006E-5</v>
          </cell>
          <cell r="F24">
            <v>-1</v>
          </cell>
        </row>
        <row r="25">
          <cell r="A25" t="str">
            <v>FFI</v>
          </cell>
          <cell r="B25" t="str">
            <v>LFU6</v>
          </cell>
          <cell r="C25">
            <v>6610</v>
          </cell>
          <cell r="D25">
            <v>153.92500000000001</v>
          </cell>
          <cell r="E25">
            <v>1.51308821304E-4</v>
          </cell>
          <cell r="F25">
            <v>1</v>
          </cell>
        </row>
        <row r="26">
          <cell r="A26" t="str">
            <v>FLG</v>
          </cell>
          <cell r="B26" t="str">
            <v>LGU6</v>
          </cell>
          <cell r="C26">
            <v>129.31</v>
          </cell>
          <cell r="D26">
            <v>0.98299999999999998</v>
          </cell>
          <cell r="E26">
            <v>-3.3143209495899999E-3</v>
          </cell>
          <cell r="F26">
            <v>-1</v>
          </cell>
        </row>
        <row r="27">
          <cell r="A27" t="str">
            <v>FSS</v>
          </cell>
          <cell r="B27" t="str">
            <v>LLZ6</v>
          </cell>
          <cell r="C27">
            <v>99.69</v>
          </cell>
          <cell r="D27">
            <v>5.6500000000000002E-2</v>
          </cell>
          <cell r="E27">
            <v>3.0102347983200001E-4</v>
          </cell>
          <cell r="F27">
            <v>1</v>
          </cell>
        </row>
        <row r="28">
          <cell r="A28" t="str">
            <v>FV</v>
          </cell>
          <cell r="B28" t="str">
            <v>@FVU6</v>
          </cell>
          <cell r="C28">
            <v>121.3671875</v>
          </cell>
          <cell r="D28">
            <v>0.453125</v>
          </cell>
          <cell r="E28">
            <v>-2.5041736226999998E-3</v>
          </cell>
          <cell r="F28">
            <v>-1</v>
          </cell>
        </row>
        <row r="29">
          <cell r="A29" t="str">
            <v>GC</v>
          </cell>
          <cell r="B29" t="str">
            <v>QGCQ6</v>
          </cell>
          <cell r="C29">
            <v>1327.4</v>
          </cell>
          <cell r="D29">
            <v>24.734999999999999</v>
          </cell>
          <cell r="E29">
            <v>-3.6030626032099999E-3</v>
          </cell>
          <cell r="F29">
            <v>-1</v>
          </cell>
        </row>
        <row r="30">
          <cell r="A30" t="str">
            <v>HCM</v>
          </cell>
          <cell r="B30" t="str">
            <v>HHIN6</v>
          </cell>
          <cell r="C30">
            <v>9073</v>
          </cell>
          <cell r="D30">
            <v>194.106915953</v>
          </cell>
          <cell r="E30">
            <v>7.1040071040100001E-3</v>
          </cell>
          <cell r="F30">
            <v>1</v>
          </cell>
        </row>
        <row r="31">
          <cell r="A31" t="str">
            <v>HG</v>
          </cell>
          <cell r="B31" t="str">
            <v>QHGU6</v>
          </cell>
          <cell r="C31">
            <v>223.35</v>
          </cell>
          <cell r="D31">
            <v>5.1751264340000001</v>
          </cell>
          <cell r="E31">
            <v>-4.2353990191699997E-3</v>
          </cell>
          <cell r="F31">
            <v>-1</v>
          </cell>
        </row>
        <row r="32">
          <cell r="A32" t="str">
            <v>HIC</v>
          </cell>
          <cell r="B32" t="str">
            <v>HSIN6</v>
          </cell>
          <cell r="C32">
            <v>21731</v>
          </cell>
          <cell r="D32">
            <v>423.34741264899998</v>
          </cell>
          <cell r="E32">
            <v>6.7173167793899997E-3</v>
          </cell>
          <cell r="F32">
            <v>1</v>
          </cell>
        </row>
        <row r="33">
          <cell r="A33" t="str">
            <v>HO</v>
          </cell>
          <cell r="B33" t="str">
            <v>QHOU6</v>
          </cell>
          <cell r="C33">
            <v>1.4228000000000001</v>
          </cell>
          <cell r="D33">
            <v>5.5158860499999997E-2</v>
          </cell>
          <cell r="E33">
            <v>-4.96538219456E-3</v>
          </cell>
          <cell r="F33">
            <v>-1</v>
          </cell>
        </row>
        <row r="34">
          <cell r="A34" t="str">
            <v>JY</v>
          </cell>
          <cell r="B34" t="str">
            <v>@JYU6</v>
          </cell>
          <cell r="C34">
            <v>0.94989999999999997</v>
          </cell>
          <cell r="D34">
            <v>1.5405E-2</v>
          </cell>
          <cell r="E34">
            <v>-4.7350975956199999E-4</v>
          </cell>
          <cell r="F34">
            <v>-1</v>
          </cell>
        </row>
        <row r="35">
          <cell r="A35" t="str">
            <v>KC</v>
          </cell>
          <cell r="B35" t="str">
            <v>@KCU6</v>
          </cell>
          <cell r="C35">
            <v>147.55000000000001</v>
          </cell>
          <cell r="D35">
            <v>4.2949999999999999</v>
          </cell>
          <cell r="E35">
            <v>-3.0233322379200001E-2</v>
          </cell>
          <cell r="F35">
            <v>-1</v>
          </cell>
        </row>
        <row r="36">
          <cell r="A36" t="str">
            <v>KW</v>
          </cell>
          <cell r="B36" t="str">
            <v>@KWU6</v>
          </cell>
          <cell r="C36">
            <v>413.75</v>
          </cell>
          <cell r="D36">
            <v>12.1875</v>
          </cell>
          <cell r="E36">
            <v>-9.5751047277100008E-3</v>
          </cell>
          <cell r="F36">
            <v>-1</v>
          </cell>
        </row>
        <row r="37">
          <cell r="A37" t="str">
            <v>LB</v>
          </cell>
          <cell r="B37" t="str">
            <v>@LBU6</v>
          </cell>
          <cell r="C37">
            <v>336.2</v>
          </cell>
          <cell r="D37">
            <v>7.097707497</v>
          </cell>
          <cell r="E37">
            <v>8.7008700870099993E-3</v>
          </cell>
          <cell r="F37">
            <v>1</v>
          </cell>
        </row>
        <row r="38">
          <cell r="A38" t="str">
            <v>LC</v>
          </cell>
          <cell r="B38" t="str">
            <v>@LEV6</v>
          </cell>
          <cell r="C38">
            <v>109.85</v>
          </cell>
          <cell r="D38">
            <v>2.1775118330000001</v>
          </cell>
          <cell r="E38">
            <v>-1.5968063864000001E-2</v>
          </cell>
          <cell r="F38">
            <v>-1</v>
          </cell>
        </row>
        <row r="39">
          <cell r="A39" t="str">
            <v>LCO</v>
          </cell>
          <cell r="B39" t="str">
            <v>EBZ6</v>
          </cell>
          <cell r="C39">
            <v>49.1</v>
          </cell>
          <cell r="D39">
            <v>1.782</v>
          </cell>
          <cell r="E39">
            <v>1.83635992655E-3</v>
          </cell>
          <cell r="F39">
            <v>1</v>
          </cell>
        </row>
        <row r="40">
          <cell r="A40" t="str">
            <v>LGO</v>
          </cell>
          <cell r="B40" t="str">
            <v>GASQ6</v>
          </cell>
          <cell r="C40">
            <v>413</v>
          </cell>
          <cell r="D40">
            <v>16.024999999999999</v>
          </cell>
          <cell r="E40">
            <v>2.4271844660200001E-3</v>
          </cell>
          <cell r="F40">
            <v>1</v>
          </cell>
        </row>
        <row r="41">
          <cell r="A41" t="str">
            <v>LH</v>
          </cell>
          <cell r="B41" t="str">
            <v>@HEV6</v>
          </cell>
          <cell r="C41">
            <v>66</v>
          </cell>
          <cell r="D41">
            <v>1.297845753</v>
          </cell>
          <cell r="E41">
            <v>-2.0771513353099999E-2</v>
          </cell>
          <cell r="F41">
            <v>-1</v>
          </cell>
        </row>
        <row r="42">
          <cell r="A42" t="str">
            <v>LRC</v>
          </cell>
          <cell r="B42" t="str">
            <v>LRCU6</v>
          </cell>
          <cell r="C42">
            <v>1819</v>
          </cell>
          <cell r="D42">
            <v>31.2</v>
          </cell>
          <cell r="E42">
            <v>-1.24864277959E-2</v>
          </cell>
          <cell r="F42">
            <v>-1</v>
          </cell>
        </row>
        <row r="43">
          <cell r="A43" t="str">
            <v>LSU</v>
          </cell>
          <cell r="B43" t="str">
            <v>QWV6</v>
          </cell>
          <cell r="C43">
            <v>531.1</v>
          </cell>
          <cell r="D43">
            <v>13.59</v>
          </cell>
          <cell r="E43">
            <v>-2.4788835842799999E-2</v>
          </cell>
          <cell r="F43">
            <v>-1</v>
          </cell>
        </row>
        <row r="44">
          <cell r="A44" t="str">
            <v>MEM</v>
          </cell>
          <cell r="B44" t="str">
            <v>@MMEU6</v>
          </cell>
          <cell r="C44">
            <v>868.8</v>
          </cell>
          <cell r="D44">
            <v>19.184999999999999</v>
          </cell>
          <cell r="E44">
            <v>-1.4940811400999999E-3</v>
          </cell>
          <cell r="F44">
            <v>-1</v>
          </cell>
        </row>
        <row r="45">
          <cell r="A45" t="str">
            <v>MFX</v>
          </cell>
          <cell r="B45" t="str">
            <v>IBQ6</v>
          </cell>
          <cell r="C45">
            <v>8496.2000000000007</v>
          </cell>
          <cell r="D45">
            <v>265.64985952699999</v>
          </cell>
          <cell r="E45">
            <v>-5.5944872697200002E-3</v>
          </cell>
          <cell r="F45">
            <v>-1</v>
          </cell>
        </row>
        <row r="46">
          <cell r="A46" t="str">
            <v>MP</v>
          </cell>
          <cell r="B46" t="str">
            <v>@PXU6</v>
          </cell>
          <cell r="C46">
            <v>5.3839999999999999E-2</v>
          </cell>
          <cell r="D46">
            <v>1.01E-3</v>
          </cell>
          <cell r="E46">
            <v>-6.82530898358E-3</v>
          </cell>
          <cell r="F46">
            <v>-1</v>
          </cell>
        </row>
        <row r="47">
          <cell r="A47" t="str">
            <v>MW</v>
          </cell>
          <cell r="B47" t="str">
            <v>@MWU6</v>
          </cell>
          <cell r="C47">
            <v>496.75</v>
          </cell>
          <cell r="D47">
            <v>10.125</v>
          </cell>
          <cell r="E47">
            <v>-6.4999999999999997E-3</v>
          </cell>
          <cell r="F47">
            <v>-1</v>
          </cell>
        </row>
        <row r="48">
          <cell r="A48" t="str">
            <v>NE</v>
          </cell>
          <cell r="B48" t="str">
            <v>@NEU6</v>
          </cell>
          <cell r="C48">
            <v>0.71160000000000001</v>
          </cell>
          <cell r="D48">
            <v>1.014E-2</v>
          </cell>
          <cell r="E48">
            <v>-1.02920723227E-2</v>
          </cell>
          <cell r="F48">
            <v>-1</v>
          </cell>
        </row>
        <row r="49">
          <cell r="A49" t="str">
            <v>NG</v>
          </cell>
          <cell r="B49" t="str">
            <v>QNGU6</v>
          </cell>
          <cell r="C49">
            <v>2.7280000000000002</v>
          </cell>
          <cell r="D49">
            <v>0.10290000000000001</v>
          </cell>
          <cell r="E49">
            <v>7.7576653121499998E-3</v>
          </cell>
          <cell r="F49">
            <v>1</v>
          </cell>
        </row>
        <row r="50">
          <cell r="A50" t="str">
            <v>NIY</v>
          </cell>
          <cell r="B50" t="str">
            <v>@NKDU6</v>
          </cell>
          <cell r="C50">
            <v>16485</v>
          </cell>
          <cell r="D50">
            <v>468.75</v>
          </cell>
          <cell r="E50">
            <v>-3.0238887209E-3</v>
          </cell>
          <cell r="F50">
            <v>-1</v>
          </cell>
        </row>
        <row r="51">
          <cell r="A51" t="str">
            <v>NQ</v>
          </cell>
          <cell r="B51" t="str">
            <v>@NQU6</v>
          </cell>
          <cell r="C51">
            <v>4579.25</v>
          </cell>
          <cell r="D51">
            <v>71.775000000000006</v>
          </cell>
          <cell r="E51">
            <v>-2.34204793028E-3</v>
          </cell>
          <cell r="F51">
            <v>-1</v>
          </cell>
        </row>
        <row r="52">
          <cell r="A52" t="str">
            <v>O</v>
          </cell>
          <cell r="B52" t="str">
            <v>@OZ6</v>
          </cell>
          <cell r="C52">
            <v>203.5</v>
          </cell>
          <cell r="D52">
            <v>6.3</v>
          </cell>
          <cell r="E52">
            <v>-1.2269938650299999E-3</v>
          </cell>
          <cell r="F52">
            <v>-1</v>
          </cell>
        </row>
        <row r="53">
          <cell r="A53" t="str">
            <v>OJ</v>
          </cell>
          <cell r="B53" t="str">
            <v>@OJU6</v>
          </cell>
          <cell r="C53">
            <v>183.85</v>
          </cell>
          <cell r="D53">
            <v>5.3153210174999996</v>
          </cell>
          <cell r="E53">
            <v>-1.90010857763E-3</v>
          </cell>
          <cell r="F53">
            <v>-1</v>
          </cell>
        </row>
        <row r="54">
          <cell r="A54" t="str">
            <v>PA</v>
          </cell>
          <cell r="B54" t="str">
            <v>QPAU6</v>
          </cell>
          <cell r="C54">
            <v>647.4</v>
          </cell>
          <cell r="D54">
            <v>16.952500000000001</v>
          </cell>
          <cell r="E54">
            <v>-5.6826908308999996E-3</v>
          </cell>
          <cell r="F54">
            <v>-1</v>
          </cell>
        </row>
        <row r="55">
          <cell r="A55" t="str">
            <v>PL</v>
          </cell>
          <cell r="B55" t="str">
            <v>QPLV6</v>
          </cell>
          <cell r="C55">
            <v>1094.4000000000001</v>
          </cell>
          <cell r="D55">
            <v>23.554985765000001</v>
          </cell>
          <cell r="E55">
            <v>-9.2341118957100007E-3</v>
          </cell>
          <cell r="F55">
            <v>-1</v>
          </cell>
        </row>
        <row r="56">
          <cell r="A56" t="str">
            <v>RB</v>
          </cell>
          <cell r="B56" t="str">
            <v>QRBU6</v>
          </cell>
          <cell r="C56">
            <v>1.4298999999999999</v>
          </cell>
          <cell r="D56">
            <v>5.7679300000000003E-2</v>
          </cell>
          <cell r="E56">
            <v>5.5555555555600001E-3</v>
          </cell>
          <cell r="F56">
            <v>1</v>
          </cell>
        </row>
        <row r="57">
          <cell r="A57" t="str">
            <v>RR</v>
          </cell>
          <cell r="B57" t="str">
            <v>@RRU6</v>
          </cell>
          <cell r="C57">
            <v>10.52</v>
          </cell>
          <cell r="D57">
            <v>0.25700000000000001</v>
          </cell>
          <cell r="E57">
            <v>-7.0788107597899996E-3</v>
          </cell>
          <cell r="F57">
            <v>-1</v>
          </cell>
        </row>
        <row r="58">
          <cell r="A58" t="str">
            <v>RS</v>
          </cell>
          <cell r="B58" t="str">
            <v>@RSX6</v>
          </cell>
          <cell r="C58">
            <v>470</v>
          </cell>
          <cell r="D58">
            <v>12.11</v>
          </cell>
          <cell r="E58">
            <v>-1.4675052410900001E-2</v>
          </cell>
          <cell r="F58">
            <v>-1</v>
          </cell>
        </row>
        <row r="59">
          <cell r="A59" t="str">
            <v>S</v>
          </cell>
          <cell r="B59" t="str">
            <v>@SX6</v>
          </cell>
          <cell r="C59">
            <v>1057.25</v>
          </cell>
          <cell r="D59">
            <v>36.662500000000001</v>
          </cell>
          <cell r="E59">
            <v>-4.7069898799699996E-3</v>
          </cell>
          <cell r="F59">
            <v>-1</v>
          </cell>
        </row>
        <row r="60">
          <cell r="A60" t="str">
            <v>SB</v>
          </cell>
          <cell r="B60" t="str">
            <v>@SBV6</v>
          </cell>
          <cell r="C60">
            <v>19.309999999999999</v>
          </cell>
          <cell r="D60">
            <v>0.71250000000000002</v>
          </cell>
          <cell r="E60">
            <v>-3.0135610246100002E-2</v>
          </cell>
          <cell r="F60">
            <v>-1</v>
          </cell>
        </row>
        <row r="61">
          <cell r="A61" t="str">
            <v>SF</v>
          </cell>
          <cell r="B61" t="str">
            <v>@SFU6</v>
          </cell>
          <cell r="C61">
            <v>1.0205</v>
          </cell>
          <cell r="D61">
            <v>8.6549999999999995E-3</v>
          </cell>
          <cell r="E61">
            <v>-2.83369161618E-3</v>
          </cell>
          <cell r="F61">
            <v>-1</v>
          </cell>
        </row>
        <row r="62">
          <cell r="A62" t="str">
            <v>SI</v>
          </cell>
          <cell r="B62" t="str">
            <v>QSIU6</v>
          </cell>
          <cell r="C62">
            <v>2016.5</v>
          </cell>
          <cell r="D62">
            <v>64.156505791000001</v>
          </cell>
          <cell r="E62">
            <v>-7.7256175573299996E-3</v>
          </cell>
          <cell r="F62">
            <v>-1</v>
          </cell>
        </row>
        <row r="63">
          <cell r="A63" t="str">
            <v>SIN</v>
          </cell>
          <cell r="B63" t="str">
            <v>INN6</v>
          </cell>
          <cell r="C63">
            <v>8560.5</v>
          </cell>
          <cell r="D63">
            <v>109.767937078</v>
          </cell>
          <cell r="E63">
            <v>-2.3308664996199999E-3</v>
          </cell>
          <cell r="F63">
            <v>-1</v>
          </cell>
        </row>
        <row r="64">
          <cell r="A64" t="str">
            <v>SJB</v>
          </cell>
          <cell r="B64" t="str">
            <v>BBU6</v>
          </cell>
          <cell r="C64">
            <v>153.05000000000001</v>
          </cell>
          <cell r="D64">
            <v>0.317</v>
          </cell>
          <cell r="E64">
            <v>-2.7366912100100001E-3</v>
          </cell>
          <cell r="F64">
            <v>-1</v>
          </cell>
        </row>
        <row r="65">
          <cell r="A65" t="str">
            <v>SM</v>
          </cell>
          <cell r="B65" t="str">
            <v>@SMZ6</v>
          </cell>
          <cell r="C65">
            <v>366.3</v>
          </cell>
          <cell r="D65">
            <v>13.605</v>
          </cell>
          <cell r="E65">
            <v>-5.16023900054E-3</v>
          </cell>
          <cell r="F65">
            <v>-1</v>
          </cell>
        </row>
        <row r="66">
          <cell r="A66" t="str">
            <v>SMI</v>
          </cell>
          <cell r="B66" t="str">
            <v>SWU6</v>
          </cell>
          <cell r="C66">
            <v>8131</v>
          </cell>
          <cell r="D66">
            <v>148.9</v>
          </cell>
          <cell r="E66">
            <v>-3.9201274041399999E-3</v>
          </cell>
          <cell r="F66">
            <v>-1</v>
          </cell>
        </row>
        <row r="67">
          <cell r="A67" t="str">
            <v>SSG</v>
          </cell>
          <cell r="B67" t="str">
            <v>SSN6</v>
          </cell>
          <cell r="C67">
            <v>325.10000000000002</v>
          </cell>
          <cell r="D67">
            <v>5.4159751194999997</v>
          </cell>
          <cell r="E67">
            <v>-4.5927740355200001E-3</v>
          </cell>
          <cell r="F67">
            <v>-1</v>
          </cell>
        </row>
        <row r="68">
          <cell r="A68" t="str">
            <v>STW</v>
          </cell>
          <cell r="B68" t="str">
            <v>TWN6</v>
          </cell>
          <cell r="C68">
            <v>331.8</v>
          </cell>
          <cell r="D68">
            <v>5.1679317400000002</v>
          </cell>
          <cell r="E68">
            <v>1.1893870082299999E-2</v>
          </cell>
          <cell r="F68">
            <v>1</v>
          </cell>
        </row>
        <row r="69">
          <cell r="A69" t="str">
            <v>SXE</v>
          </cell>
          <cell r="B69" t="str">
            <v>EXU6</v>
          </cell>
          <cell r="C69">
            <v>2949</v>
          </cell>
          <cell r="D69">
            <v>78.55</v>
          </cell>
          <cell r="E69">
            <v>-4.72494093824E-3</v>
          </cell>
          <cell r="F69">
            <v>-1</v>
          </cell>
        </row>
        <row r="70">
          <cell r="A70" t="str">
            <v>TF</v>
          </cell>
          <cell r="B70" t="str">
            <v>@TFSU6</v>
          </cell>
          <cell r="C70">
            <v>1202</v>
          </cell>
          <cell r="D70">
            <v>23.844999999999999</v>
          </cell>
          <cell r="E70">
            <v>2.0006668889600001E-3</v>
          </cell>
          <cell r="F70">
            <v>1</v>
          </cell>
        </row>
        <row r="71">
          <cell r="A71" t="str">
            <v>TU</v>
          </cell>
          <cell r="B71" t="str">
            <v>@TUU6</v>
          </cell>
          <cell r="C71">
            <v>109.34375</v>
          </cell>
          <cell r="D71">
            <v>0.13945312500000001</v>
          </cell>
          <cell r="E71">
            <v>-7.1397972297600003E-4</v>
          </cell>
          <cell r="F71">
            <v>-1</v>
          </cell>
        </row>
        <row r="72">
          <cell r="A72" t="str">
            <v>TY</v>
          </cell>
          <cell r="B72" t="str">
            <v>@TYU6</v>
          </cell>
          <cell r="C72">
            <v>131.875</v>
          </cell>
          <cell r="D72">
            <v>0.81015625000000002</v>
          </cell>
          <cell r="E72">
            <v>-3.8947244187400002E-3</v>
          </cell>
          <cell r="F72">
            <v>-1</v>
          </cell>
        </row>
        <row r="73">
          <cell r="A73" t="str">
            <v>US</v>
          </cell>
          <cell r="B73" t="str">
            <v>@USU6</v>
          </cell>
          <cell r="C73">
            <v>171.65625</v>
          </cell>
          <cell r="D73">
            <v>2.21875</v>
          </cell>
          <cell r="E73">
            <v>-7.7673410404599996E-3</v>
          </cell>
          <cell r="F73">
            <v>-1</v>
          </cell>
        </row>
        <row r="74">
          <cell r="A74" t="str">
            <v>VX</v>
          </cell>
          <cell r="B74" t="str">
            <v>@VXQ6</v>
          </cell>
          <cell r="C74">
            <v>16.324999999999999</v>
          </cell>
          <cell r="D74">
            <v>2.1620545689999999</v>
          </cell>
          <cell r="E74">
            <v>1.24031007752E-2</v>
          </cell>
          <cell r="F74">
            <v>1</v>
          </cell>
        </row>
        <row r="75">
          <cell r="A75" t="str">
            <v>W</v>
          </cell>
          <cell r="B75" t="str">
            <v>@WU6</v>
          </cell>
          <cell r="C75">
            <v>424.75</v>
          </cell>
          <cell r="D75">
            <v>13.737500000000001</v>
          </cell>
          <cell r="E75">
            <v>-2.1313364055299999E-2</v>
          </cell>
          <cell r="F75">
            <v>-1</v>
          </cell>
        </row>
        <row r="76">
          <cell r="A76" t="str">
            <v>YA</v>
          </cell>
          <cell r="B76" t="str">
            <v>APU6</v>
          </cell>
          <cell r="C76">
            <v>5389</v>
          </cell>
          <cell r="D76">
            <v>80.95</v>
          </cell>
          <cell r="E76">
            <v>1.1146201003199999E-3</v>
          </cell>
          <cell r="F76">
            <v>1</v>
          </cell>
        </row>
        <row r="77">
          <cell r="A77" t="str">
            <v>YB</v>
          </cell>
          <cell r="B77" t="str">
            <v>HBSU6</v>
          </cell>
          <cell r="C77">
            <v>98.12</v>
          </cell>
          <cell r="D77">
            <v>3.7999999999999999E-2</v>
          </cell>
          <cell r="E77">
            <v>1.0192640913299999E-4</v>
          </cell>
          <cell r="F77">
            <v>1</v>
          </cell>
        </row>
        <row r="78">
          <cell r="A78" t="str">
            <v>YM</v>
          </cell>
          <cell r="B78" t="str">
            <v>@YMU6</v>
          </cell>
          <cell r="C78">
            <v>18417</v>
          </cell>
          <cell r="D78">
            <v>241.5</v>
          </cell>
          <cell r="E78">
            <v>-5.4268193411800001E-4</v>
          </cell>
          <cell r="F78">
            <v>-1</v>
          </cell>
        </row>
        <row r="79">
          <cell r="A79" t="str">
            <v>YT2</v>
          </cell>
          <cell r="B79" t="str">
            <v>HTSU6</v>
          </cell>
          <cell r="C79">
            <v>98.48</v>
          </cell>
          <cell r="D79">
            <v>7.1999999999999995E-2</v>
          </cell>
          <cell r="E79">
            <v>-1.01533150574E-4</v>
          </cell>
          <cell r="F79">
            <v>-1</v>
          </cell>
        </row>
        <row r="80">
          <cell r="A80" t="str">
            <v>YT3</v>
          </cell>
          <cell r="B80" t="str">
            <v>HXSU6</v>
          </cell>
          <cell r="C80">
            <v>98.015000000000001</v>
          </cell>
          <cell r="D80">
            <v>9.2249999999999999E-2</v>
          </cell>
          <cell r="E80">
            <v>-1.53014383352E-4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42566</v>
          </cell>
          <cell r="C1" t="str">
            <v>ATR20</v>
          </cell>
        </row>
        <row r="2">
          <cell r="B2">
            <v>1.0624</v>
          </cell>
          <cell r="C2">
            <v>7.8799999999999999E-3</v>
          </cell>
        </row>
        <row r="3">
          <cell r="B3">
            <v>1.74076524</v>
          </cell>
          <cell r="C3">
            <v>3.21065985E-2</v>
          </cell>
        </row>
        <row r="4">
          <cell r="B4">
            <v>79.394999999999996</v>
          </cell>
          <cell r="C4">
            <v>1.8587499999999999</v>
          </cell>
        </row>
        <row r="5">
          <cell r="B5">
            <v>0.74470000000000003</v>
          </cell>
          <cell r="C5">
            <v>9.1649999999999995E-3</v>
          </cell>
        </row>
        <row r="6">
          <cell r="B6">
            <v>0.75790000000000002</v>
          </cell>
          <cell r="C6">
            <v>1.0055E-2</v>
          </cell>
        </row>
        <row r="7">
          <cell r="B7">
            <v>0.97960000000000003</v>
          </cell>
          <cell r="C7">
            <v>9.8250000000000004E-3</v>
          </cell>
        </row>
        <row r="8">
          <cell r="B8">
            <v>0.92230000000000001</v>
          </cell>
          <cell r="C8">
            <v>1.074E-2</v>
          </cell>
        </row>
        <row r="9">
          <cell r="B9">
            <v>0.75907089999999999</v>
          </cell>
          <cell r="C9">
            <v>6.8922044999999996E-3</v>
          </cell>
        </row>
        <row r="10">
          <cell r="B10">
            <v>0.69939852000000002</v>
          </cell>
          <cell r="C10">
            <v>9.1193509999999995E-3</v>
          </cell>
        </row>
        <row r="11">
          <cell r="B11">
            <v>1.8499000000000001</v>
          </cell>
          <cell r="C11">
            <v>3.6729999999999999E-2</v>
          </cell>
        </row>
        <row r="12">
          <cell r="B12">
            <v>1.2965</v>
          </cell>
          <cell r="C12">
            <v>2.8809999999999999E-2</v>
          </cell>
        </row>
        <row r="13">
          <cell r="B13">
            <v>1.3182</v>
          </cell>
          <cell r="C13">
            <v>3.0405000000000001E-2</v>
          </cell>
        </row>
        <row r="14">
          <cell r="B14">
            <v>138.14099999999999</v>
          </cell>
          <cell r="C14">
            <v>4.5080499999999999</v>
          </cell>
        </row>
        <row r="15">
          <cell r="B15">
            <v>1.7064999999999999</v>
          </cell>
          <cell r="C15">
            <v>3.3965000000000002E-2</v>
          </cell>
        </row>
        <row r="16">
          <cell r="B16">
            <v>1.5487</v>
          </cell>
          <cell r="C16">
            <v>1.882E-2</v>
          </cell>
        </row>
        <row r="17">
          <cell r="B17">
            <v>1.4560999999999999</v>
          </cell>
          <cell r="C17">
            <v>1.5174999999999999E-2</v>
          </cell>
        </row>
        <row r="18">
          <cell r="B18">
            <v>1.4288000000000001</v>
          </cell>
          <cell r="C18">
            <v>1.2885000000000001E-2</v>
          </cell>
        </row>
        <row r="19">
          <cell r="B19">
            <v>115.6</v>
          </cell>
          <cell r="C19">
            <v>2.2743000000000002</v>
          </cell>
        </row>
        <row r="20">
          <cell r="B20">
            <v>1.0846</v>
          </cell>
          <cell r="C20">
            <v>7.7549999999999997E-3</v>
          </cell>
        </row>
        <row r="21">
          <cell r="B21">
            <v>0.83696999999999999</v>
          </cell>
          <cell r="C21">
            <v>1.49745E-2</v>
          </cell>
        </row>
        <row r="22">
          <cell r="B22">
            <v>1.1029</v>
          </cell>
          <cell r="C22">
            <v>1.1145E-2</v>
          </cell>
        </row>
        <row r="23">
          <cell r="B23">
            <v>80.88586196</v>
          </cell>
          <cell r="C23">
            <v>1.6242940875</v>
          </cell>
        </row>
        <row r="24">
          <cell r="B24">
            <v>74.654721910000006</v>
          </cell>
          <cell r="C24">
            <v>1.6612501260000001</v>
          </cell>
        </row>
        <row r="25">
          <cell r="B25">
            <v>106.56436488</v>
          </cell>
          <cell r="C25">
            <v>1.8502517329999999</v>
          </cell>
        </row>
        <row r="26">
          <cell r="B26">
            <v>0.71209855</v>
          </cell>
          <cell r="C26">
            <v>9.8741404999999997E-3</v>
          </cell>
        </row>
        <row r="27">
          <cell r="B27">
            <v>0.98370000000000002</v>
          </cell>
          <cell r="C27">
            <v>7.9000000000000008E-3</v>
          </cell>
        </row>
        <row r="28">
          <cell r="B28">
            <v>1.2948</v>
          </cell>
          <cell r="C28">
            <v>1.3089999999999999E-2</v>
          </cell>
        </row>
        <row r="29">
          <cell r="B29">
            <v>104.91</v>
          </cell>
          <cell r="C29">
            <v>1.5874999999999999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8"/>
  <sheetViews>
    <sheetView tabSelected="1" topLeftCell="A13" workbookViewId="0">
      <selection activeCell="A48" sqref="A48"/>
    </sheetView>
  </sheetViews>
  <sheetFormatPr defaultRowHeight="15" x14ac:dyDescent="0.25"/>
  <cols>
    <col min="1" max="1" width="20.5703125" bestFit="1" customWidth="1"/>
    <col min="2" max="2" width="14" customWidth="1"/>
    <col min="3" max="3" width="11.42578125" customWidth="1"/>
    <col min="4" max="10" width="12.7109375" customWidth="1"/>
    <col min="11" max="11" width="14.28515625" bestFit="1" customWidth="1"/>
    <col min="12" max="12" width="13.42578125" bestFit="1" customWidth="1"/>
    <col min="13" max="13" width="12.7109375" bestFit="1" customWidth="1"/>
    <col min="14" max="14" width="10.85546875" bestFit="1" customWidth="1"/>
    <col min="15" max="15" width="12.140625" bestFit="1" customWidth="1"/>
    <col min="16" max="16" width="10.5703125" bestFit="1" customWidth="1"/>
    <col min="17" max="17" width="4.42578125" customWidth="1"/>
    <col min="18" max="18" width="10.85546875" bestFit="1" customWidth="1"/>
    <col min="19" max="20" width="10.5703125" bestFit="1" customWidth="1"/>
    <col min="21" max="21" width="11.140625" bestFit="1" customWidth="1"/>
    <col min="22" max="22" width="10.5703125" bestFit="1" customWidth="1"/>
    <col min="23" max="23" width="13.85546875" bestFit="1" customWidth="1"/>
    <col min="24" max="24" width="13.28515625" bestFit="1" customWidth="1"/>
    <col min="25" max="25" width="13.85546875" bestFit="1" customWidth="1"/>
    <col min="26" max="26" width="9.85546875" bestFit="1" customWidth="1"/>
    <col min="27" max="28" width="10.5703125" bestFit="1" customWidth="1"/>
    <col min="29" max="29" width="9.85546875" bestFit="1" customWidth="1"/>
  </cols>
  <sheetData>
    <row r="1" spans="1:3" x14ac:dyDescent="0.25">
      <c r="A1" s="202">
        <f ca="1">TODAY()</f>
        <v>42567</v>
      </c>
      <c r="B1" t="s">
        <v>1226</v>
      </c>
    </row>
    <row r="2" spans="1:3" x14ac:dyDescent="0.25">
      <c r="A2" s="202">
        <f>MARGIN!G12</f>
        <v>42566</v>
      </c>
      <c r="B2" t="s">
        <v>1144</v>
      </c>
    </row>
    <row r="3" spans="1:3" x14ac:dyDescent="0.25">
      <c r="A3" t="str">
        <f>[3]futuresATR!$E$1</f>
        <v>PC2016-07-15 00:00:00</v>
      </c>
      <c r="B3" t="s">
        <v>1145</v>
      </c>
    </row>
    <row r="5" spans="1:3" x14ac:dyDescent="0.25">
      <c r="B5" t="s">
        <v>1148</v>
      </c>
    </row>
    <row r="6" spans="1:3" x14ac:dyDescent="0.25">
      <c r="A6" t="s">
        <v>1177</v>
      </c>
      <c r="B6" t="s">
        <v>1195</v>
      </c>
    </row>
    <row r="7" spans="1:3" x14ac:dyDescent="0.25">
      <c r="A7" s="105"/>
      <c r="B7" t="s">
        <v>1197</v>
      </c>
      <c r="C7" t="s">
        <v>1198</v>
      </c>
    </row>
    <row r="8" spans="1:3" x14ac:dyDescent="0.25">
      <c r="A8" s="105" t="s">
        <v>1177</v>
      </c>
      <c r="C8" t="s">
        <v>1223</v>
      </c>
    </row>
    <row r="9" spans="1:3" x14ac:dyDescent="0.25">
      <c r="A9" s="105"/>
      <c r="C9" t="s">
        <v>1224</v>
      </c>
    </row>
    <row r="10" spans="1:3" x14ac:dyDescent="0.25">
      <c r="A10" s="105"/>
      <c r="C10" t="s">
        <v>1225</v>
      </c>
    </row>
    <row r="11" spans="1:3" x14ac:dyDescent="0.25">
      <c r="A11" s="105"/>
      <c r="C11" t="s">
        <v>1199</v>
      </c>
    </row>
    <row r="12" spans="1:3" x14ac:dyDescent="0.25">
      <c r="A12" s="105"/>
      <c r="C12" t="s">
        <v>1227</v>
      </c>
    </row>
    <row r="13" spans="1:3" x14ac:dyDescent="0.25">
      <c r="A13" s="105"/>
    </row>
    <row r="14" spans="1:3" x14ac:dyDescent="0.25">
      <c r="B14" t="s">
        <v>1215</v>
      </c>
    </row>
    <row r="15" spans="1:3" x14ac:dyDescent="0.25">
      <c r="A15" s="105"/>
      <c r="C15" t="s">
        <v>1196</v>
      </c>
    </row>
    <row r="16" spans="1:3" x14ac:dyDescent="0.25">
      <c r="A16" s="105"/>
      <c r="C16" t="s">
        <v>1181</v>
      </c>
    </row>
    <row r="17" spans="1:11" x14ac:dyDescent="0.25">
      <c r="A17" s="105"/>
      <c r="C17" t="s">
        <v>1220</v>
      </c>
    </row>
    <row r="18" spans="1:11" x14ac:dyDescent="0.25">
      <c r="A18" s="105"/>
      <c r="C18" t="s">
        <v>1221</v>
      </c>
    </row>
    <row r="19" spans="1:11" x14ac:dyDescent="0.25">
      <c r="A19" s="105"/>
      <c r="C19" t="s">
        <v>1222</v>
      </c>
    </row>
    <row r="20" spans="1:11" x14ac:dyDescent="0.25">
      <c r="A20" s="105"/>
      <c r="C20" t="s">
        <v>1230</v>
      </c>
    </row>
    <row r="21" spans="1:11" x14ac:dyDescent="0.25">
      <c r="A21" s="105"/>
    </row>
    <row r="22" spans="1:11" x14ac:dyDescent="0.25">
      <c r="A22" s="105"/>
      <c r="B22" t="s">
        <v>1228</v>
      </c>
      <c r="J22" t="s">
        <v>1233</v>
      </c>
      <c r="K22" s="284">
        <f>sym!P1</f>
        <v>0.27848101265822783</v>
      </c>
    </row>
    <row r="23" spans="1:11" x14ac:dyDescent="0.25">
      <c r="B23" t="s">
        <v>1229</v>
      </c>
      <c r="J23" t="s">
        <v>1234</v>
      </c>
      <c r="K23" s="284">
        <f>sym!Q1</f>
        <v>0.72151898734177211</v>
      </c>
    </row>
    <row r="28" spans="1:11" x14ac:dyDescent="0.25">
      <c r="B28" t="s">
        <v>1218</v>
      </c>
    </row>
    <row r="29" spans="1:11" x14ac:dyDescent="0.25">
      <c r="A29" t="s">
        <v>1231</v>
      </c>
      <c r="B29" s="194">
        <f>+E42+F43+H44+F45+H46+F47</f>
        <v>23568.082542070726</v>
      </c>
      <c r="D29" s="194"/>
    </row>
    <row r="30" spans="1:11" x14ac:dyDescent="0.25">
      <c r="A30" t="s">
        <v>1240</v>
      </c>
      <c r="B30" s="194">
        <f>+H42+H43+H44+H45+H46+H47</f>
        <v>10677.628802172445</v>
      </c>
      <c r="D30" s="194"/>
      <c r="F30" s="194"/>
      <c r="H30" s="194"/>
      <c r="K30" s="194"/>
    </row>
    <row r="31" spans="1:11" x14ac:dyDescent="0.25">
      <c r="A31" t="s">
        <v>1232</v>
      </c>
      <c r="B31" s="194">
        <f>+K42+L43+L44+SUM(A45:A999)</f>
        <v>-53443.558378124639</v>
      </c>
      <c r="H31" t="s">
        <v>1231</v>
      </c>
    </row>
    <row r="32" spans="1:11" ht="15.75" thickBot="1" x14ac:dyDescent="0.3">
      <c r="A32" t="s">
        <v>1232</v>
      </c>
      <c r="B32" s="194"/>
      <c r="H32" t="s">
        <v>1240</v>
      </c>
    </row>
    <row r="33" spans="1:30" ht="15.75" thickBot="1" x14ac:dyDescent="0.3">
      <c r="A33" s="282">
        <f>SUM(A35:A1004)</f>
        <v>161447.19400701567</v>
      </c>
      <c r="B33" t="s">
        <v>1218</v>
      </c>
      <c r="C33" s="282">
        <f>SUM(C35:C1004)</f>
        <v>4384.7977276020065</v>
      </c>
      <c r="D33" s="282">
        <f t="shared" ref="D33:J33" si="0">SUM(D35:D1004)</f>
        <v>11325.498686380664</v>
      </c>
      <c r="E33" s="282">
        <f t="shared" si="0"/>
        <v>50776.630900221709</v>
      </c>
      <c r="F33" s="282">
        <f t="shared" si="0"/>
        <v>-50776.630900221709</v>
      </c>
      <c r="G33" s="282">
        <f t="shared" si="0"/>
        <v>42380.117046929096</v>
      </c>
      <c r="H33" s="282">
        <f>SUM(H35:H1004)</f>
        <v>25503.325883428501</v>
      </c>
      <c r="I33" s="282">
        <f>SUM(I35:I1004)</f>
        <v>-21846.613176159899</v>
      </c>
      <c r="J33" s="282">
        <f t="shared" si="0"/>
        <v>-10946.877357492756</v>
      </c>
      <c r="K33" s="282">
        <f>SUM(K35:K1004)</f>
        <v>93657.445859889471</v>
      </c>
      <c r="L33" s="289">
        <f>SUM(L35:L1004)</f>
        <v>-94738.913947462061</v>
      </c>
      <c r="M33" t="s">
        <v>1237</v>
      </c>
      <c r="N33" s="138">
        <f>SUM('FuturesInfo (3)'!W2:W80)</f>
        <v>180116.02462388488</v>
      </c>
      <c r="O33" t="s">
        <v>1236</v>
      </c>
      <c r="P33" s="138">
        <f>AVERAGE('FuturesInfo (3)'!W2:W80)</f>
        <v>2279.9496787833527</v>
      </c>
      <c r="Q33" s="138"/>
    </row>
    <row r="34" spans="1:30" x14ac:dyDescent="0.25">
      <c r="A34" t="s">
        <v>1248</v>
      </c>
      <c r="B34" t="s">
        <v>1219</v>
      </c>
      <c r="C34" s="194" t="s">
        <v>1242</v>
      </c>
      <c r="D34" s="113" t="s">
        <v>1239</v>
      </c>
      <c r="E34" s="273" t="s">
        <v>1243</v>
      </c>
      <c r="F34" s="272" t="s">
        <v>1244</v>
      </c>
      <c r="G34" s="270" t="s">
        <v>1245</v>
      </c>
      <c r="H34" s="280" t="s">
        <v>1246</v>
      </c>
      <c r="I34" s="292" t="s">
        <v>1247</v>
      </c>
      <c r="J34" s="293" t="s">
        <v>1241</v>
      </c>
      <c r="K34" s="290" t="s">
        <v>1210</v>
      </c>
      <c r="L34" s="291" t="s">
        <v>1209</v>
      </c>
      <c r="M34" s="283" t="s">
        <v>1212</v>
      </c>
      <c r="N34" s="283" t="s">
        <v>1213</v>
      </c>
      <c r="O34" s="283" t="s">
        <v>1214</v>
      </c>
      <c r="P34" s="283" t="s">
        <v>1238</v>
      </c>
      <c r="Q34" s="283"/>
      <c r="S34" s="283" t="str">
        <f>[3]futuresATR!$W$1</f>
        <v>0.75LastSIG</v>
      </c>
      <c r="U34" t="str">
        <f>[3]futuresATR!$K$1</f>
        <v>LastSEA</v>
      </c>
      <c r="V34" t="str">
        <f>[3]futuresATR!$M$1</f>
        <v>LastSRUN</v>
      </c>
      <c r="X34" t="str">
        <f>[3]futuresATR!$S$1</f>
        <v>0.5LastSIG</v>
      </c>
      <c r="Y34" t="str">
        <f>[3]futuresATR!$AA$1</f>
        <v>1LastSIG</v>
      </c>
    </row>
    <row r="35" spans="1:30" x14ac:dyDescent="0.25">
      <c r="A35" s="194">
        <v>0</v>
      </c>
      <c r="B35">
        <f>SIGNALS!QI12</f>
        <v>20160629</v>
      </c>
      <c r="C35" s="287">
        <f>SIGNALS!RC13</f>
        <v>10320.701441179261</v>
      </c>
      <c r="D35" s="287">
        <f>SIGNALS!RD13</f>
        <v>26689.432453322839</v>
      </c>
      <c r="E35" s="285">
        <f>SIGNALS!RE13</f>
        <v>22016.342196629197</v>
      </c>
      <c r="F35" s="194">
        <f>SIGNALS!RF13</f>
        <v>-22016.342196629197</v>
      </c>
      <c r="G35" s="194">
        <f>SIGNALS!RG13</f>
        <v>-1802.2842120044415</v>
      </c>
      <c r="I35" s="194">
        <f>SIGNALS!RH13</f>
        <v>8799.8353434053806</v>
      </c>
      <c r="J35" s="194">
        <f>SIGNALS!RI13</f>
        <v>-118</v>
      </c>
      <c r="K35" s="194">
        <f>SIGNALS!RJ13</f>
        <v>20410.988150789821</v>
      </c>
      <c r="L35" s="194">
        <f>SIGNALS!RK13</f>
        <v>-20410.988150789821</v>
      </c>
      <c r="M35" s="194">
        <f>SIGNALS!RL13</f>
        <v>-78284.028995627057</v>
      </c>
      <c r="N35" s="194">
        <f>SIGNALS!RM13</f>
        <v>78284.028995627057</v>
      </c>
      <c r="O35" s="284">
        <f>SIGNALS!QO13</f>
        <v>0.73417721518987344</v>
      </c>
      <c r="R35" s="194">
        <f>SUM(R37:R99)</f>
        <v>109934.0073531044</v>
      </c>
      <c r="S35" s="194" t="s">
        <v>1242</v>
      </c>
      <c r="T35" s="113" t="s">
        <v>1239</v>
      </c>
      <c r="U35" s="273" t="s">
        <v>1243</v>
      </c>
      <c r="V35" s="272" t="s">
        <v>1244</v>
      </c>
      <c r="W35" s="270" t="s">
        <v>1245</v>
      </c>
      <c r="X35" s="280" t="s">
        <v>1246</v>
      </c>
      <c r="Y35" s="292" t="s">
        <v>1247</v>
      </c>
      <c r="Z35" s="293" t="s">
        <v>1241</v>
      </c>
      <c r="AA35" s="290" t="s">
        <v>1210</v>
      </c>
      <c r="AB35" s="291" t="s">
        <v>1209</v>
      </c>
    </row>
    <row r="36" spans="1:30" x14ac:dyDescent="0.25">
      <c r="A36" s="194">
        <f>E36</f>
        <v>14477.812354592679</v>
      </c>
      <c r="B36">
        <f>SIGNALS!RP12</f>
        <v>20160630</v>
      </c>
      <c r="C36" s="287">
        <f>SIGNALS!SK13</f>
        <v>-185.74391967023473</v>
      </c>
      <c r="D36" s="287">
        <f>SIGNALS!SL13</f>
        <v>-2789.4596528649477</v>
      </c>
      <c r="E36" s="285">
        <f>SIGNALS!SM13</f>
        <v>14477.812354592679</v>
      </c>
      <c r="F36" s="194">
        <f>SIGNALS!SN13</f>
        <v>-14477.812354592679</v>
      </c>
      <c r="G36" s="194">
        <f>SIGNALS!SO13</f>
        <v>-14621.311775368318</v>
      </c>
      <c r="H36" s="194">
        <f>SIGNALS!SP13</f>
        <v>-16760.115288284433</v>
      </c>
      <c r="I36" s="194">
        <f>SIGNALS!SQ13</f>
        <v>715.64138303623315</v>
      </c>
      <c r="J36" s="194">
        <f>SIGNALS!SR13</f>
        <v>-15453.120448740754</v>
      </c>
      <c r="K36" s="194">
        <f>SIGNALS!SS13</f>
        <v>-1550.8270559324883</v>
      </c>
      <c r="L36" s="194">
        <f>SIGNALS!ST13</f>
        <v>1550.8270559324883</v>
      </c>
      <c r="M36" s="194">
        <f>SIGNALS!SU13</f>
        <v>-72162.799869859591</v>
      </c>
      <c r="N36" s="194">
        <f>SIGNALS!SV13</f>
        <v>72162.799869859591</v>
      </c>
      <c r="O36" s="284">
        <f>SIGNALS!RW13</f>
        <v>0.70886075949367089</v>
      </c>
      <c r="S36" s="194">
        <f t="shared" ref="S36:AB36" si="1">AVERAGE(C35:C36)</f>
        <v>5067.4787607545131</v>
      </c>
      <c r="T36" s="194">
        <f t="shared" si="1"/>
        <v>11949.986400228945</v>
      </c>
      <c r="U36" s="194">
        <f t="shared" si="1"/>
        <v>18247.077275610936</v>
      </c>
      <c r="V36" s="194">
        <f t="shared" si="1"/>
        <v>-18247.077275610936</v>
      </c>
      <c r="W36" s="194">
        <f t="shared" si="1"/>
        <v>-8211.7979936863794</v>
      </c>
      <c r="X36" s="194">
        <f t="shared" si="1"/>
        <v>-16760.115288284433</v>
      </c>
      <c r="Y36" s="194">
        <f t="shared" si="1"/>
        <v>4757.7383632208066</v>
      </c>
      <c r="Z36" s="194">
        <f t="shared" si="1"/>
        <v>-7785.560224370377</v>
      </c>
      <c r="AA36" s="194">
        <f t="shared" si="1"/>
        <v>9430.0805474286663</v>
      </c>
      <c r="AB36" s="194">
        <f t="shared" si="1"/>
        <v>-9430.0805474286663</v>
      </c>
      <c r="AC36" s="194">
        <f>MAX(S36:AB36)</f>
        <v>18247.077275610936</v>
      </c>
    </row>
    <row r="37" spans="1:30" x14ac:dyDescent="0.25">
      <c r="A37" s="194">
        <f>E37</f>
        <v>3123.8906142981177</v>
      </c>
      <c r="B37">
        <f>SIGNALS!SY12</f>
        <v>20160701</v>
      </c>
      <c r="C37" s="287">
        <f>SIGNALS!TT13</f>
        <v>-5230.2361036355696</v>
      </c>
      <c r="D37" s="287">
        <f>SIGNALS!TU13</f>
        <v>-4885.7902033930941</v>
      </c>
      <c r="E37" s="194">
        <f>SIGNALS!TV13</f>
        <v>3123.8906142981177</v>
      </c>
      <c r="F37" s="194">
        <f>SIGNALS!TW13</f>
        <v>-3123.8906142981177</v>
      </c>
      <c r="G37" s="194">
        <f>SIGNALS!TX13</f>
        <v>2903.4877059248529</v>
      </c>
      <c r="H37" s="285">
        <f>SIGNALS!TY13</f>
        <v>5127.0540824589871</v>
      </c>
      <c r="I37" s="194">
        <f>SIGNALS!TZ13</f>
        <v>-1942.7805709255354</v>
      </c>
      <c r="J37" s="194">
        <f>SIGNALS!UA13</f>
        <v>-2433.857880142481</v>
      </c>
      <c r="K37" s="194">
        <f>SIGNALS!UB13</f>
        <v>3539.3243547223628</v>
      </c>
      <c r="L37" s="194">
        <f>SIGNALS!UC13</f>
        <v>-3539.3243547223628</v>
      </c>
      <c r="M37" s="194">
        <f>SIGNALS!UD13</f>
        <v>-17202.866277856876</v>
      </c>
      <c r="N37" s="194">
        <f>SIGNALS!UE13</f>
        <v>17202.866277856876</v>
      </c>
      <c r="O37" s="284">
        <f>SIGNALS!TF13</f>
        <v>0.63291139240506333</v>
      </c>
      <c r="P37" s="111"/>
      <c r="Q37" s="111"/>
      <c r="R37" s="194">
        <f>E37</f>
        <v>3123.8906142981177</v>
      </c>
      <c r="S37" s="194">
        <f t="shared" ref="S37:S47" si="2">AVERAGE(C36:C37)</f>
        <v>-2707.990011652902</v>
      </c>
      <c r="T37" s="194">
        <f t="shared" ref="T37:T47" si="3">AVERAGE(D36:D37)</f>
        <v>-3837.6249281290211</v>
      </c>
      <c r="U37" s="194">
        <f t="shared" ref="U37:U47" si="4">AVERAGE(E36:E37)</f>
        <v>8800.8514844453985</v>
      </c>
      <c r="V37" s="194">
        <f t="shared" ref="V37:V47" si="5">AVERAGE(F36:F37)</f>
        <v>-8800.8514844453985</v>
      </c>
      <c r="W37" s="194">
        <f t="shared" ref="W37:W47" si="6">AVERAGE(G36:G37)</f>
        <v>-5858.9120347217322</v>
      </c>
      <c r="X37" s="194">
        <f t="shared" ref="X37:X47" si="7">AVERAGE(H36:H37)</f>
        <v>-5816.5306029127223</v>
      </c>
      <c r="Y37" s="194">
        <f t="shared" ref="Y37:Y47" si="8">AVERAGE(I36:I37)</f>
        <v>-613.56959394465116</v>
      </c>
      <c r="Z37" s="194">
        <f t="shared" ref="Z37:Z47" si="9">AVERAGE(J36:J37)</f>
        <v>-8943.4891644416166</v>
      </c>
      <c r="AA37" s="194">
        <f t="shared" ref="AA37:AA47" si="10">AVERAGE(K36:K37)</f>
        <v>994.24864939493727</v>
      </c>
      <c r="AB37" s="194">
        <f t="shared" ref="AB37:AB47" si="11">AVERAGE(L36:L37)</f>
        <v>-994.24864939493727</v>
      </c>
      <c r="AC37" s="194">
        <f t="shared" ref="AC37:AC47" si="12">MAX(S37:AB37)</f>
        <v>8800.8514844453985</v>
      </c>
      <c r="AD37" s="194" t="str">
        <f>U35</f>
        <v>Seasonality</v>
      </c>
    </row>
    <row r="38" spans="1:30" x14ac:dyDescent="0.25">
      <c r="A38" s="194">
        <f>H38</f>
        <v>42853.770333542925</v>
      </c>
      <c r="B38">
        <f>SIGNALS!UH12</f>
        <v>20160704</v>
      </c>
      <c r="C38" s="287">
        <f>SIGNALS!VC13</f>
        <v>-11969.804178746746</v>
      </c>
      <c r="D38" s="287">
        <f>SIGNALS!VD13</f>
        <v>853.45463417676388</v>
      </c>
      <c r="E38" s="194">
        <f>SIGNALS!VE13</f>
        <v>14283.773277967919</v>
      </c>
      <c r="F38" s="194">
        <f>SIGNALS!VF13</f>
        <v>-14283.773277967919</v>
      </c>
      <c r="G38" s="194">
        <f>SIGNALS!VG13</f>
        <v>8232.0806462246474</v>
      </c>
      <c r="H38" s="194">
        <f>SIGNALS!VH13</f>
        <v>42853.770333542925</v>
      </c>
      <c r="I38" s="194">
        <f>SIGNALS!VI13</f>
        <v>-32771.270227728186</v>
      </c>
      <c r="J38" s="194">
        <f>SIGNALS!VJ13</f>
        <v>-4883.34737285557</v>
      </c>
      <c r="K38" s="194">
        <f>SIGNALS!VK13</f>
        <v>-94078.91454640853</v>
      </c>
      <c r="L38" s="285">
        <f>SIGNALS!VL13</f>
        <v>94078.91454640853</v>
      </c>
      <c r="M38" s="194">
        <f>SIGNALS!VM13</f>
        <v>-125039.53332099751</v>
      </c>
      <c r="N38" s="194">
        <f>SIGNALS!VN13</f>
        <v>125039.53332099751</v>
      </c>
      <c r="O38" s="201">
        <f>SIGNALS!UO13</f>
        <v>0.44303797468354428</v>
      </c>
      <c r="P38" s="111"/>
      <c r="Q38" s="111"/>
      <c r="R38" s="194">
        <f>E38</f>
        <v>14283.773277967919</v>
      </c>
      <c r="S38" s="194">
        <f t="shared" si="2"/>
        <v>-8600.0201411911585</v>
      </c>
      <c r="T38" s="194">
        <f t="shared" si="3"/>
        <v>-2016.1677846081652</v>
      </c>
      <c r="U38" s="194">
        <f t="shared" si="4"/>
        <v>8703.8319461330175</v>
      </c>
      <c r="V38" s="194">
        <f t="shared" si="5"/>
        <v>-8703.8319461330175</v>
      </c>
      <c r="W38" s="194">
        <f t="shared" si="6"/>
        <v>5567.7841760747506</v>
      </c>
      <c r="X38" s="194">
        <f t="shared" si="7"/>
        <v>23990.412208000955</v>
      </c>
      <c r="Y38" s="194">
        <f t="shared" si="8"/>
        <v>-17357.02539932686</v>
      </c>
      <c r="Z38" s="194">
        <f t="shared" si="9"/>
        <v>-3658.6026264990255</v>
      </c>
      <c r="AA38" s="194">
        <f t="shared" si="10"/>
        <v>-45269.795095843081</v>
      </c>
      <c r="AB38" s="194">
        <f t="shared" si="11"/>
        <v>45269.795095843081</v>
      </c>
      <c r="AC38" s="194">
        <f t="shared" si="12"/>
        <v>45269.795095843081</v>
      </c>
      <c r="AD38" s="194" t="str">
        <f>U35</f>
        <v>Seasonality</v>
      </c>
    </row>
    <row r="39" spans="1:30" x14ac:dyDescent="0.25">
      <c r="A39" s="194">
        <f>L39</f>
        <v>23064.113871430502</v>
      </c>
      <c r="B39">
        <f>SIGNALS!VQ12</f>
        <v>20160705</v>
      </c>
      <c r="C39" s="287">
        <f>SIGNALS!WL13</f>
        <v>-4437.6510063115629</v>
      </c>
      <c r="D39" s="287">
        <f>SIGNALS!WM13</f>
        <v>9944.8641879268325</v>
      </c>
      <c r="E39" s="194">
        <f>SIGNALS!WN13</f>
        <v>24471.628211817722</v>
      </c>
      <c r="F39" s="194">
        <f>SIGNALS!WO13</f>
        <v>-24471.628211817722</v>
      </c>
      <c r="G39" s="194">
        <f>SIGNALS!WP13</f>
        <v>20341.244671467579</v>
      </c>
      <c r="H39" s="194">
        <f>SIGNALS!WQ13</f>
        <v>-3100.8691747080147</v>
      </c>
      <c r="I39" s="194">
        <f>SIGNALS!WR13</f>
        <v>2448.6700672231527</v>
      </c>
      <c r="J39" s="194">
        <f>SIGNALS!WS13</f>
        <v>1603.4657684761287</v>
      </c>
      <c r="K39" s="194">
        <f>SIGNALS!WT13</f>
        <v>-23064.113871430502</v>
      </c>
      <c r="L39" s="194">
        <f>SIGNALS!WU13</f>
        <v>23064.113871430502</v>
      </c>
      <c r="M39" s="194">
        <f>SIGNALS!WV13</f>
        <v>-70175.6018297017</v>
      </c>
      <c r="N39" s="194">
        <f>SIGNALS!WW13</f>
        <v>70175.6018297017</v>
      </c>
      <c r="O39" s="284">
        <f>SIGNALS!VX13</f>
        <v>0.41772151898734178</v>
      </c>
      <c r="P39" s="111"/>
      <c r="Q39" s="111"/>
      <c r="R39" s="194">
        <f>L39</f>
        <v>23064.113871430502</v>
      </c>
      <c r="S39" s="194">
        <f t="shared" si="2"/>
        <v>-8203.7275925291542</v>
      </c>
      <c r="T39" s="194">
        <f t="shared" si="3"/>
        <v>5399.1594110517981</v>
      </c>
      <c r="U39" s="194">
        <f t="shared" si="4"/>
        <v>19377.70074489282</v>
      </c>
      <c r="V39" s="194">
        <f t="shared" si="5"/>
        <v>-19377.70074489282</v>
      </c>
      <c r="W39" s="194">
        <f t="shared" si="6"/>
        <v>14286.662658846113</v>
      </c>
      <c r="X39" s="194">
        <f t="shared" si="7"/>
        <v>19876.450579417455</v>
      </c>
      <c r="Y39" s="194">
        <f t="shared" si="8"/>
        <v>-15161.300080252517</v>
      </c>
      <c r="Z39" s="194">
        <f t="shared" si="9"/>
        <v>-1639.9408021897207</v>
      </c>
      <c r="AA39" s="194">
        <f t="shared" si="10"/>
        <v>-58571.514208919514</v>
      </c>
      <c r="AB39" s="194">
        <f t="shared" si="11"/>
        <v>58571.514208919514</v>
      </c>
      <c r="AC39" s="194">
        <f t="shared" si="12"/>
        <v>58571.514208919514</v>
      </c>
      <c r="AD39" s="194" t="str">
        <f>AB35</f>
        <v>RISK-OFF</v>
      </c>
    </row>
    <row r="40" spans="1:30" x14ac:dyDescent="0.25">
      <c r="A40" s="194">
        <f>E40</f>
        <v>4240.1177712936224</v>
      </c>
      <c r="B40">
        <f>SIGNALS!WZ12</f>
        <v>20160706</v>
      </c>
      <c r="C40" s="194">
        <f>SIGNALS!XU13</f>
        <v>6154.92968889863</v>
      </c>
      <c r="D40" s="194">
        <f>SIGNALS!XV13</f>
        <v>-12606.327940685191</v>
      </c>
      <c r="E40" s="194">
        <f>SIGNALS!XW13</f>
        <v>4240.1177712936224</v>
      </c>
      <c r="F40" s="194">
        <f>SIGNALS!XX13</f>
        <v>-4240.1177712936224</v>
      </c>
      <c r="G40" s="194">
        <f>SIGNALS!XY13</f>
        <v>8698.6730734290541</v>
      </c>
      <c r="H40" s="194">
        <f>SIGNALS!XZ13</f>
        <v>-9978.2981744579956</v>
      </c>
      <c r="I40" s="194">
        <f>SIGNALS!YA13</f>
        <v>15176.57133445279</v>
      </c>
      <c r="J40" s="194">
        <f>SIGNALS!YB13</f>
        <v>18388.572893766304</v>
      </c>
      <c r="K40" s="194">
        <f>SIGNALS!YC13</f>
        <v>-25682.698963517327</v>
      </c>
      <c r="L40" s="194">
        <f>SIGNALS!YD13</f>
        <v>25682.698963517327</v>
      </c>
      <c r="M40" s="194">
        <f>SIGNALS!YE13</f>
        <v>-80775.730635117245</v>
      </c>
      <c r="N40" s="194">
        <f>SIGNALS!YF13</f>
        <v>80775.730635117245</v>
      </c>
      <c r="O40" s="284">
        <f>SIGNALS!XG13</f>
        <v>0.45569620253164556</v>
      </c>
      <c r="P40" s="111"/>
      <c r="Q40" s="111"/>
      <c r="R40" s="194">
        <f>L40</f>
        <v>25682.698963517327</v>
      </c>
      <c r="S40" s="194">
        <f t="shared" si="2"/>
        <v>858.63934129353356</v>
      </c>
      <c r="T40" s="194">
        <f t="shared" si="3"/>
        <v>-1330.7318763791791</v>
      </c>
      <c r="U40" s="194">
        <f t="shared" si="4"/>
        <v>14355.872991555672</v>
      </c>
      <c r="V40" s="194">
        <f t="shared" si="5"/>
        <v>-14355.872991555672</v>
      </c>
      <c r="W40" s="194">
        <f t="shared" si="6"/>
        <v>14519.958872448316</v>
      </c>
      <c r="X40" s="194">
        <f t="shared" si="7"/>
        <v>-6539.5836745830056</v>
      </c>
      <c r="Y40" s="194">
        <f t="shared" si="8"/>
        <v>8812.6207008379715</v>
      </c>
      <c r="Z40" s="194">
        <f t="shared" si="9"/>
        <v>9996.019331121217</v>
      </c>
      <c r="AA40" s="194">
        <f t="shared" si="10"/>
        <v>-24373.406417473914</v>
      </c>
      <c r="AB40" s="194">
        <f t="shared" si="11"/>
        <v>24373.406417473914</v>
      </c>
      <c r="AC40" s="194">
        <f t="shared" si="12"/>
        <v>24373.406417473914</v>
      </c>
      <c r="AD40" s="194" t="str">
        <f>AB35</f>
        <v>RISK-OFF</v>
      </c>
    </row>
    <row r="41" spans="1:30" x14ac:dyDescent="0.25">
      <c r="A41" s="194">
        <f>L41</f>
        <v>-45530.878061724761</v>
      </c>
      <c r="B41">
        <f>SIGNALS!YI12</f>
        <v>20160707</v>
      </c>
      <c r="C41" s="194">
        <f>SIGNALS!ZD13</f>
        <v>7044.7145301923119</v>
      </c>
      <c r="D41" s="194">
        <f>SIGNALS!ZE13</f>
        <v>-1570.0641959817483</v>
      </c>
      <c r="E41" s="194">
        <f>SIGNALS!ZF13</f>
        <v>10952.982153208502</v>
      </c>
      <c r="F41" s="194">
        <f>SIGNALS!ZG13</f>
        <v>-10952.982153208502</v>
      </c>
      <c r="G41" s="194">
        <f>SIGNALS!ZH13</f>
        <v>18796.356755101406</v>
      </c>
      <c r="H41" s="194">
        <f>SIGNALS!ZI13</f>
        <v>-3315.8446972954089</v>
      </c>
      <c r="I41" s="194">
        <f>SIGNALS!ZJ13</f>
        <v>488.88592953376781</v>
      </c>
      <c r="J41" s="194">
        <f>SIGNALS!ZK13</f>
        <v>15662.409559804819</v>
      </c>
      <c r="K41" s="194">
        <f>SIGNALS!ZL13</f>
        <v>45530.878061724761</v>
      </c>
      <c r="L41" s="194">
        <f>SIGNALS!ZM13</f>
        <v>-45530.878061724761</v>
      </c>
      <c r="M41" s="194">
        <f>SIGNALS!ZN13</f>
        <v>-85336.302190161354</v>
      </c>
      <c r="N41" s="194">
        <f>SIGNALS!ZO13</f>
        <v>85336.302190161354</v>
      </c>
      <c r="O41" s="284">
        <f>SIGNALS!YP13</f>
        <v>0.69620253164556967</v>
      </c>
      <c r="P41" s="111"/>
      <c r="Q41" s="111"/>
      <c r="R41" s="194">
        <f>L41</f>
        <v>-45530.878061724761</v>
      </c>
      <c r="S41" s="194">
        <f t="shared" si="2"/>
        <v>6599.822109545471</v>
      </c>
      <c r="T41" s="194">
        <f t="shared" si="3"/>
        <v>-7088.1960683334692</v>
      </c>
      <c r="U41" s="194">
        <f t="shared" si="4"/>
        <v>7596.5499622510624</v>
      </c>
      <c r="V41" s="194">
        <f t="shared" si="5"/>
        <v>-7596.5499622510624</v>
      </c>
      <c r="W41" s="194">
        <f t="shared" si="6"/>
        <v>13747.51491426523</v>
      </c>
      <c r="X41" s="194">
        <f t="shared" si="7"/>
        <v>-6647.0714358767018</v>
      </c>
      <c r="Y41" s="194">
        <f t="shared" si="8"/>
        <v>7832.7286319932791</v>
      </c>
      <c r="Z41" s="194">
        <f t="shared" si="9"/>
        <v>17025.491226785562</v>
      </c>
      <c r="AA41" s="194">
        <f t="shared" si="10"/>
        <v>9924.0895491037172</v>
      </c>
      <c r="AB41" s="194">
        <f t="shared" si="11"/>
        <v>-9924.0895491037172</v>
      </c>
      <c r="AC41" s="194">
        <f t="shared" si="12"/>
        <v>17025.491226785562</v>
      </c>
      <c r="AD41" s="194" t="str">
        <f>AB35</f>
        <v>RISK-OFF</v>
      </c>
    </row>
    <row r="42" spans="1:30" x14ac:dyDescent="0.25">
      <c r="A42" s="194">
        <f>K42</f>
        <v>50809.378788326329</v>
      </c>
      <c r="B42" s="1">
        <f>SIGNALS!ZR12</f>
        <v>20160708</v>
      </c>
      <c r="C42" s="194">
        <f>SIGNALS!AAM13</f>
        <v>-18356.43058861711</v>
      </c>
      <c r="D42" s="194">
        <f>SIGNALS!AAN13</f>
        <v>-826.80228839114955</v>
      </c>
      <c r="E42" s="194">
        <f>SIGNALS!AAO13</f>
        <v>-6998.381713716195</v>
      </c>
      <c r="F42" s="194">
        <f>SIGNALS!AAP13</f>
        <v>6998.381713716195</v>
      </c>
      <c r="G42" s="194">
        <f>SIGNALS!AAQ13</f>
        <v>-8343.9192341167345</v>
      </c>
      <c r="H42" s="194">
        <f>SIGNALS!AAR13</f>
        <v>3498.122773807479</v>
      </c>
      <c r="I42" s="194">
        <f>SIGNALS!AAS13</f>
        <v>-10495.935179809116</v>
      </c>
      <c r="J42" s="194">
        <f>SIGNALS!AAT13</f>
        <v>-28433.022253999723</v>
      </c>
      <c r="K42" s="194">
        <f>SIGNALS!AAU13</f>
        <v>50809.378788326329</v>
      </c>
      <c r="L42" s="194">
        <f>SIGNALS!AAV13</f>
        <v>-50809.378788326329</v>
      </c>
      <c r="M42" s="194">
        <f>SIGNALS!AAW13</f>
        <v>-105529.38666803343</v>
      </c>
      <c r="N42" s="194">
        <f>SIGNALS!AAX13</f>
        <v>105529.38666803343</v>
      </c>
      <c r="O42" s="284">
        <f>SIGNALS!ZY13</f>
        <v>0.569620253164557</v>
      </c>
      <c r="P42" s="111"/>
      <c r="Q42" s="111"/>
      <c r="R42" s="194">
        <f>J42</f>
        <v>-28433.022253999723</v>
      </c>
      <c r="S42" s="194">
        <f t="shared" si="2"/>
        <v>-5655.8580292123988</v>
      </c>
      <c r="T42" s="194">
        <f t="shared" si="3"/>
        <v>-1198.433242186449</v>
      </c>
      <c r="U42" s="194">
        <f t="shared" si="4"/>
        <v>1977.3002197461537</v>
      </c>
      <c r="V42" s="194">
        <f t="shared" si="5"/>
        <v>-1977.3002197461537</v>
      </c>
      <c r="W42" s="194">
        <f t="shared" si="6"/>
        <v>5226.2187604923356</v>
      </c>
      <c r="X42" s="194">
        <f t="shared" si="7"/>
        <v>91.139038256035064</v>
      </c>
      <c r="Y42" s="194">
        <f t="shared" si="8"/>
        <v>-5003.5246251376739</v>
      </c>
      <c r="Z42" s="194">
        <f t="shared" si="9"/>
        <v>-6385.3063470974521</v>
      </c>
      <c r="AA42" s="194">
        <f t="shared" si="10"/>
        <v>48170.128425025541</v>
      </c>
      <c r="AB42" s="194">
        <f t="shared" si="11"/>
        <v>-48170.128425025541</v>
      </c>
      <c r="AC42" s="194">
        <f t="shared" si="12"/>
        <v>48170.128425025541</v>
      </c>
      <c r="AD42" s="194" t="str">
        <f>Z35</f>
        <v>Voting</v>
      </c>
    </row>
    <row r="43" spans="1:30" x14ac:dyDescent="0.25">
      <c r="A43" s="194">
        <f>K43</f>
        <v>91062.905325477492</v>
      </c>
      <c r="B43" s="1">
        <f>SIGNALS!ABA12</f>
        <v>20160711</v>
      </c>
      <c r="C43" s="194">
        <f>SIGNALS!ABV13</f>
        <v>19168.361198275477</v>
      </c>
      <c r="D43" s="194">
        <f>SIGNALS!ABW13</f>
        <v>31994.94867113862</v>
      </c>
      <c r="E43" s="194">
        <f>SIGNALS!ABX13</f>
        <v>-25837.845624371821</v>
      </c>
      <c r="F43" s="194">
        <f>SIGNALS!ABY13</f>
        <v>25837.845624371821</v>
      </c>
      <c r="G43" s="194">
        <f>SIGNALS!ABZ13</f>
        <v>-3979.5118635639587</v>
      </c>
      <c r="H43" s="194">
        <f>SIGNALS!ACA13</f>
        <v>19328.267772981279</v>
      </c>
      <c r="I43" s="194">
        <f>SIGNALS!ACB13</f>
        <v>-18377.576976710778</v>
      </c>
      <c r="J43" s="194">
        <f>SIGNALS!ACC13</f>
        <v>23690.93200148028</v>
      </c>
      <c r="K43" s="194">
        <f>SIGNALS!ACD13</f>
        <v>91062.905325477492</v>
      </c>
      <c r="L43" s="194">
        <f>SIGNALS!ACE13</f>
        <v>-88278.258306972057</v>
      </c>
      <c r="M43" s="194">
        <f>SIGNALS!ACF13</f>
        <v>-110195.77395712283</v>
      </c>
      <c r="N43" s="194">
        <f>SIGNALS!ACG13</f>
        <v>110195.77395712283</v>
      </c>
      <c r="O43" s="284">
        <f>SIGNALS!ABH13</f>
        <v>0.620253164556962</v>
      </c>
      <c r="P43" s="111"/>
      <c r="Q43" s="111"/>
      <c r="R43" s="194">
        <f>K43</f>
        <v>91062.905325477492</v>
      </c>
      <c r="S43" s="194">
        <f t="shared" si="2"/>
        <v>405.96530482918388</v>
      </c>
      <c r="T43" s="194">
        <f t="shared" si="3"/>
        <v>15584.073191373735</v>
      </c>
      <c r="U43" s="194">
        <f t="shared" si="4"/>
        <v>-16418.113669044007</v>
      </c>
      <c r="V43" s="194">
        <f t="shared" si="5"/>
        <v>16418.113669044007</v>
      </c>
      <c r="W43" s="194">
        <f t="shared" si="6"/>
        <v>-6161.7155488403469</v>
      </c>
      <c r="X43" s="194">
        <f t="shared" si="7"/>
        <v>11413.195273394378</v>
      </c>
      <c r="Y43" s="194">
        <f t="shared" si="8"/>
        <v>-14436.756078259947</v>
      </c>
      <c r="Z43" s="194">
        <f t="shared" si="9"/>
        <v>-2371.0451262597217</v>
      </c>
      <c r="AA43" s="194">
        <f t="shared" si="10"/>
        <v>70936.14205690191</v>
      </c>
      <c r="AB43" s="194">
        <f t="shared" si="11"/>
        <v>-69543.818547649193</v>
      </c>
      <c r="AC43" s="194">
        <f t="shared" si="12"/>
        <v>70936.14205690191</v>
      </c>
      <c r="AD43" s="194" t="str">
        <f>AA35</f>
        <v>RISK-ON</v>
      </c>
    </row>
    <row r="44" spans="1:30" x14ac:dyDescent="0.25">
      <c r="A44" s="194">
        <f>K44</f>
        <v>-4621.0210541478</v>
      </c>
      <c r="B44" s="1">
        <f>SIGNALS!ACJ12</f>
        <v>20160712</v>
      </c>
      <c r="C44" s="194">
        <f>SIGNALS!ADE13</f>
        <v>7156.4600212881605</v>
      </c>
      <c r="D44" s="194">
        <f>SIGNALS!ADF13</f>
        <v>-14522.329623946101</v>
      </c>
      <c r="E44" s="194">
        <f>SIGNALS!ADG13</f>
        <v>13508.250645239907</v>
      </c>
      <c r="F44" s="194">
        <f>SIGNALS!ADH13</f>
        <v>-13508.250645239907</v>
      </c>
      <c r="G44" s="194">
        <f>SIGNALS!ADI13</f>
        <v>5856.4383096387674</v>
      </c>
      <c r="H44" s="194">
        <f>SIGNALS!ADJ13</f>
        <v>-13901.462138342649</v>
      </c>
      <c r="I44" s="194">
        <f>SIGNALS!ADK13</f>
        <v>24189.450853991977</v>
      </c>
      <c r="J44" s="194">
        <f>SIGNALS!ADL13</f>
        <v>8364.412228613086</v>
      </c>
      <c r="K44" s="194">
        <f>SIGNALS!ADM13</f>
        <v>-4621.0210541478</v>
      </c>
      <c r="L44" s="194">
        <f>SIGNALS!ADN13</f>
        <v>2058.2170765945548</v>
      </c>
      <c r="M44" s="194">
        <f>SIGNALS!ADO13</f>
        <v>-66929.74292494898</v>
      </c>
      <c r="N44" s="194">
        <f>SIGNALS!ADP13</f>
        <v>66929.74292494898</v>
      </c>
      <c r="O44" s="284">
        <f>SIGNALS!ACQ13</f>
        <v>0.620253164556962</v>
      </c>
      <c r="P44" s="111">
        <f>SIGNALS!ACS10</f>
        <v>847.21193575884763</v>
      </c>
      <c r="Q44" s="111"/>
      <c r="R44" s="194">
        <f>K44</f>
        <v>-4621.0210541478</v>
      </c>
      <c r="S44" s="194">
        <f t="shared" si="2"/>
        <v>13162.410609781818</v>
      </c>
      <c r="T44" s="194">
        <f t="shared" si="3"/>
        <v>8736.3095235962592</v>
      </c>
      <c r="U44" s="194">
        <f t="shared" si="4"/>
        <v>-6164.7974895659572</v>
      </c>
      <c r="V44" s="194">
        <f t="shared" si="5"/>
        <v>6164.7974895659572</v>
      </c>
      <c r="W44" s="194">
        <f t="shared" si="6"/>
        <v>938.4632230374043</v>
      </c>
      <c r="X44" s="194">
        <f t="shared" si="7"/>
        <v>2713.4028173193146</v>
      </c>
      <c r="Y44" s="194">
        <f t="shared" si="8"/>
        <v>2905.9369386405997</v>
      </c>
      <c r="Z44" s="194">
        <f t="shared" si="9"/>
        <v>16027.672115046684</v>
      </c>
      <c r="AA44" s="194">
        <f t="shared" si="10"/>
        <v>43220.942135664845</v>
      </c>
      <c r="AB44" s="194">
        <f t="shared" si="11"/>
        <v>-43110.020615188754</v>
      </c>
      <c r="AC44" s="194">
        <f t="shared" si="12"/>
        <v>43220.942135664845</v>
      </c>
      <c r="AD44" s="194" t="str">
        <f>AA35</f>
        <v>RISK-ON</v>
      </c>
    </row>
    <row r="45" spans="1:30" x14ac:dyDescent="0.25">
      <c r="A45" s="194">
        <f>I45</f>
        <v>-368.01446793959911</v>
      </c>
      <c r="B45" s="1">
        <f>SIGNALS!ADS12</f>
        <v>20160713</v>
      </c>
      <c r="C45" s="194">
        <f>SIGNALS!AEN13</f>
        <v>561.75062790309528</v>
      </c>
      <c r="D45" s="194">
        <f>SIGNALS!AEO13</f>
        <v>-18554.603085784289</v>
      </c>
      <c r="E45" s="194">
        <f>SIGNALS!AEP13</f>
        <v>-3913.2836976585113</v>
      </c>
      <c r="F45" s="194">
        <f>SIGNALS!AEQ13</f>
        <v>3913.2836976585113</v>
      </c>
      <c r="G45" s="194">
        <f>SIGNALS!AER13</f>
        <v>11951.094274303983</v>
      </c>
      <c r="H45" s="194">
        <f>SIGNALS!AES13</f>
        <v>-12964.0966783729</v>
      </c>
      <c r="I45" s="194">
        <f>SIGNALS!AET13</f>
        <v>-368.01446793959911</v>
      </c>
      <c r="J45" s="194">
        <f>SIGNALS!AEU13</f>
        <v>-11835.258806209482</v>
      </c>
      <c r="K45" s="194">
        <f>SIGNALS!AEV13</f>
        <v>48966.428138419215</v>
      </c>
      <c r="L45" s="194">
        <f>SIGNALS!AEW13</f>
        <v>-50269.739266943987</v>
      </c>
      <c r="M45" s="194">
        <f>SIGNALS!AEX13</f>
        <v>-84176.831149821141</v>
      </c>
      <c r="N45" s="194">
        <f>SIGNALS!AEY13</f>
        <v>84176.831149821141</v>
      </c>
      <c r="O45" s="284">
        <f>SIGNALS!ADZ13</f>
        <v>0.59493670886075944</v>
      </c>
      <c r="P45" s="111">
        <f>SIGNALS!AEB10</f>
        <v>1065.5295082255843</v>
      </c>
      <c r="Q45" s="111"/>
      <c r="R45" s="194">
        <f>K45</f>
        <v>48966.428138419215</v>
      </c>
      <c r="S45" s="194">
        <f t="shared" si="2"/>
        <v>3859.1053245956277</v>
      </c>
      <c r="T45" s="194">
        <f t="shared" si="3"/>
        <v>-16538.466354865195</v>
      </c>
      <c r="U45" s="194">
        <f t="shared" si="4"/>
        <v>4797.4834737906976</v>
      </c>
      <c r="V45" s="194">
        <f t="shared" si="5"/>
        <v>-4797.4834737906976</v>
      </c>
      <c r="W45" s="194">
        <f t="shared" si="6"/>
        <v>8903.7662919713748</v>
      </c>
      <c r="X45" s="194">
        <f t="shared" si="7"/>
        <v>-13432.779408357776</v>
      </c>
      <c r="Y45" s="194">
        <f t="shared" si="8"/>
        <v>11910.718193026189</v>
      </c>
      <c r="Z45" s="194">
        <f t="shared" si="9"/>
        <v>-1735.423288798198</v>
      </c>
      <c r="AA45" s="194">
        <f t="shared" si="10"/>
        <v>22172.703542135707</v>
      </c>
      <c r="AB45" s="194">
        <f t="shared" si="11"/>
        <v>-24105.761095174716</v>
      </c>
      <c r="AC45" s="194">
        <f t="shared" si="12"/>
        <v>22172.703542135707</v>
      </c>
      <c r="AD45" s="194" t="str">
        <f>AA35</f>
        <v>RISK-ON</v>
      </c>
    </row>
    <row r="46" spans="1:30" x14ac:dyDescent="0.25">
      <c r="A46" s="194">
        <f>K46</f>
        <v>-17664.88146813387</v>
      </c>
      <c r="B46" s="1">
        <f>SIGNALS!AFB12</f>
        <v>20160714</v>
      </c>
      <c r="C46" s="194">
        <f>SIGNALS!AFW13</f>
        <v>-5842.2539831537051</v>
      </c>
      <c r="D46" s="194">
        <f>SIGNALS!AFX13</f>
        <v>-2401.8242691378668</v>
      </c>
      <c r="E46" s="194">
        <f>SIGNALS!AFY13</f>
        <v>-19548.655289079419</v>
      </c>
      <c r="F46" s="194">
        <f>SIGNALS!AFZ13</f>
        <v>19548.655289079419</v>
      </c>
      <c r="G46" s="194">
        <f>SIGNALS!AGA13</f>
        <v>-5652.2313041077468</v>
      </c>
      <c r="H46" s="194">
        <f>SIGNALS!AGB13</f>
        <v>14716.797072099238</v>
      </c>
      <c r="I46" s="194">
        <f>SIGNALS!AGC13</f>
        <v>-9710.0906646899894</v>
      </c>
      <c r="J46" s="194">
        <f>SIGNALS!AGD13</f>
        <v>-15500.063047685369</v>
      </c>
      <c r="K46" s="194">
        <f>SIGNALS!AGE13</f>
        <v>-17664.88146813387</v>
      </c>
      <c r="L46" s="194">
        <f>SIGNALS!AGF13</f>
        <v>17664.88146813387</v>
      </c>
      <c r="M46" s="194">
        <f>SIGNALS!AGG13</f>
        <v>-63177.73406215779</v>
      </c>
      <c r="N46" s="194">
        <f>SIGNALS!AGH13</f>
        <v>63177.73406215779</v>
      </c>
      <c r="O46" s="284">
        <f>SIGNALS!AFI13</f>
        <v>0.24050632911392406</v>
      </c>
      <c r="P46" s="141">
        <f>SIGNALS!AFK10</f>
        <v>799.71815268554144</v>
      </c>
      <c r="Q46" s="141"/>
      <c r="R46" s="194">
        <f>K46</f>
        <v>-17664.88146813387</v>
      </c>
      <c r="S46" s="194">
        <f t="shared" si="2"/>
        <v>-2640.2516776253051</v>
      </c>
      <c r="T46" s="194">
        <f t="shared" si="3"/>
        <v>-10478.213677461077</v>
      </c>
      <c r="U46" s="194">
        <f t="shared" si="4"/>
        <v>-11730.969493368964</v>
      </c>
      <c r="V46" s="194">
        <f t="shared" si="5"/>
        <v>11730.969493368964</v>
      </c>
      <c r="W46" s="194">
        <f t="shared" si="6"/>
        <v>3149.4314850981182</v>
      </c>
      <c r="X46" s="194">
        <f t="shared" si="7"/>
        <v>876.350196863169</v>
      </c>
      <c r="Y46" s="194">
        <f t="shared" si="8"/>
        <v>-5039.0525663147946</v>
      </c>
      <c r="Z46" s="194">
        <f t="shared" si="9"/>
        <v>-13667.660926947425</v>
      </c>
      <c r="AA46" s="194">
        <f t="shared" si="10"/>
        <v>15650.773335142672</v>
      </c>
      <c r="AB46" s="194">
        <f t="shared" si="11"/>
        <v>-16302.428899405058</v>
      </c>
      <c r="AC46" s="194">
        <f t="shared" si="12"/>
        <v>15650.773335142672</v>
      </c>
      <c r="AD46" s="194" t="str">
        <f>AA35</f>
        <v>RISK-ON</v>
      </c>
    </row>
    <row r="47" spans="1:30" x14ac:dyDescent="0.25">
      <c r="A47" s="194">
        <f>F47</f>
        <v>0</v>
      </c>
      <c r="B47">
        <f>SIGNALS!AGK12</f>
        <v>20160715</v>
      </c>
      <c r="C47" s="194">
        <f>SIGNALS!AHF13</f>
        <v>0</v>
      </c>
      <c r="D47" s="194">
        <f>SIGNALS!AHG13</f>
        <v>0</v>
      </c>
      <c r="E47" s="194">
        <f>SIGNALS!AHH13</f>
        <v>0</v>
      </c>
      <c r="F47" s="194">
        <f>SIGNALS!AHI13</f>
        <v>0</v>
      </c>
      <c r="G47" s="194">
        <f>SIGNALS!AHJ13</f>
        <v>0</v>
      </c>
      <c r="H47" s="194">
        <f>SIGNALS!AHK13</f>
        <v>0</v>
      </c>
      <c r="I47" s="194">
        <f>SIGNALS!AHL13</f>
        <v>0</v>
      </c>
      <c r="J47" s="194">
        <f>SIGNALS!AHM13</f>
        <v>0</v>
      </c>
      <c r="K47" s="194">
        <f>SIGNALS!AHN13</f>
        <v>0</v>
      </c>
      <c r="L47" s="194">
        <f>SIGNALS!AHO13</f>
        <v>0</v>
      </c>
      <c r="M47" s="194">
        <f>SIGNALS!AHP13</f>
        <v>0</v>
      </c>
      <c r="N47" s="194">
        <f>SIGNALS!AHQ13</f>
        <v>0</v>
      </c>
      <c r="O47" s="284">
        <f>SIGNALS!AGR13</f>
        <v>0</v>
      </c>
      <c r="P47" s="141">
        <f>SIGNALS!AGT10</f>
        <v>0</v>
      </c>
      <c r="Q47" s="141"/>
      <c r="R47" s="194">
        <f>F47</f>
        <v>0</v>
      </c>
      <c r="S47" s="194">
        <f t="shared" si="2"/>
        <v>-2921.1269915768526</v>
      </c>
      <c r="T47" s="194">
        <f t="shared" si="3"/>
        <v>-1200.9121345689334</v>
      </c>
      <c r="U47" s="194">
        <f t="shared" si="4"/>
        <v>-9774.3276445397096</v>
      </c>
      <c r="V47" s="194">
        <f t="shared" si="5"/>
        <v>9774.3276445397096</v>
      </c>
      <c r="W47" s="194">
        <f t="shared" si="6"/>
        <v>-2826.1156520538734</v>
      </c>
      <c r="X47" s="194">
        <f t="shared" si="7"/>
        <v>7358.398536049619</v>
      </c>
      <c r="Y47" s="194">
        <f t="shared" si="8"/>
        <v>-4855.0453323449947</v>
      </c>
      <c r="Z47" s="194">
        <f t="shared" si="9"/>
        <v>-7750.0315238426847</v>
      </c>
      <c r="AA47" s="194">
        <f t="shared" si="10"/>
        <v>-8832.440734066935</v>
      </c>
      <c r="AB47" s="194">
        <f t="shared" si="11"/>
        <v>8832.440734066935</v>
      </c>
      <c r="AC47" s="194">
        <f t="shared" si="12"/>
        <v>9774.3276445397096</v>
      </c>
      <c r="AD47" s="194" t="str">
        <f>AA35</f>
        <v>RISK-ON</v>
      </c>
    </row>
    <row r="48" spans="1:30" x14ac:dyDescent="0.25">
      <c r="B48">
        <f>SIGNALS!AHT12</f>
        <v>20160718</v>
      </c>
      <c r="C48" s="194">
        <f>SIGNALS!AIO13</f>
        <v>0</v>
      </c>
      <c r="D48" s="194">
        <f>SIGNALS!AIP13</f>
        <v>0</v>
      </c>
      <c r="E48" s="194">
        <f>SIGNALS!AIQ13</f>
        <v>0</v>
      </c>
      <c r="F48" s="194">
        <f>SIGNALS!AIR13</f>
        <v>0</v>
      </c>
      <c r="G48" s="194">
        <f>SIGNALS!AIS13</f>
        <v>0</v>
      </c>
      <c r="H48" s="194">
        <f>SIGNALS!AIT13</f>
        <v>0</v>
      </c>
      <c r="I48" s="194">
        <f>SIGNALS!AIU13</f>
        <v>0</v>
      </c>
      <c r="J48" s="194">
        <f>SIGNALS!AIV13</f>
        <v>0</v>
      </c>
      <c r="K48" s="194">
        <f>SIGNALS!AIW13</f>
        <v>0</v>
      </c>
      <c r="L48" s="194">
        <f>SIGNALS!AIX13</f>
        <v>0</v>
      </c>
      <c r="M48" s="194">
        <f>SIGNALS!AIY13</f>
        <v>0</v>
      </c>
      <c r="N48" s="194">
        <f>SIGNALS!AIZ13</f>
        <v>0</v>
      </c>
      <c r="O48" s="284">
        <f>SIGNALS!AIA13</f>
        <v>0</v>
      </c>
      <c r="P48" s="141">
        <f>SIGNALS!AIC10</f>
        <v>0</v>
      </c>
      <c r="AD48" s="194">
        <f>V47</f>
        <v>9774.3276445397096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Z128"/>
  <sheetViews>
    <sheetView zoomScale="85" zoomScaleNormal="85" workbookViewId="0">
      <pane xSplit="4" ySplit="12" topLeftCell="E13" activePane="bottomRight" state="frozen"/>
      <selection pane="topRight" activeCell="BZ1" sqref="BZ1"/>
      <selection pane="bottomLeft" activeCell="A2" sqref="A2"/>
      <selection pane="bottomRight" activeCell="AGY93" sqref="AGY93"/>
    </sheetView>
  </sheetViews>
  <sheetFormatPr defaultRowHeight="15" outlineLevelRow="1" x14ac:dyDescent="0.25"/>
  <cols>
    <col min="1" max="1" width="8.5703125" bestFit="1" customWidth="1"/>
    <col min="2" max="2" width="8.5703125" style="164" bestFit="1" customWidth="1"/>
    <col min="3" max="3" width="8.42578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6" width="10.7109375" style="194" hidden="1" customWidth="1"/>
    <col min="517" max="517" width="1.7109375" hidden="1" customWidth="1"/>
    <col min="518" max="518" width="8.5703125" hidden="1" customWidth="1"/>
    <col min="519" max="521" width="10" hidden="1" customWidth="1"/>
    <col min="522" max="523" width="5.28515625" hidden="1" customWidth="1"/>
    <col min="524" max="524" width="9.28515625" hidden="1" customWidth="1"/>
    <col min="525" max="525" width="6.140625" hidden="1" customWidth="1"/>
    <col min="526" max="526" width="9" hidden="1" customWidth="1"/>
    <col min="527" max="528" width="12.85546875" hidden="1" customWidth="1"/>
    <col min="529" max="530" width="5.5703125" hidden="1" customWidth="1"/>
    <col min="531" max="531" width="13.7109375" hidden="1" customWidth="1"/>
    <col min="532" max="532" width="13.28515625" hidden="1" customWidth="1"/>
    <col min="533" max="534" width="7.28515625" hidden="1" customWidth="1"/>
    <col min="535" max="536" width="5.7109375" hidden="1" customWidth="1"/>
    <col min="537" max="537" width="6.140625" hidden="1" customWidth="1"/>
    <col min="538" max="539" width="14.28515625" hidden="1" customWidth="1"/>
    <col min="540" max="540" width="14.42578125" style="194" hidden="1" customWidth="1"/>
    <col min="541" max="541" width="11.85546875" style="194" hidden="1" customWidth="1"/>
    <col min="542" max="551" width="10.7109375" style="194" hidden="1" customWidth="1"/>
    <col min="552" max="552" width="1.5703125" hidden="1" customWidth="1"/>
    <col min="553" max="553" width="8.5703125" hidden="1" customWidth="1"/>
    <col min="554" max="556" width="10" hidden="1" customWidth="1"/>
    <col min="557" max="558" width="5.28515625" hidden="1" customWidth="1"/>
    <col min="559" max="559" width="9.28515625" hidden="1" customWidth="1"/>
    <col min="560" max="560" width="6.140625" hidden="1" customWidth="1"/>
    <col min="561" max="561" width="9" hidden="1" customWidth="1"/>
    <col min="562" max="563" width="12.85546875" hidden="1" customWidth="1"/>
    <col min="564" max="565" width="5.5703125" hidden="1" customWidth="1"/>
    <col min="566" max="566" width="13.7109375" hidden="1" customWidth="1"/>
    <col min="567" max="567" width="13.28515625" hidden="1" customWidth="1"/>
    <col min="568" max="569" width="7.28515625" hidden="1" customWidth="1"/>
    <col min="570" max="571" width="5.7109375" hidden="1" customWidth="1"/>
    <col min="572" max="572" width="6.140625" hidden="1" customWidth="1"/>
    <col min="573" max="574" width="14.28515625" hidden="1" customWidth="1"/>
    <col min="575" max="575" width="14.42578125" style="194" hidden="1" customWidth="1"/>
    <col min="576" max="576" width="11.85546875" style="194" hidden="1" customWidth="1"/>
    <col min="577" max="586" width="10.7109375" style="194" hidden="1" customWidth="1"/>
    <col min="587" max="587" width="2.140625" hidden="1" customWidth="1"/>
    <col min="588" max="588" width="8.5703125" hidden="1" customWidth="1"/>
    <col min="589" max="591" width="10" hidden="1" customWidth="1"/>
    <col min="592" max="593" width="5.28515625" hidden="1" customWidth="1"/>
    <col min="594" max="594" width="9.28515625" hidden="1" customWidth="1"/>
    <col min="595" max="595" width="6.140625" hidden="1" customWidth="1"/>
    <col min="596" max="596" width="9" hidden="1" customWidth="1"/>
    <col min="597" max="598" width="12.85546875" hidden="1" customWidth="1"/>
    <col min="599" max="600" width="5.5703125" hidden="1" customWidth="1"/>
    <col min="601" max="601" width="13.7109375" hidden="1" customWidth="1"/>
    <col min="602" max="602" width="13.28515625" hidden="1" customWidth="1"/>
    <col min="603" max="604" width="7.28515625" hidden="1" customWidth="1"/>
    <col min="605" max="606" width="5.7109375" hidden="1" customWidth="1"/>
    <col min="607" max="607" width="6.140625" hidden="1" customWidth="1"/>
    <col min="608" max="609" width="14.28515625" hidden="1" customWidth="1"/>
    <col min="610" max="610" width="14.42578125" style="194" hidden="1" customWidth="1"/>
    <col min="611" max="611" width="11.85546875" style="194" hidden="1" customWidth="1"/>
    <col min="612" max="621" width="10.7109375" style="194" hidden="1" customWidth="1"/>
    <col min="622" max="622" width="1.7109375" hidden="1" customWidth="1"/>
    <col min="623" max="623" width="8.5703125" hidden="1" customWidth="1"/>
    <col min="624" max="626" width="10" hidden="1" customWidth="1"/>
    <col min="627" max="628" width="5.28515625" hidden="1" customWidth="1"/>
    <col min="629" max="629" width="9.28515625" hidden="1" customWidth="1"/>
    <col min="630" max="630" width="6.140625" hidden="1" customWidth="1"/>
    <col min="631" max="631" width="9" hidden="1" customWidth="1"/>
    <col min="632" max="633" width="12.85546875" hidden="1" customWidth="1"/>
    <col min="634" max="635" width="5.5703125" hidden="1" customWidth="1"/>
    <col min="636" max="636" width="13.7109375" hidden="1" customWidth="1"/>
    <col min="637" max="637" width="13.28515625" hidden="1" customWidth="1"/>
    <col min="638" max="639" width="7.28515625" hidden="1" customWidth="1"/>
    <col min="640" max="641" width="5.7109375" hidden="1" customWidth="1"/>
    <col min="642" max="642" width="6.140625" hidden="1" customWidth="1"/>
    <col min="643" max="644" width="14.28515625" hidden="1" customWidth="1"/>
    <col min="645" max="645" width="14.42578125" style="194" hidden="1" customWidth="1"/>
    <col min="646" max="646" width="11.85546875" style="194" hidden="1" customWidth="1"/>
    <col min="647" max="656" width="10.7109375" style="194" hidden="1" customWidth="1"/>
    <col min="657" max="657" width="2.140625" hidden="1" customWidth="1"/>
    <col min="658" max="658" width="8.5703125" hidden="1" customWidth="1"/>
    <col min="659" max="661" width="10" hidden="1" customWidth="1"/>
    <col min="662" max="663" width="5.28515625" hidden="1" customWidth="1"/>
    <col min="664" max="664" width="9.28515625" hidden="1" customWidth="1"/>
    <col min="665" max="665" width="6.140625" hidden="1" customWidth="1"/>
    <col min="666" max="666" width="9" hidden="1" customWidth="1"/>
    <col min="667" max="668" width="12.85546875" hidden="1" customWidth="1"/>
    <col min="669" max="670" width="5.5703125" hidden="1" customWidth="1"/>
    <col min="671" max="671" width="13.7109375" hidden="1" customWidth="1"/>
    <col min="672" max="672" width="13.28515625" hidden="1" customWidth="1"/>
    <col min="673" max="674" width="7.28515625" hidden="1" customWidth="1"/>
    <col min="675" max="676" width="5.7109375" hidden="1" customWidth="1"/>
    <col min="677" max="677" width="6.140625" hidden="1" customWidth="1"/>
    <col min="678" max="679" width="14.28515625" hidden="1" customWidth="1"/>
    <col min="680" max="680" width="14.42578125" style="194" hidden="1" customWidth="1"/>
    <col min="681" max="681" width="11.85546875" style="194" hidden="1" customWidth="1"/>
    <col min="682" max="691" width="10.7109375" style="194" hidden="1" customWidth="1"/>
    <col min="692" max="692" width="1.5703125" hidden="1" customWidth="1"/>
    <col min="693" max="693" width="8.5703125" hidden="1" customWidth="1"/>
    <col min="694" max="696" width="10" hidden="1" customWidth="1"/>
    <col min="697" max="698" width="5.28515625" hidden="1" customWidth="1"/>
    <col min="699" max="699" width="9.28515625" hidden="1" customWidth="1"/>
    <col min="700" max="700" width="6.140625" hidden="1" customWidth="1"/>
    <col min="701" max="701" width="9" hidden="1" customWidth="1"/>
    <col min="702" max="703" width="12.85546875" hidden="1" customWidth="1"/>
    <col min="704" max="705" width="5.5703125" hidden="1" customWidth="1"/>
    <col min="706" max="706" width="13.7109375" hidden="1" customWidth="1"/>
    <col min="707" max="707" width="13.28515625" hidden="1" customWidth="1"/>
    <col min="708" max="709" width="7.28515625" hidden="1" customWidth="1"/>
    <col min="710" max="711" width="5.7109375" hidden="1" customWidth="1"/>
    <col min="712" max="712" width="6.140625" hidden="1" customWidth="1"/>
    <col min="713" max="714" width="14.28515625" hidden="1" customWidth="1"/>
    <col min="715" max="715" width="14.42578125" style="194" hidden="1" customWidth="1"/>
    <col min="716" max="716" width="11.85546875" style="194" hidden="1" customWidth="1"/>
    <col min="717" max="726" width="10.7109375" style="194" hidden="1" customWidth="1"/>
    <col min="727" max="727" width="2.5703125" hidden="1" customWidth="1"/>
    <col min="728" max="728" width="8.5703125" hidden="1" customWidth="1"/>
    <col min="729" max="731" width="10" hidden="1" customWidth="1"/>
    <col min="732" max="733" width="5.28515625" hidden="1" customWidth="1"/>
    <col min="734" max="734" width="9.28515625" hidden="1" customWidth="1"/>
    <col min="735" max="735" width="6.140625" hidden="1" customWidth="1"/>
    <col min="736" max="736" width="9" hidden="1" customWidth="1"/>
    <col min="737" max="738" width="12.85546875" hidden="1" customWidth="1"/>
    <col min="739" max="740" width="5.5703125" hidden="1" customWidth="1"/>
    <col min="741" max="741" width="13.7109375" hidden="1" customWidth="1"/>
    <col min="742" max="742" width="13.28515625" hidden="1" customWidth="1"/>
    <col min="743" max="744" width="7.28515625" hidden="1" customWidth="1"/>
    <col min="745" max="746" width="5.7109375" hidden="1" customWidth="1"/>
    <col min="747" max="747" width="6.140625" hidden="1" customWidth="1"/>
    <col min="748" max="749" width="14.28515625" hidden="1" customWidth="1"/>
    <col min="750" max="750" width="14.42578125" style="194" hidden="1" customWidth="1"/>
    <col min="751" max="751" width="11.85546875" style="194" hidden="1" customWidth="1"/>
    <col min="752" max="759" width="10.7109375" style="194" hidden="1" customWidth="1"/>
    <col min="760" max="760" width="11.5703125" style="194" hidden="1" customWidth="1"/>
    <col min="761" max="761" width="10.7109375" style="194" hidden="1" customWidth="1"/>
    <col min="762" max="762" width="2.28515625" hidden="1" customWidth="1"/>
    <col min="763" max="763" width="8.5703125" hidden="1" customWidth="1"/>
    <col min="764" max="766" width="10" hidden="1" customWidth="1"/>
    <col min="767" max="768" width="5.28515625" hidden="1" customWidth="1"/>
    <col min="769" max="769" width="9.28515625" hidden="1" customWidth="1"/>
    <col min="770" max="770" width="6.140625" hidden="1" customWidth="1"/>
    <col min="771" max="771" width="9" hidden="1" customWidth="1"/>
    <col min="772" max="773" width="12.85546875" hidden="1" customWidth="1"/>
    <col min="774" max="775" width="5.5703125" hidden="1" customWidth="1"/>
    <col min="776" max="776" width="13.7109375" hidden="1" customWidth="1"/>
    <col min="777" max="777" width="13.28515625" hidden="1" customWidth="1"/>
    <col min="778" max="779" width="7.28515625" hidden="1" customWidth="1"/>
    <col min="780" max="781" width="5.7109375" hidden="1" customWidth="1"/>
    <col min="782" max="782" width="6.140625" hidden="1" customWidth="1"/>
    <col min="783" max="784" width="14.28515625" hidden="1" customWidth="1"/>
    <col min="785" max="785" width="14.42578125" style="194" hidden="1" customWidth="1"/>
    <col min="786" max="786" width="11.85546875" style="194" hidden="1" customWidth="1"/>
    <col min="787" max="796" width="10.7109375" style="194" hidden="1" customWidth="1"/>
    <col min="797" max="797" width="1.42578125" hidden="1" customWidth="1"/>
    <col min="798" max="798" width="8.5703125" hidden="1" customWidth="1"/>
    <col min="799" max="801" width="10" hidden="1" customWidth="1"/>
    <col min="802" max="803" width="5.28515625" hidden="1" customWidth="1"/>
    <col min="804" max="804" width="9.28515625" hidden="1" customWidth="1"/>
    <col min="805" max="805" width="6.140625" hidden="1" customWidth="1"/>
    <col min="806" max="806" width="9" hidden="1" customWidth="1"/>
    <col min="807" max="808" width="12.85546875" hidden="1" customWidth="1"/>
    <col min="809" max="810" width="5.5703125" hidden="1" customWidth="1"/>
    <col min="811" max="811" width="13.7109375" hidden="1" customWidth="1"/>
    <col min="812" max="812" width="13.28515625" hidden="1" customWidth="1"/>
    <col min="813" max="814" width="7.28515625" hidden="1" customWidth="1"/>
    <col min="815" max="816" width="5.7109375" hidden="1" customWidth="1"/>
    <col min="817" max="817" width="6.140625" hidden="1" customWidth="1"/>
    <col min="818" max="819" width="14.28515625" hidden="1" customWidth="1"/>
    <col min="820" max="820" width="14.42578125" style="194" hidden="1" customWidth="1"/>
    <col min="821" max="821" width="11.85546875" style="194" hidden="1" customWidth="1"/>
    <col min="822" max="831" width="10.7109375" style="194" hidden="1" customWidth="1"/>
    <col min="832" max="832" width="2.5703125" hidden="1" customWidth="1"/>
    <col min="833" max="833" width="8.5703125" bestFit="1" customWidth="1"/>
    <col min="834" max="834" width="10" bestFit="1" customWidth="1"/>
    <col min="835" max="836" width="10" customWidth="1"/>
    <col min="837" max="837" width="5.28515625" bestFit="1" customWidth="1"/>
    <col min="838" max="838" width="5.28515625" customWidth="1"/>
    <col min="839" max="839" width="9.28515625" bestFit="1" customWidth="1"/>
    <col min="840" max="840" width="6.140625" customWidth="1"/>
    <col min="841" max="841" width="9" bestFit="1" customWidth="1"/>
    <col min="842" max="843" width="12.85546875" customWidth="1"/>
    <col min="844" max="844" width="5.5703125" bestFit="1" customWidth="1"/>
    <col min="845" max="845" width="5.5703125" customWidth="1"/>
    <col min="846" max="846" width="13.7109375" customWidth="1"/>
    <col min="847" max="847" width="13.28515625" customWidth="1"/>
    <col min="848" max="849" width="7.28515625" bestFit="1" customWidth="1"/>
    <col min="850" max="850" width="5.7109375" bestFit="1" customWidth="1"/>
    <col min="851" max="851" width="5.7109375" customWidth="1"/>
    <col min="852" max="852" width="6.140625" bestFit="1" customWidth="1"/>
    <col min="853" max="853" width="14.28515625" bestFit="1" customWidth="1"/>
    <col min="854" max="854" width="14.28515625" customWidth="1"/>
    <col min="855" max="855" width="14.42578125" style="194" bestFit="1" customWidth="1"/>
    <col min="856" max="856" width="11.85546875" style="194" bestFit="1" customWidth="1"/>
    <col min="857" max="866" width="10.7109375" style="194" customWidth="1"/>
    <col min="867" max="867" width="1.7109375" customWidth="1"/>
    <col min="868" max="868" width="8.5703125" bestFit="1" customWidth="1"/>
    <col min="869" max="869" width="10" bestFit="1" customWidth="1"/>
    <col min="870" max="871" width="10" customWidth="1"/>
    <col min="872" max="872" width="5.28515625" bestFit="1" customWidth="1"/>
    <col min="873" max="873" width="5.28515625" customWidth="1"/>
    <col min="874" max="874" width="9.28515625" bestFit="1" customWidth="1"/>
    <col min="875" max="875" width="6.140625" customWidth="1"/>
    <col min="876" max="876" width="9" bestFit="1" customWidth="1"/>
    <col min="877" max="878" width="12.85546875" customWidth="1"/>
    <col min="879" max="879" width="5.5703125" bestFit="1" customWidth="1"/>
    <col min="880" max="880" width="5.5703125" customWidth="1"/>
    <col min="881" max="881" width="13.7109375" customWidth="1"/>
    <col min="882" max="882" width="13.28515625" customWidth="1"/>
    <col min="883" max="884" width="7.28515625" bestFit="1" customWidth="1"/>
    <col min="885" max="885" width="5.7109375" bestFit="1" customWidth="1"/>
    <col min="886" max="886" width="5.7109375" customWidth="1"/>
    <col min="887" max="887" width="6.140625" bestFit="1" customWidth="1"/>
    <col min="888" max="888" width="14.28515625" bestFit="1" customWidth="1"/>
    <col min="889" max="889" width="14.28515625" customWidth="1"/>
    <col min="890" max="890" width="14.42578125" style="194" bestFit="1" customWidth="1"/>
    <col min="891" max="891" width="11.85546875" style="194" bestFit="1" customWidth="1"/>
    <col min="892" max="901" width="10.7109375" style="194" customWidth="1"/>
    <col min="902" max="902" width="1.42578125" customWidth="1"/>
    <col min="903" max="903" width="8.5703125" bestFit="1" customWidth="1"/>
    <col min="904" max="904" width="10" bestFit="1" customWidth="1"/>
    <col min="905" max="906" width="10" customWidth="1"/>
    <col min="907" max="907" width="5.28515625" bestFit="1" customWidth="1"/>
    <col min="908" max="908" width="5.28515625" customWidth="1"/>
    <col min="909" max="909" width="9.28515625" bestFit="1" customWidth="1"/>
    <col min="910" max="910" width="6.140625" customWidth="1"/>
    <col min="911" max="911" width="9" bestFit="1" customWidth="1"/>
    <col min="912" max="913" width="12.85546875" customWidth="1"/>
    <col min="914" max="914" width="5.5703125" bestFit="1" customWidth="1"/>
    <col min="915" max="915" width="5.5703125" customWidth="1"/>
    <col min="916" max="916" width="13.7109375" customWidth="1"/>
    <col min="917" max="917" width="13.28515625" customWidth="1"/>
    <col min="918" max="919" width="7.28515625" bestFit="1" customWidth="1"/>
    <col min="920" max="920" width="5.7109375" bestFit="1" customWidth="1"/>
    <col min="921" max="921" width="5.7109375" customWidth="1"/>
    <col min="922" max="922" width="6.140625" bestFit="1" customWidth="1"/>
    <col min="923" max="923" width="14.28515625" bestFit="1" customWidth="1"/>
    <col min="924" max="924" width="14.28515625" customWidth="1"/>
    <col min="925" max="925" width="14.42578125" style="194" bestFit="1" customWidth="1"/>
    <col min="926" max="926" width="11.85546875" style="194" bestFit="1" customWidth="1"/>
    <col min="927" max="936" width="10.7109375" style="194" customWidth="1"/>
  </cols>
  <sheetData>
    <row r="1" spans="1:936" outlineLevel="1" x14ac:dyDescent="0.25">
      <c r="AP1">
        <v>20160606</v>
      </c>
      <c r="AQ1" t="s">
        <v>1143</v>
      </c>
      <c r="AT1" t="s">
        <v>1079</v>
      </c>
      <c r="AU1" t="s">
        <v>1143</v>
      </c>
      <c r="BG1">
        <v>20160607</v>
      </c>
      <c r="BH1" t="s">
        <v>1143</v>
      </c>
      <c r="BK1" t="s">
        <v>1079</v>
      </c>
      <c r="BL1" t="s">
        <v>1143</v>
      </c>
      <c r="BM1" s="205" t="s">
        <v>1151</v>
      </c>
      <c r="BO1" s="211" t="s">
        <v>1152</v>
      </c>
      <c r="BP1" s="211" t="s">
        <v>1153</v>
      </c>
      <c r="BQ1" s="211" t="s">
        <v>1154</v>
      </c>
      <c r="BV1" s="206" t="s">
        <v>1149</v>
      </c>
      <c r="BW1" s="206" t="s">
        <v>1150</v>
      </c>
      <c r="BX1" s="206"/>
      <c r="BY1" s="205"/>
      <c r="BZ1" s="205">
        <v>20160608</v>
      </c>
      <c r="CA1" s="205" t="s">
        <v>1143</v>
      </c>
      <c r="CB1" s="205"/>
      <c r="CC1" s="205"/>
      <c r="CD1" s="205" t="s">
        <v>1157</v>
      </c>
      <c r="CE1" s="205" t="s">
        <v>1143</v>
      </c>
      <c r="CF1" s="205" t="s">
        <v>1151</v>
      </c>
      <c r="CH1" s="212" t="s">
        <v>1152</v>
      </c>
      <c r="CI1" s="212" t="s">
        <v>1153</v>
      </c>
      <c r="CJ1" s="212" t="s">
        <v>1154</v>
      </c>
      <c r="CP1" s="206" t="s">
        <v>1149</v>
      </c>
      <c r="CQ1" s="206" t="s">
        <v>1150</v>
      </c>
      <c r="CR1" s="206"/>
      <c r="CS1" s="205"/>
      <c r="CT1" s="205">
        <v>20160609</v>
      </c>
      <c r="CU1" s="205" t="s">
        <v>1143</v>
      </c>
      <c r="CV1" s="205"/>
      <c r="CW1" s="205"/>
      <c r="CX1" s="205" t="s">
        <v>1157</v>
      </c>
      <c r="CY1" s="205" t="s">
        <v>1143</v>
      </c>
      <c r="CZ1" s="205" t="s">
        <v>1151</v>
      </c>
      <c r="DB1" s="212" t="s">
        <v>1152</v>
      </c>
      <c r="DC1" s="212" t="s">
        <v>1153</v>
      </c>
      <c r="DD1" s="212" t="s">
        <v>1154</v>
      </c>
      <c r="DJ1" s="206" t="s">
        <v>1149</v>
      </c>
      <c r="DK1" s="206" t="s">
        <v>1150</v>
      </c>
      <c r="DL1" s="206"/>
      <c r="DM1" s="206"/>
      <c r="DN1" s="205"/>
      <c r="DO1" s="205"/>
      <c r="DP1" s="205">
        <v>20160610</v>
      </c>
      <c r="DQ1" s="205" t="s">
        <v>1143</v>
      </c>
      <c r="DR1" s="205"/>
      <c r="DS1" s="205"/>
      <c r="DT1" s="205" t="s">
        <v>1157</v>
      </c>
      <c r="DU1" s="205" t="s">
        <v>1143</v>
      </c>
      <c r="DV1" s="205" t="s">
        <v>1151</v>
      </c>
      <c r="DY1" s="258" t="s">
        <v>1152</v>
      </c>
      <c r="DZ1" s="259"/>
      <c r="EA1" s="254" t="s">
        <v>1153</v>
      </c>
      <c r="EB1" s="255"/>
      <c r="EC1" s="212" t="s">
        <v>1154</v>
      </c>
      <c r="EH1" s="206" t="s">
        <v>1149</v>
      </c>
      <c r="EI1" s="206" t="s">
        <v>1150</v>
      </c>
      <c r="EJ1" s="206"/>
      <c r="EK1" s="206"/>
      <c r="EL1" s="205"/>
      <c r="EM1" s="205"/>
      <c r="EN1" s="205">
        <v>20160613</v>
      </c>
      <c r="EO1" s="205" t="s">
        <v>1143</v>
      </c>
      <c r="EP1" s="205"/>
      <c r="EQ1" s="205"/>
      <c r="ER1" s="205" t="s">
        <v>1157</v>
      </c>
      <c r="ES1" s="205" t="s">
        <v>1143</v>
      </c>
      <c r="ET1" s="205" t="s">
        <v>1151</v>
      </c>
      <c r="EW1" s="258" t="s">
        <v>1152</v>
      </c>
      <c r="EX1" s="259"/>
      <c r="EY1" s="254" t="s">
        <v>1153</v>
      </c>
      <c r="EZ1" s="255"/>
      <c r="FA1" s="212" t="s">
        <v>1154</v>
      </c>
      <c r="FF1" s="206" t="s">
        <v>1149</v>
      </c>
      <c r="FG1" s="206" t="s">
        <v>1150</v>
      </c>
      <c r="FH1" s="206"/>
      <c r="FI1" s="206"/>
      <c r="FJ1" s="205"/>
      <c r="FK1" s="205"/>
      <c r="FL1" s="205">
        <v>20160614</v>
      </c>
      <c r="FM1" s="205" t="s">
        <v>1143</v>
      </c>
      <c r="FN1" s="205"/>
      <c r="FO1" s="205"/>
      <c r="FP1" s="274" t="s">
        <v>1157</v>
      </c>
      <c r="FQ1" s="205" t="s">
        <v>1143</v>
      </c>
      <c r="FR1" s="205" t="s">
        <v>1151</v>
      </c>
      <c r="FT1" s="259" t="s">
        <v>1152</v>
      </c>
      <c r="FU1" s="259"/>
      <c r="FV1" s="259" t="s">
        <v>1190</v>
      </c>
      <c r="FW1" s="259"/>
      <c r="FX1" s="254" t="s">
        <v>1153</v>
      </c>
      <c r="FY1" s="254"/>
      <c r="FZ1" s="254" t="s">
        <v>1191</v>
      </c>
      <c r="GA1" s="254"/>
      <c r="GB1" s="212" t="s">
        <v>1192</v>
      </c>
      <c r="GC1" s="212" t="s">
        <v>1193</v>
      </c>
      <c r="GF1" s="206" t="s">
        <v>1149</v>
      </c>
      <c r="GG1" s="206" t="s">
        <v>1150</v>
      </c>
      <c r="GH1" s="206"/>
      <c r="GI1" s="206"/>
      <c r="GJ1" s="205"/>
      <c r="GK1" s="205"/>
      <c r="GL1" s="205">
        <v>20160615</v>
      </c>
      <c r="GM1" s="205" t="s">
        <v>1143</v>
      </c>
      <c r="GN1" s="205"/>
      <c r="GO1" s="205"/>
      <c r="GP1" s="274" t="s">
        <v>1157</v>
      </c>
      <c r="GQ1" s="205" t="s">
        <v>1143</v>
      </c>
      <c r="GR1" s="205" t="s">
        <v>1151</v>
      </c>
      <c r="GT1" s="259" t="s">
        <v>1152</v>
      </c>
      <c r="GU1" s="259"/>
      <c r="GV1" s="259" t="s">
        <v>1190</v>
      </c>
      <c r="GW1" s="259"/>
      <c r="GX1" s="254" t="s">
        <v>1153</v>
      </c>
      <c r="GY1" s="254"/>
      <c r="GZ1" s="254" t="s">
        <v>1191</v>
      </c>
      <c r="HA1" s="254"/>
      <c r="HB1" s="212" t="s">
        <v>1192</v>
      </c>
      <c r="HC1" s="212" t="s">
        <v>1193</v>
      </c>
      <c r="HF1" s="206" t="s">
        <v>1149</v>
      </c>
      <c r="HG1" s="206" t="s">
        <v>1150</v>
      </c>
      <c r="HH1" s="206"/>
      <c r="HI1" s="206"/>
      <c r="HJ1" s="205"/>
      <c r="HK1" s="205"/>
      <c r="HL1" s="205">
        <v>20160616</v>
      </c>
      <c r="HM1" s="205" t="s">
        <v>1143</v>
      </c>
      <c r="HN1" s="205"/>
      <c r="HO1" s="205"/>
      <c r="HP1" s="274" t="s">
        <v>1157</v>
      </c>
      <c r="HQ1" s="205" t="s">
        <v>1143</v>
      </c>
      <c r="HR1" s="205" t="s">
        <v>1151</v>
      </c>
      <c r="HT1" s="259" t="s">
        <v>1152</v>
      </c>
      <c r="HU1" s="259"/>
      <c r="HV1" s="259" t="s">
        <v>1190</v>
      </c>
      <c r="HW1" s="259"/>
      <c r="HX1" s="254" t="s">
        <v>1153</v>
      </c>
      <c r="HY1" s="254"/>
      <c r="HZ1" s="254" t="s">
        <v>1191</v>
      </c>
      <c r="IA1" s="254"/>
      <c r="IB1" s="212" t="s">
        <v>1192</v>
      </c>
      <c r="IC1" s="212" t="s">
        <v>1193</v>
      </c>
      <c r="IF1" s="206" t="s">
        <v>1149</v>
      </c>
      <c r="IG1" s="206" t="s">
        <v>1150</v>
      </c>
      <c r="IH1" s="206"/>
      <c r="II1" s="206"/>
      <c r="IJ1" s="205"/>
      <c r="IK1" s="205"/>
      <c r="IL1" s="205">
        <v>20160617</v>
      </c>
      <c r="IM1" s="205" t="s">
        <v>1143</v>
      </c>
      <c r="IN1" s="205"/>
      <c r="IO1" s="205"/>
      <c r="IP1" s="274" t="s">
        <v>1157</v>
      </c>
      <c r="IQ1" s="205" t="s">
        <v>1143</v>
      </c>
      <c r="IR1" s="205" t="s">
        <v>1151</v>
      </c>
      <c r="IT1" s="259" t="s">
        <v>1152</v>
      </c>
      <c r="IU1" s="259"/>
      <c r="IV1" s="259" t="s">
        <v>1190</v>
      </c>
      <c r="IW1" s="259"/>
      <c r="IX1" s="254" t="s">
        <v>1153</v>
      </c>
      <c r="IY1" s="254"/>
      <c r="IZ1" s="254" t="s">
        <v>1191</v>
      </c>
      <c r="JA1" s="254"/>
      <c r="JB1" s="212" t="s">
        <v>1192</v>
      </c>
      <c r="JC1" s="212" t="s">
        <v>1193</v>
      </c>
      <c r="JF1" s="206" t="s">
        <v>1149</v>
      </c>
      <c r="JG1" s="206" t="s">
        <v>1150</v>
      </c>
      <c r="JH1" s="206"/>
      <c r="JI1" s="206"/>
      <c r="JJ1" s="205"/>
      <c r="JK1" s="205"/>
      <c r="JL1" s="205">
        <v>20160620</v>
      </c>
      <c r="JM1" s="205" t="s">
        <v>1143</v>
      </c>
      <c r="JN1" s="205"/>
      <c r="JO1" s="205"/>
      <c r="JP1" s="274" t="s">
        <v>1157</v>
      </c>
      <c r="JQ1" s="205" t="s">
        <v>1143</v>
      </c>
      <c r="JR1" s="205" t="s">
        <v>1151</v>
      </c>
      <c r="JT1" s="259" t="s">
        <v>1152</v>
      </c>
      <c r="JU1" s="259"/>
      <c r="JV1" s="259" t="s">
        <v>1190</v>
      </c>
      <c r="JW1" s="259"/>
      <c r="JX1" s="254" t="s">
        <v>1153</v>
      </c>
      <c r="JY1" s="254"/>
      <c r="JZ1" s="254" t="s">
        <v>1191</v>
      </c>
      <c r="KA1" s="254"/>
      <c r="KB1" s="212" t="s">
        <v>1192</v>
      </c>
      <c r="KC1" s="212" t="s">
        <v>1193</v>
      </c>
      <c r="KF1" s="206" t="s">
        <v>1149</v>
      </c>
      <c r="KG1" s="206" t="s">
        <v>1150</v>
      </c>
      <c r="KH1" s="206"/>
      <c r="KI1" s="206"/>
      <c r="KJ1" s="205"/>
      <c r="KK1" s="205"/>
      <c r="KL1" s="205">
        <v>20160621</v>
      </c>
      <c r="KM1" s="205" t="s">
        <v>1143</v>
      </c>
      <c r="KN1" s="205"/>
      <c r="KO1" s="205"/>
      <c r="KP1" s="274" t="s">
        <v>1157</v>
      </c>
      <c r="KQ1" s="205" t="s">
        <v>1143</v>
      </c>
      <c r="KR1" s="205" t="s">
        <v>1151</v>
      </c>
      <c r="KT1" s="259" t="s">
        <v>1152</v>
      </c>
      <c r="KU1" s="259"/>
      <c r="KV1" s="259" t="s">
        <v>1190</v>
      </c>
      <c r="KW1" s="259"/>
      <c r="KX1" s="254" t="s">
        <v>1153</v>
      </c>
      <c r="KY1" s="254"/>
      <c r="KZ1" s="254" t="s">
        <v>1191</v>
      </c>
      <c r="LA1" s="254"/>
      <c r="LB1" s="212" t="s">
        <v>1192</v>
      </c>
      <c r="LC1" s="212" t="s">
        <v>1193</v>
      </c>
      <c r="LF1" s="206" t="s">
        <v>1149</v>
      </c>
      <c r="LG1" s="206" t="s">
        <v>1150</v>
      </c>
      <c r="LH1" s="206"/>
      <c r="LI1" s="206"/>
      <c r="LJ1" s="205"/>
      <c r="LK1" s="205"/>
      <c r="LL1" s="205">
        <v>20160622</v>
      </c>
      <c r="LM1" s="205" t="s">
        <v>1143</v>
      </c>
      <c r="LN1" s="205"/>
      <c r="LO1" s="205"/>
      <c r="LP1" s="274" t="s">
        <v>1157</v>
      </c>
      <c r="LQ1" s="205" t="s">
        <v>1143</v>
      </c>
      <c r="LR1" s="205" t="s">
        <v>1151</v>
      </c>
      <c r="LT1" s="259" t="s">
        <v>1152</v>
      </c>
      <c r="LU1" s="259"/>
      <c r="LV1" s="259" t="s">
        <v>1190</v>
      </c>
      <c r="LW1" s="259"/>
      <c r="LX1" s="254" t="s">
        <v>1153</v>
      </c>
      <c r="LY1" s="254"/>
      <c r="LZ1" s="254" t="s">
        <v>1191</v>
      </c>
      <c r="MA1" s="254"/>
      <c r="MB1" s="212" t="s">
        <v>1192</v>
      </c>
      <c r="MC1" s="212" t="s">
        <v>1193</v>
      </c>
      <c r="MF1" s="206" t="s">
        <v>1149</v>
      </c>
      <c r="MG1" s="206" t="s">
        <v>1150</v>
      </c>
      <c r="MH1" s="206"/>
      <c r="MI1" s="206"/>
      <c r="MJ1" s="205"/>
      <c r="MK1" s="205"/>
      <c r="ML1" s="205">
        <v>20160623</v>
      </c>
      <c r="MM1" s="205" t="s">
        <v>1143</v>
      </c>
      <c r="MN1" s="205"/>
      <c r="MO1" s="205"/>
      <c r="MP1" s="274" t="s">
        <v>1157</v>
      </c>
      <c r="MQ1" s="205" t="s">
        <v>1143</v>
      </c>
      <c r="MR1" s="205" t="s">
        <v>1151</v>
      </c>
      <c r="MT1" s="259" t="s">
        <v>1152</v>
      </c>
      <c r="MU1" s="259"/>
      <c r="MV1" s="259" t="s">
        <v>1190</v>
      </c>
      <c r="MW1" s="259"/>
      <c r="MX1" s="254" t="s">
        <v>1153</v>
      </c>
      <c r="MY1" s="254"/>
      <c r="MZ1" s="254" t="s">
        <v>1191</v>
      </c>
      <c r="NA1" s="254"/>
      <c r="NB1" s="212" t="s">
        <v>1192</v>
      </c>
      <c r="NC1" s="212" t="s">
        <v>1193</v>
      </c>
      <c r="NF1" s="206" t="s">
        <v>1149</v>
      </c>
      <c r="NG1" s="206" t="s">
        <v>1150</v>
      </c>
      <c r="NH1" s="206"/>
      <c r="NI1" s="206"/>
      <c r="NJ1" s="205"/>
      <c r="NK1" s="205"/>
      <c r="NL1" s="205">
        <v>20160624</v>
      </c>
      <c r="NM1" s="205" t="s">
        <v>1143</v>
      </c>
      <c r="NN1" s="205"/>
      <c r="NO1" s="205"/>
      <c r="NP1" s="274" t="s">
        <v>1157</v>
      </c>
      <c r="NQ1" s="205" t="s">
        <v>1143</v>
      </c>
      <c r="NR1" s="205" t="s">
        <v>1151</v>
      </c>
      <c r="NT1" s="259" t="s">
        <v>1152</v>
      </c>
      <c r="NU1" s="259"/>
      <c r="NV1" s="259" t="s">
        <v>1190</v>
      </c>
      <c r="NW1" s="259"/>
      <c r="NX1" s="254" t="s">
        <v>1153</v>
      </c>
      <c r="NY1" s="254"/>
      <c r="NZ1" s="254" t="s">
        <v>1191</v>
      </c>
      <c r="OA1" s="254"/>
      <c r="OB1" s="212" t="s">
        <v>1192</v>
      </c>
      <c r="OC1" s="212" t="s">
        <v>1193</v>
      </c>
      <c r="OF1" s="206" t="s">
        <v>1149</v>
      </c>
      <c r="OG1" s="206" t="s">
        <v>1150</v>
      </c>
      <c r="OH1" s="206"/>
      <c r="OI1" s="206"/>
      <c r="OJ1" s="205"/>
      <c r="OK1" s="205"/>
      <c r="OL1" s="205">
        <v>20160627</v>
      </c>
      <c r="OM1" s="205" t="s">
        <v>1143</v>
      </c>
      <c r="ON1" s="205"/>
      <c r="OO1" s="205"/>
      <c r="OP1" s="274" t="s">
        <v>1157</v>
      </c>
      <c r="OQ1" s="205" t="s">
        <v>1143</v>
      </c>
      <c r="OR1" s="205" t="s">
        <v>1151</v>
      </c>
      <c r="OT1" s="259" t="s">
        <v>1152</v>
      </c>
      <c r="OU1" s="259"/>
      <c r="OV1" s="259" t="s">
        <v>1190</v>
      </c>
      <c r="OW1" s="259"/>
      <c r="OX1" s="254" t="s">
        <v>1153</v>
      </c>
      <c r="OY1" s="254"/>
      <c r="OZ1" s="254" t="s">
        <v>1191</v>
      </c>
      <c r="PA1" s="254"/>
      <c r="PB1" s="212" t="s">
        <v>1192</v>
      </c>
      <c r="PC1" s="212" t="s">
        <v>1193</v>
      </c>
      <c r="PF1" s="206" t="s">
        <v>1149</v>
      </c>
      <c r="PG1" s="206" t="s">
        <v>1150</v>
      </c>
      <c r="PH1" s="206"/>
      <c r="PI1" s="206"/>
      <c r="PJ1" s="206"/>
      <c r="PK1" s="205"/>
      <c r="PL1" s="205"/>
      <c r="PM1" s="205">
        <v>20160628</v>
      </c>
      <c r="PN1" s="205" t="s">
        <v>1143</v>
      </c>
      <c r="PO1" s="205"/>
      <c r="PP1" s="205"/>
      <c r="PQ1" s="274" t="s">
        <v>1157</v>
      </c>
      <c r="PR1" s="205" t="s">
        <v>1143</v>
      </c>
      <c r="PS1" s="205" t="s">
        <v>1151</v>
      </c>
      <c r="PU1" s="259" t="s">
        <v>1152</v>
      </c>
      <c r="PV1" s="259"/>
      <c r="PW1" s="259" t="s">
        <v>1190</v>
      </c>
      <c r="PX1" s="259"/>
      <c r="PY1" s="254" t="s">
        <v>1153</v>
      </c>
      <c r="PZ1" s="254"/>
      <c r="QA1" s="254" t="s">
        <v>1191</v>
      </c>
      <c r="QB1" s="254"/>
      <c r="QC1" s="212" t="s">
        <v>1192</v>
      </c>
      <c r="QD1" s="212" t="s">
        <v>1193</v>
      </c>
      <c r="QH1" s="206" t="s">
        <v>1149</v>
      </c>
      <c r="QI1" s="206" t="s">
        <v>1150</v>
      </c>
      <c r="QJ1" s="206"/>
      <c r="QK1" s="206"/>
      <c r="QL1" s="206"/>
      <c r="QM1" s="205">
        <v>20160629</v>
      </c>
      <c r="QN1" t="s">
        <v>1075</v>
      </c>
      <c r="QO1" s="205" t="s">
        <v>1143</v>
      </c>
      <c r="QQ1" s="205"/>
      <c r="QR1" s="274" t="s">
        <v>1157</v>
      </c>
      <c r="QS1" t="s">
        <v>1075</v>
      </c>
      <c r="QT1" s="205" t="s">
        <v>1143</v>
      </c>
      <c r="QU1" s="205" t="s">
        <v>1151</v>
      </c>
      <c r="QW1" s="259" t="s">
        <v>1152</v>
      </c>
      <c r="QX1" s="259"/>
      <c r="QY1" s="259" t="s">
        <v>1190</v>
      </c>
      <c r="QZ1" s="259"/>
      <c r="RA1" s="254" t="s">
        <v>1153</v>
      </c>
      <c r="RB1" s="254"/>
      <c r="RC1" s="254" t="s">
        <v>1191</v>
      </c>
      <c r="RD1" s="254"/>
      <c r="RE1" s="212" t="s">
        <v>1192</v>
      </c>
      <c r="RF1" s="212" t="s">
        <v>1193</v>
      </c>
      <c r="RO1" s="206" t="s">
        <v>1149</v>
      </c>
      <c r="RP1" s="206" t="s">
        <v>1150</v>
      </c>
      <c r="RQ1" s="206"/>
      <c r="RR1" s="206"/>
      <c r="RS1" s="206"/>
      <c r="RT1" s="206"/>
      <c r="RU1" s="205">
        <v>20160630</v>
      </c>
      <c r="RV1" s="205" t="s">
        <v>1075</v>
      </c>
      <c r="RW1" s="205" t="s">
        <v>1143</v>
      </c>
      <c r="RY1" s="205"/>
      <c r="RZ1" s="274" t="s">
        <v>1157</v>
      </c>
      <c r="SA1" t="s">
        <v>1075</v>
      </c>
      <c r="SB1" s="205" t="s">
        <v>1143</v>
      </c>
      <c r="SC1" s="205" t="s">
        <v>1151</v>
      </c>
      <c r="SE1" s="259" t="s">
        <v>1152</v>
      </c>
      <c r="SF1" s="259"/>
      <c r="SG1" s="259" t="s">
        <v>1190</v>
      </c>
      <c r="SH1" s="259"/>
      <c r="SI1" s="254" t="s">
        <v>1153</v>
      </c>
      <c r="SJ1" s="254"/>
      <c r="SK1" s="254" t="s">
        <v>1191</v>
      </c>
      <c r="SL1" s="254"/>
      <c r="SM1" s="212" t="s">
        <v>1192</v>
      </c>
      <c r="SN1" s="212" t="s">
        <v>1193</v>
      </c>
      <c r="SX1" s="206" t="s">
        <v>1149</v>
      </c>
      <c r="SY1" s="206" t="s">
        <v>1150</v>
      </c>
      <c r="SZ1" s="206"/>
      <c r="TA1" s="206"/>
      <c r="TB1" s="206"/>
      <c r="TC1" s="206"/>
      <c r="TD1" s="205">
        <v>20160701</v>
      </c>
      <c r="TE1" s="205" t="s">
        <v>1075</v>
      </c>
      <c r="TF1" s="205" t="s">
        <v>1143</v>
      </c>
      <c r="TH1" s="205"/>
      <c r="TI1" s="274" t="s">
        <v>1157</v>
      </c>
      <c r="TJ1" t="s">
        <v>1075</v>
      </c>
      <c r="TK1" s="205" t="s">
        <v>1143</v>
      </c>
      <c r="TL1" s="205" t="s">
        <v>1151</v>
      </c>
      <c r="TN1" s="259" t="s">
        <v>1152</v>
      </c>
      <c r="TO1" s="259"/>
      <c r="TP1" s="259" t="s">
        <v>1190</v>
      </c>
      <c r="TQ1" s="259"/>
      <c r="TR1" s="254" t="s">
        <v>1153</v>
      </c>
      <c r="TS1" s="254"/>
      <c r="TT1" s="254" t="s">
        <v>1191</v>
      </c>
      <c r="TU1" s="254"/>
      <c r="TV1" s="212" t="s">
        <v>1192</v>
      </c>
      <c r="TW1" s="212" t="s">
        <v>1193</v>
      </c>
      <c r="UG1" s="206" t="s">
        <v>1149</v>
      </c>
      <c r="UH1" s="206" t="s">
        <v>1150</v>
      </c>
      <c r="UI1" s="206"/>
      <c r="UJ1" s="206"/>
      <c r="UK1" s="206"/>
      <c r="UL1" s="206"/>
      <c r="UM1" s="205">
        <v>20160704</v>
      </c>
      <c r="UN1" s="205" t="s">
        <v>1075</v>
      </c>
      <c r="UO1" s="205" t="s">
        <v>1143</v>
      </c>
      <c r="UQ1" s="205"/>
      <c r="UR1" s="274" t="s">
        <v>1157</v>
      </c>
      <c r="US1" t="s">
        <v>1075</v>
      </c>
      <c r="UT1" s="205" t="s">
        <v>1143</v>
      </c>
      <c r="UU1" s="205" t="s">
        <v>1151</v>
      </c>
      <c r="UW1" s="259" t="s">
        <v>1152</v>
      </c>
      <c r="UX1" s="259"/>
      <c r="UY1" s="259" t="s">
        <v>1190</v>
      </c>
      <c r="UZ1" s="259"/>
      <c r="VA1" s="254" t="s">
        <v>1153</v>
      </c>
      <c r="VB1" s="254"/>
      <c r="VC1" s="254" t="s">
        <v>1191</v>
      </c>
      <c r="VD1" s="254"/>
      <c r="VE1" s="212" t="s">
        <v>1192</v>
      </c>
      <c r="VF1" s="212" t="s">
        <v>1193</v>
      </c>
      <c r="VP1" s="206" t="s">
        <v>1149</v>
      </c>
      <c r="VQ1" s="206" t="s">
        <v>1150</v>
      </c>
      <c r="VR1" s="206"/>
      <c r="VS1" s="206"/>
      <c r="VT1" s="206"/>
      <c r="VU1" s="206"/>
      <c r="VV1" s="205">
        <v>20160705</v>
      </c>
      <c r="VW1" s="205" t="s">
        <v>1075</v>
      </c>
      <c r="VX1" s="205" t="s">
        <v>1143</v>
      </c>
      <c r="VY1" t="s">
        <v>1069</v>
      </c>
      <c r="VZ1" s="205"/>
      <c r="WA1" s="274" t="s">
        <v>1157</v>
      </c>
      <c r="WB1" t="s">
        <v>1075</v>
      </c>
      <c r="WC1" s="205" t="s">
        <v>1143</v>
      </c>
      <c r="WD1" s="205" t="s">
        <v>1151</v>
      </c>
      <c r="WF1" s="259" t="s">
        <v>1152</v>
      </c>
      <c r="WG1" s="259"/>
      <c r="WH1" s="259" t="s">
        <v>1190</v>
      </c>
      <c r="WI1" s="259"/>
      <c r="WJ1" s="254" t="s">
        <v>1153</v>
      </c>
      <c r="WK1" s="254"/>
      <c r="WL1" s="254" t="s">
        <v>1191</v>
      </c>
      <c r="WM1" s="254"/>
      <c r="WN1" s="212" t="s">
        <v>1192</v>
      </c>
      <c r="WO1" s="212" t="s">
        <v>1193</v>
      </c>
      <c r="WY1" s="206" t="s">
        <v>1149</v>
      </c>
      <c r="WZ1" s="206" t="s">
        <v>1150</v>
      </c>
      <c r="XA1" s="206"/>
      <c r="XB1" s="206"/>
      <c r="XC1" s="206"/>
      <c r="XD1" s="206"/>
      <c r="XE1" s="205">
        <v>20160706</v>
      </c>
      <c r="XF1" s="205" t="s">
        <v>1075</v>
      </c>
      <c r="XG1" s="205" t="s">
        <v>1143</v>
      </c>
      <c r="XH1" t="s">
        <v>1069</v>
      </c>
      <c r="XI1" s="205"/>
      <c r="XJ1" s="274" t="s">
        <v>1157</v>
      </c>
      <c r="XK1" t="s">
        <v>1075</v>
      </c>
      <c r="XL1" s="205" t="s">
        <v>1143</v>
      </c>
      <c r="XM1" s="205" t="s">
        <v>1151</v>
      </c>
      <c r="XO1" s="259" t="s">
        <v>1152</v>
      </c>
      <c r="XP1" s="259"/>
      <c r="XQ1" s="259" t="s">
        <v>1190</v>
      </c>
      <c r="XR1" s="259"/>
      <c r="XS1" s="254" t="s">
        <v>1153</v>
      </c>
      <c r="XT1" s="254"/>
      <c r="XU1" s="254" t="s">
        <v>1191</v>
      </c>
      <c r="XV1" s="254"/>
      <c r="XW1" s="212" t="s">
        <v>1192</v>
      </c>
      <c r="XX1" s="212" t="s">
        <v>1193</v>
      </c>
      <c r="YH1" s="206" t="s">
        <v>1149</v>
      </c>
      <c r="YI1" s="206" t="s">
        <v>1150</v>
      </c>
      <c r="YJ1" s="206"/>
      <c r="YK1" s="206"/>
      <c r="YL1" s="206"/>
      <c r="YM1" s="206"/>
      <c r="YN1" s="205">
        <v>20160707</v>
      </c>
      <c r="YO1" s="205" t="s">
        <v>1075</v>
      </c>
      <c r="YP1" s="205" t="s">
        <v>1143</v>
      </c>
      <c r="YQ1" t="s">
        <v>1069</v>
      </c>
      <c r="YR1" s="205" t="s">
        <v>1235</v>
      </c>
      <c r="YS1" s="274" t="s">
        <v>1157</v>
      </c>
      <c r="YT1" t="s">
        <v>1075</v>
      </c>
      <c r="YU1" s="205" t="s">
        <v>1143</v>
      </c>
      <c r="YV1" s="205" t="s">
        <v>1151</v>
      </c>
      <c r="YX1" s="259" t="s">
        <v>1152</v>
      </c>
      <c r="YY1" s="259"/>
      <c r="YZ1" s="259" t="s">
        <v>1190</v>
      </c>
      <c r="ZA1" s="259"/>
      <c r="ZB1" s="254" t="s">
        <v>1153</v>
      </c>
      <c r="ZC1" s="254"/>
      <c r="ZD1" s="254" t="s">
        <v>1191</v>
      </c>
      <c r="ZE1" s="254"/>
      <c r="ZF1" s="212" t="s">
        <v>1192</v>
      </c>
      <c r="ZG1" s="212" t="s">
        <v>1193</v>
      </c>
      <c r="ZQ1" s="206" t="s">
        <v>1149</v>
      </c>
      <c r="ZR1" s="206" t="s">
        <v>1150</v>
      </c>
      <c r="ZS1" s="206"/>
      <c r="ZT1" s="206"/>
      <c r="ZU1" s="206"/>
      <c r="ZV1" s="206"/>
      <c r="ZW1" s="205">
        <v>20160708</v>
      </c>
      <c r="ZX1" s="205" t="s">
        <v>1075</v>
      </c>
      <c r="ZY1" s="205" t="s">
        <v>1143</v>
      </c>
      <c r="ZZ1" t="s">
        <v>1069</v>
      </c>
      <c r="AAA1" s="205" t="s">
        <v>1235</v>
      </c>
      <c r="AAB1" s="274" t="s">
        <v>1157</v>
      </c>
      <c r="AAC1" t="s">
        <v>1075</v>
      </c>
      <c r="AAD1" s="205" t="s">
        <v>1143</v>
      </c>
      <c r="AAE1" s="205" t="s">
        <v>1151</v>
      </c>
      <c r="AAG1" s="259" t="s">
        <v>1152</v>
      </c>
      <c r="AAH1" s="259"/>
      <c r="AAI1" s="259" t="s">
        <v>1190</v>
      </c>
      <c r="AAJ1" s="259"/>
      <c r="AAK1" s="254" t="s">
        <v>1153</v>
      </c>
      <c r="AAL1" s="254"/>
      <c r="AAM1" s="254" t="s">
        <v>1191</v>
      </c>
      <c r="AAN1" s="254"/>
      <c r="AAO1" s="212" t="s">
        <v>1192</v>
      </c>
      <c r="AAP1" s="212" t="s">
        <v>1193</v>
      </c>
      <c r="AAZ1" s="206" t="s">
        <v>1149</v>
      </c>
      <c r="ABA1" s="206" t="s">
        <v>1150</v>
      </c>
      <c r="ABB1" s="206"/>
      <c r="ABC1" s="206"/>
      <c r="ABD1" s="206"/>
      <c r="ABE1" s="206"/>
      <c r="ABF1" s="205">
        <v>20160711</v>
      </c>
      <c r="ABG1" s="205" t="s">
        <v>1075</v>
      </c>
      <c r="ABH1" s="205" t="s">
        <v>1143</v>
      </c>
      <c r="ABI1" t="s">
        <v>1069</v>
      </c>
      <c r="ABJ1" s="205" t="s">
        <v>1235</v>
      </c>
      <c r="ABK1" s="274" t="s">
        <v>1157</v>
      </c>
      <c r="ABL1" t="s">
        <v>1075</v>
      </c>
      <c r="ABM1" s="205" t="s">
        <v>1143</v>
      </c>
      <c r="ABN1" s="205" t="s">
        <v>1151</v>
      </c>
      <c r="ABP1" s="259" t="s">
        <v>1152</v>
      </c>
      <c r="ABQ1" s="259"/>
      <c r="ABR1" s="259" t="s">
        <v>1190</v>
      </c>
      <c r="ABS1" s="259"/>
      <c r="ABT1" s="254" t="s">
        <v>1153</v>
      </c>
      <c r="ABU1" s="254"/>
      <c r="ABV1" s="254" t="s">
        <v>1191</v>
      </c>
      <c r="ABW1" s="254"/>
      <c r="ABX1" s="212" t="s">
        <v>1192</v>
      </c>
      <c r="ABY1" s="212" t="s">
        <v>1193</v>
      </c>
      <c r="ACI1" s="206" t="s">
        <v>1149</v>
      </c>
      <c r="ACJ1" s="206" t="s">
        <v>1249</v>
      </c>
      <c r="ACK1" s="206"/>
      <c r="ACL1" s="206"/>
      <c r="ACM1" s="206"/>
      <c r="ACN1" s="206"/>
      <c r="ACO1" s="205">
        <v>20160712</v>
      </c>
      <c r="ACP1" s="205" t="s">
        <v>1075</v>
      </c>
      <c r="ACQ1" s="205" t="s">
        <v>1143</v>
      </c>
      <c r="ACR1" t="s">
        <v>1069</v>
      </c>
      <c r="ACS1" s="205" t="s">
        <v>1235</v>
      </c>
      <c r="ACT1" s="274" t="s">
        <v>1157</v>
      </c>
      <c r="ACU1" t="s">
        <v>1075</v>
      </c>
      <c r="ACV1" s="205" t="s">
        <v>1143</v>
      </c>
      <c r="ACW1" s="205" t="s">
        <v>1151</v>
      </c>
      <c r="ACY1" s="259" t="s">
        <v>1152</v>
      </c>
      <c r="ACZ1" s="259"/>
      <c r="ADA1" s="259" t="s">
        <v>1190</v>
      </c>
      <c r="ADB1" s="259"/>
      <c r="ADC1" s="254" t="s">
        <v>1153</v>
      </c>
      <c r="ADD1" s="254"/>
      <c r="ADE1" s="254" t="s">
        <v>1191</v>
      </c>
      <c r="ADF1" s="254"/>
      <c r="ADG1" s="212" t="s">
        <v>1192</v>
      </c>
      <c r="ADH1" s="212" t="s">
        <v>1193</v>
      </c>
      <c r="ADR1" s="206" t="s">
        <v>1149</v>
      </c>
      <c r="ADS1" s="206" t="s">
        <v>1150</v>
      </c>
      <c r="ADT1" s="206"/>
      <c r="ADU1" s="206"/>
      <c r="ADV1" s="206"/>
      <c r="ADW1" s="206"/>
      <c r="ADX1" s="205">
        <v>20160713</v>
      </c>
      <c r="ADY1" s="205" t="s">
        <v>1075</v>
      </c>
      <c r="ADZ1" s="205" t="s">
        <v>1143</v>
      </c>
      <c r="AEA1" t="s">
        <v>1069</v>
      </c>
      <c r="AEB1" s="205" t="s">
        <v>1250</v>
      </c>
      <c r="AEC1" s="274" t="s">
        <v>1157</v>
      </c>
      <c r="AED1" t="s">
        <v>1075</v>
      </c>
      <c r="AEE1" s="205" t="s">
        <v>1143</v>
      </c>
      <c r="AEF1" s="205" t="s">
        <v>1151</v>
      </c>
      <c r="AEH1" s="259" t="s">
        <v>1152</v>
      </c>
      <c r="AEI1" s="259"/>
      <c r="AEJ1" s="259" t="s">
        <v>1190</v>
      </c>
      <c r="AEK1" s="259"/>
      <c r="AEL1" s="254" t="s">
        <v>1153</v>
      </c>
      <c r="AEM1" s="254"/>
      <c r="AEN1" s="254" t="s">
        <v>1191</v>
      </c>
      <c r="AEO1" s="254"/>
      <c r="AEP1" s="212" t="s">
        <v>1192</v>
      </c>
      <c r="AEQ1" s="212" t="s">
        <v>1193</v>
      </c>
      <c r="AFA1" s="206" t="s">
        <v>1149</v>
      </c>
      <c r="AFB1" s="206" t="s">
        <v>1150</v>
      </c>
      <c r="AFC1" s="206"/>
      <c r="AFD1" s="206"/>
      <c r="AFE1" s="206"/>
      <c r="AFF1" s="206"/>
      <c r="AFG1" s="205" t="str">
        <f>AFJ12</f>
        <v>&gt;equity</v>
      </c>
      <c r="AFH1" s="205" t="s">
        <v>1075</v>
      </c>
      <c r="AFI1" s="205" t="s">
        <v>1143</v>
      </c>
      <c r="AFJ1" t="s">
        <v>1069</v>
      </c>
      <c r="AFK1" s="205" t="s">
        <v>1250</v>
      </c>
      <c r="AFL1" s="274" t="str">
        <f>AFE12</f>
        <v>SEA1</v>
      </c>
      <c r="AFM1" t="s">
        <v>1075</v>
      </c>
      <c r="AFN1" s="205" t="s">
        <v>1143</v>
      </c>
      <c r="AFO1" s="205" t="s">
        <v>1151</v>
      </c>
      <c r="AFQ1" s="259" t="s">
        <v>1152</v>
      </c>
      <c r="AFR1" s="259"/>
      <c r="AFS1" s="259" t="s">
        <v>1190</v>
      </c>
      <c r="AFT1" s="259"/>
      <c r="AFU1" s="254" t="s">
        <v>1153</v>
      </c>
      <c r="AFV1" s="254"/>
      <c r="AFW1" s="254" t="s">
        <v>1191</v>
      </c>
      <c r="AFX1" s="254"/>
      <c r="AFY1" s="212" t="s">
        <v>1192</v>
      </c>
      <c r="AFZ1" s="212" t="s">
        <v>1193</v>
      </c>
      <c r="AGJ1" s="206" t="s">
        <v>1149</v>
      </c>
      <c r="AGK1" s="206" t="s">
        <v>1150</v>
      </c>
      <c r="AGL1" s="206"/>
      <c r="AGM1" s="206"/>
      <c r="AGN1" s="206"/>
      <c r="AGO1" s="206"/>
      <c r="AGP1" s="205" t="str">
        <f>AGS12</f>
        <v>&gt;equity</v>
      </c>
      <c r="AGQ1" s="205" t="s">
        <v>1075</v>
      </c>
      <c r="AGR1" s="205" t="s">
        <v>1143</v>
      </c>
      <c r="AGS1" t="s">
        <v>1069</v>
      </c>
      <c r="AGT1" s="205" t="s">
        <v>1250</v>
      </c>
      <c r="AGU1" s="274" t="str">
        <f>AGN12</f>
        <v>SEA1</v>
      </c>
      <c r="AGV1" t="s">
        <v>1075</v>
      </c>
      <c r="AGW1" s="205" t="s">
        <v>1143</v>
      </c>
      <c r="AGX1" s="205" t="s">
        <v>1151</v>
      </c>
      <c r="AGZ1" s="259" t="s">
        <v>1152</v>
      </c>
      <c r="AHA1" s="259"/>
      <c r="AHB1" s="259" t="s">
        <v>1190</v>
      </c>
      <c r="AHC1" s="259"/>
      <c r="AHD1" s="254" t="s">
        <v>1153</v>
      </c>
      <c r="AHE1" s="254"/>
      <c r="AHF1" s="254" t="s">
        <v>1191</v>
      </c>
      <c r="AHG1" s="254"/>
      <c r="AHH1" s="212" t="s">
        <v>1192</v>
      </c>
      <c r="AHI1" s="212" t="s">
        <v>1193</v>
      </c>
      <c r="AHS1" s="206" t="s">
        <v>1149</v>
      </c>
      <c r="AHT1" s="206" t="s">
        <v>1150</v>
      </c>
      <c r="AHU1" s="206"/>
      <c r="AHV1" s="206"/>
      <c r="AHW1" s="206"/>
      <c r="AHX1" s="206"/>
      <c r="AHY1" s="205" t="str">
        <f>AIB12</f>
        <v>&gt;equity</v>
      </c>
      <c r="AHZ1" s="205" t="s">
        <v>1075</v>
      </c>
      <c r="AIA1" s="205" t="s">
        <v>1143</v>
      </c>
      <c r="AIB1" t="s">
        <v>1069</v>
      </c>
      <c r="AIC1" s="205" t="s">
        <v>1250</v>
      </c>
      <c r="AID1" s="274" t="str">
        <f>AHW12</f>
        <v>SEA1</v>
      </c>
      <c r="AIE1" t="s">
        <v>1075</v>
      </c>
      <c r="AIF1" s="205" t="s">
        <v>1143</v>
      </c>
      <c r="AIG1" s="205" t="s">
        <v>1151</v>
      </c>
      <c r="AII1" s="259" t="s">
        <v>1152</v>
      </c>
      <c r="AIJ1" s="259"/>
      <c r="AIK1" s="259" t="s">
        <v>1190</v>
      </c>
      <c r="AIL1" s="259"/>
      <c r="AIM1" s="254" t="s">
        <v>1153</v>
      </c>
      <c r="AIN1" s="254"/>
      <c r="AIO1" s="254" t="s">
        <v>1191</v>
      </c>
      <c r="AIP1" s="254"/>
      <c r="AIQ1" s="212" t="s">
        <v>1192</v>
      </c>
      <c r="AIR1" s="212" t="s">
        <v>1193</v>
      </c>
    </row>
    <row r="2" spans="1:936"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1178</v>
      </c>
      <c r="BO2">
        <v>7</v>
      </c>
      <c r="BP2">
        <v>1</v>
      </c>
      <c r="BQ2">
        <v>8</v>
      </c>
      <c r="BV2" t="s">
        <v>1141</v>
      </c>
      <c r="BW2" t="s">
        <v>1178</v>
      </c>
      <c r="BY2" s="138">
        <v>2</v>
      </c>
      <c r="BZ2" s="201">
        <v>0.25</v>
      </c>
      <c r="CA2" s="138">
        <v>-884.02545027516817</v>
      </c>
      <c r="CB2" s="138"/>
      <c r="CC2" s="138">
        <v>3</v>
      </c>
      <c r="CD2" s="201">
        <v>0.375</v>
      </c>
      <c r="CE2" s="138">
        <v>-2010.865044068642</v>
      </c>
      <c r="CF2" t="s">
        <v>1179</v>
      </c>
      <c r="CH2">
        <v>2</v>
      </c>
      <c r="CI2">
        <v>6</v>
      </c>
      <c r="CJ2">
        <v>8</v>
      </c>
      <c r="CP2" t="s">
        <v>1141</v>
      </c>
      <c r="CQ2" t="s">
        <v>1179</v>
      </c>
      <c r="CS2" s="138">
        <v>0</v>
      </c>
      <c r="CT2" s="201">
        <v>0</v>
      </c>
      <c r="CU2" s="138">
        <v>-13982.19338059851</v>
      </c>
      <c r="CV2" s="138"/>
      <c r="CW2" s="138">
        <v>2</v>
      </c>
      <c r="CX2" s="201">
        <v>0.25</v>
      </c>
      <c r="CY2" s="138">
        <v>-11610.155933575272</v>
      </c>
      <c r="CZ2" t="s">
        <v>1179</v>
      </c>
      <c r="DB2">
        <v>1</v>
      </c>
      <c r="DC2">
        <v>7</v>
      </c>
      <c r="DD2">
        <v>8</v>
      </c>
      <c r="DJ2" t="s">
        <v>1141</v>
      </c>
      <c r="DK2" t="s">
        <v>1179</v>
      </c>
      <c r="DN2" s="138">
        <v>3</v>
      </c>
      <c r="DO2" s="138"/>
      <c r="DP2" s="201">
        <v>0.375</v>
      </c>
      <c r="DQ2" s="138">
        <v>-463.03789007705336</v>
      </c>
      <c r="DR2" s="138"/>
      <c r="DS2" s="138">
        <v>3</v>
      </c>
      <c r="DT2" s="201">
        <v>0.375</v>
      </c>
      <c r="DU2" s="138">
        <v>-3166.7029964791996</v>
      </c>
      <c r="DV2" t="s">
        <v>1179</v>
      </c>
      <c r="DX2" t="s">
        <v>1141</v>
      </c>
      <c r="DY2" s="259">
        <v>4</v>
      </c>
      <c r="DZ2" s="260">
        <v>0.5</v>
      </c>
      <c r="EA2" s="255">
        <v>4</v>
      </c>
      <c r="EB2" s="256">
        <v>0.5</v>
      </c>
      <c r="EC2">
        <v>8</v>
      </c>
      <c r="EH2" t="s">
        <v>1141</v>
      </c>
      <c r="EI2" s="267" t="s">
        <v>1179</v>
      </c>
      <c r="EL2" s="138">
        <v>4</v>
      </c>
      <c r="EM2" s="138"/>
      <c r="EN2" s="201">
        <v>0.5</v>
      </c>
      <c r="EO2" s="138">
        <v>-682.26383719488399</v>
      </c>
      <c r="EP2" s="138"/>
      <c r="EQ2" s="138">
        <v>2</v>
      </c>
      <c r="ER2" s="201">
        <v>0.25</v>
      </c>
      <c r="ES2" s="138">
        <v>-6998.6922275905818</v>
      </c>
      <c r="ET2" t="s">
        <v>1179</v>
      </c>
      <c r="EV2" t="s">
        <v>1141</v>
      </c>
      <c r="EW2" s="259">
        <v>2</v>
      </c>
      <c r="EX2" s="260">
        <v>0.25</v>
      </c>
      <c r="EY2" s="255">
        <v>6</v>
      </c>
      <c r="EZ2" s="256">
        <v>0.75</v>
      </c>
      <c r="FA2">
        <v>8</v>
      </c>
      <c r="FF2" t="s">
        <v>1141</v>
      </c>
      <c r="FG2" s="271" t="s">
        <v>1179</v>
      </c>
      <c r="FJ2" s="138">
        <v>5</v>
      </c>
      <c r="FK2" s="138"/>
      <c r="FL2" s="201">
        <v>0.625</v>
      </c>
      <c r="FM2" s="138">
        <v>2214.1332839529268</v>
      </c>
      <c r="FN2" s="138"/>
      <c r="FO2" s="138">
        <v>6</v>
      </c>
      <c r="FP2" s="201">
        <v>0.75</v>
      </c>
      <c r="FQ2" s="138">
        <v>5521.3355755931352</v>
      </c>
      <c r="FR2" t="s">
        <v>1178</v>
      </c>
      <c r="FS2" t="s">
        <v>1141</v>
      </c>
      <c r="FT2" s="259">
        <v>6</v>
      </c>
      <c r="FU2" s="260">
        <v>0.75</v>
      </c>
      <c r="FV2" s="259">
        <v>7</v>
      </c>
      <c r="FW2" s="260">
        <v>0.875</v>
      </c>
      <c r="FX2" s="255">
        <v>2</v>
      </c>
      <c r="FY2" s="256">
        <v>0.25</v>
      </c>
      <c r="FZ2" s="255">
        <v>1</v>
      </c>
      <c r="GA2" s="260">
        <v>0.125</v>
      </c>
      <c r="GB2">
        <v>8</v>
      </c>
      <c r="GC2" s="277">
        <v>8</v>
      </c>
      <c r="GF2" t="s">
        <v>1141</v>
      </c>
      <c r="GG2" s="271" t="s">
        <v>1178</v>
      </c>
      <c r="GJ2" s="138">
        <v>3</v>
      </c>
      <c r="GK2" s="138"/>
      <c r="GL2" s="201">
        <v>0.375</v>
      </c>
      <c r="GM2" s="138">
        <v>831.63452425305456</v>
      </c>
      <c r="GN2" s="138"/>
      <c r="GO2" s="138">
        <v>3</v>
      </c>
      <c r="GP2" s="201">
        <v>0.375</v>
      </c>
      <c r="GQ2" s="138">
        <v>292.07918351334217</v>
      </c>
      <c r="GR2" t="s">
        <v>1178</v>
      </c>
      <c r="GS2" t="s">
        <v>1141</v>
      </c>
      <c r="GT2" s="259">
        <v>3</v>
      </c>
      <c r="GU2" s="260">
        <v>0.375</v>
      </c>
      <c r="GV2" s="259">
        <v>6</v>
      </c>
      <c r="GW2" s="260">
        <v>0.75</v>
      </c>
      <c r="GX2" s="255">
        <v>5</v>
      </c>
      <c r="GY2" s="256">
        <v>0.625</v>
      </c>
      <c r="GZ2" s="255">
        <v>2</v>
      </c>
      <c r="HA2" s="260">
        <v>0.25</v>
      </c>
      <c r="HB2">
        <v>8</v>
      </c>
      <c r="HC2" s="277">
        <v>8</v>
      </c>
      <c r="HF2" t="s">
        <v>1141</v>
      </c>
      <c r="HG2" s="271" t="s">
        <v>1178</v>
      </c>
      <c r="HJ2" s="138">
        <v>6</v>
      </c>
      <c r="HK2" s="138"/>
      <c r="HL2" s="201">
        <v>0.75</v>
      </c>
      <c r="HM2" s="138">
        <v>2633.1677919387398</v>
      </c>
      <c r="HN2" s="138"/>
      <c r="HO2" s="138">
        <v>6</v>
      </c>
      <c r="HP2" s="201">
        <v>0.75</v>
      </c>
      <c r="HQ2" s="138">
        <v>4157.5947624039909</v>
      </c>
      <c r="HR2" t="s">
        <v>1178</v>
      </c>
      <c r="HS2" t="s">
        <v>1141</v>
      </c>
      <c r="HT2" s="259">
        <v>8</v>
      </c>
      <c r="HU2" s="260">
        <v>1</v>
      </c>
      <c r="HV2" s="259">
        <v>6</v>
      </c>
      <c r="HW2" s="260">
        <v>0.75</v>
      </c>
      <c r="HX2" s="255">
        <v>0</v>
      </c>
      <c r="HY2" s="256">
        <v>0</v>
      </c>
      <c r="HZ2" s="255">
        <v>2</v>
      </c>
      <c r="IA2" s="260">
        <v>0.25</v>
      </c>
      <c r="IB2">
        <v>8</v>
      </c>
      <c r="IC2" s="277">
        <v>8</v>
      </c>
      <c r="IF2" t="s">
        <v>1141</v>
      </c>
      <c r="IG2" s="271" t="s">
        <v>1178</v>
      </c>
      <c r="IJ2" s="138">
        <v>7</v>
      </c>
      <c r="IK2" s="138"/>
      <c r="IL2" s="201">
        <v>0.875</v>
      </c>
      <c r="IM2" s="138">
        <v>11680.029233498326</v>
      </c>
      <c r="IN2" s="138"/>
      <c r="IO2" s="138">
        <v>5</v>
      </c>
      <c r="IP2" s="201">
        <v>0.625</v>
      </c>
      <c r="IQ2" s="138">
        <v>4883.9824700782792</v>
      </c>
      <c r="IR2" t="s">
        <v>1178</v>
      </c>
      <c r="IS2" t="s">
        <v>1141</v>
      </c>
      <c r="IT2" s="259">
        <v>7</v>
      </c>
      <c r="IU2" s="260">
        <v>0.875</v>
      </c>
      <c r="IV2" s="259">
        <v>8</v>
      </c>
      <c r="IW2" s="260">
        <v>1</v>
      </c>
      <c r="IX2" s="255">
        <v>1</v>
      </c>
      <c r="IY2" s="256">
        <v>0.125</v>
      </c>
      <c r="IZ2" s="255">
        <v>0</v>
      </c>
      <c r="JA2" s="260">
        <v>0</v>
      </c>
      <c r="JB2">
        <v>8</v>
      </c>
      <c r="JC2" s="277">
        <v>8</v>
      </c>
      <c r="JF2" t="s">
        <v>1141</v>
      </c>
      <c r="JG2" s="271" t="s">
        <v>1178</v>
      </c>
      <c r="JJ2" s="138">
        <v>5</v>
      </c>
      <c r="JK2" s="138"/>
      <c r="JL2" s="201">
        <v>0.625</v>
      </c>
      <c r="JM2" s="138">
        <v>-1103.4403096854003</v>
      </c>
      <c r="JN2" s="138"/>
      <c r="JO2" s="138">
        <v>3</v>
      </c>
      <c r="JP2" s="201">
        <v>0.375</v>
      </c>
      <c r="JQ2" s="138">
        <v>-3541.3244501129984</v>
      </c>
      <c r="JR2" t="s">
        <v>1179</v>
      </c>
      <c r="JS2" t="s">
        <v>1141</v>
      </c>
      <c r="JT2" s="259">
        <v>5</v>
      </c>
      <c r="JU2" s="260">
        <v>0.625</v>
      </c>
      <c r="JV2" s="259">
        <v>8</v>
      </c>
      <c r="JW2" s="260">
        <v>1</v>
      </c>
      <c r="JX2" s="255">
        <v>3</v>
      </c>
      <c r="JY2" s="256">
        <v>0.375</v>
      </c>
      <c r="JZ2" s="255">
        <v>0</v>
      </c>
      <c r="KA2" s="260">
        <v>0</v>
      </c>
      <c r="KB2">
        <v>8</v>
      </c>
      <c r="KC2" s="277">
        <v>8</v>
      </c>
      <c r="KF2" t="s">
        <v>1141</v>
      </c>
      <c r="KG2" s="271" t="s">
        <v>1179</v>
      </c>
      <c r="KJ2" s="138">
        <v>7</v>
      </c>
      <c r="KK2" s="138"/>
      <c r="KL2" s="201">
        <v>0.875</v>
      </c>
      <c r="KM2" s="138">
        <v>5399.0570725259477</v>
      </c>
      <c r="KN2" s="138"/>
      <c r="KO2" s="138">
        <v>5</v>
      </c>
      <c r="KP2" s="201">
        <v>0.625</v>
      </c>
      <c r="KQ2" s="138">
        <v>1566.1273443567252</v>
      </c>
      <c r="KR2" t="s">
        <v>1178</v>
      </c>
      <c r="KS2" t="s">
        <v>1141</v>
      </c>
      <c r="KT2" s="259">
        <v>7</v>
      </c>
      <c r="KU2" s="260">
        <v>0.875</v>
      </c>
      <c r="KV2" s="259">
        <v>6</v>
      </c>
      <c r="KW2" s="260">
        <v>0.75</v>
      </c>
      <c r="KX2" s="255">
        <v>1</v>
      </c>
      <c r="KY2" s="256">
        <v>0.125</v>
      </c>
      <c r="KZ2" s="255">
        <v>2</v>
      </c>
      <c r="LA2" s="260">
        <v>0.25</v>
      </c>
      <c r="LB2">
        <v>8</v>
      </c>
      <c r="LC2" s="277">
        <v>8</v>
      </c>
      <c r="LF2" t="s">
        <v>1141</v>
      </c>
      <c r="LG2" s="271" t="s">
        <v>1178</v>
      </c>
      <c r="LJ2" s="138">
        <v>1</v>
      </c>
      <c r="LK2" s="138"/>
      <c r="LL2" s="201">
        <v>0.125</v>
      </c>
      <c r="LM2" s="138">
        <v>-8608.305530427544</v>
      </c>
      <c r="LN2" s="138"/>
      <c r="LO2" s="138">
        <v>6</v>
      </c>
      <c r="LP2" s="201">
        <v>0.75</v>
      </c>
      <c r="LQ2" s="138">
        <v>1622.4207450766426</v>
      </c>
      <c r="LR2" t="s">
        <v>1178</v>
      </c>
      <c r="LS2" t="s">
        <v>1141</v>
      </c>
      <c r="LT2" s="259">
        <v>7</v>
      </c>
      <c r="LU2" s="260">
        <v>0.875</v>
      </c>
      <c r="LV2" s="259">
        <v>2</v>
      </c>
      <c r="LW2" s="260">
        <v>0.25</v>
      </c>
      <c r="LX2" s="255">
        <v>1</v>
      </c>
      <c r="LY2" s="256">
        <v>0.125</v>
      </c>
      <c r="LZ2" s="255">
        <v>6</v>
      </c>
      <c r="MA2" s="260">
        <v>0.75</v>
      </c>
      <c r="MB2">
        <v>8</v>
      </c>
      <c r="MC2" s="277">
        <v>8</v>
      </c>
      <c r="MF2" t="s">
        <v>1141</v>
      </c>
      <c r="MG2" s="271" t="s">
        <v>1178</v>
      </c>
      <c r="MJ2" s="138">
        <v>2</v>
      </c>
      <c r="MK2" s="138"/>
      <c r="ML2" s="201">
        <v>0.25</v>
      </c>
      <c r="MM2" s="138">
        <v>-14475.333529040263</v>
      </c>
      <c r="MN2" s="138"/>
      <c r="MO2" s="138">
        <v>1</v>
      </c>
      <c r="MP2" s="201">
        <v>0.125</v>
      </c>
      <c r="MQ2" s="138">
        <v>-20229.12506583779</v>
      </c>
      <c r="MR2" t="s">
        <v>1179</v>
      </c>
      <c r="MS2" t="s">
        <v>1141</v>
      </c>
      <c r="MT2" s="259">
        <v>1</v>
      </c>
      <c r="MU2" s="260">
        <v>0.125</v>
      </c>
      <c r="MV2" s="259">
        <v>7</v>
      </c>
      <c r="MW2" s="260">
        <v>0.875</v>
      </c>
      <c r="MX2" s="255">
        <v>7</v>
      </c>
      <c r="MY2" s="256">
        <v>0.875</v>
      </c>
      <c r="MZ2" s="255">
        <v>1</v>
      </c>
      <c r="NA2" s="260">
        <v>0.125</v>
      </c>
      <c r="NB2">
        <v>8</v>
      </c>
      <c r="NC2" s="277">
        <v>8</v>
      </c>
      <c r="NF2" t="s">
        <v>1141</v>
      </c>
      <c r="NG2" s="271" t="s">
        <v>1179</v>
      </c>
      <c r="NJ2" s="138">
        <v>8</v>
      </c>
      <c r="NK2" s="138"/>
      <c r="NL2" s="201">
        <v>0.88888888888888884</v>
      </c>
      <c r="NM2" s="138">
        <v>12748.593636694653</v>
      </c>
      <c r="NN2" s="138"/>
      <c r="NO2" s="138">
        <v>1</v>
      </c>
      <c r="NP2" s="201">
        <v>0.1111111111111111</v>
      </c>
      <c r="NQ2" s="138">
        <v>-18326.859079777838</v>
      </c>
      <c r="NR2" t="s">
        <v>1179</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1179</v>
      </c>
      <c r="OJ2" s="138">
        <v>1</v>
      </c>
      <c r="OK2" s="138"/>
      <c r="OL2" s="201">
        <v>0.1111111111111111</v>
      </c>
      <c r="OM2" s="138">
        <v>-7108.6704694417504</v>
      </c>
      <c r="ON2" s="138"/>
      <c r="OO2" s="138">
        <v>6</v>
      </c>
      <c r="OP2" s="201">
        <v>0.66666666666666663</v>
      </c>
      <c r="OQ2" s="138">
        <v>3597.6238503833829</v>
      </c>
      <c r="OR2" t="s">
        <v>1178</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1178</v>
      </c>
      <c r="PH2" s="271"/>
      <c r="PK2" s="138">
        <v>7</v>
      </c>
      <c r="PL2" s="138"/>
      <c r="PM2" s="201">
        <v>0.77777777777777779</v>
      </c>
      <c r="PN2" s="138">
        <v>6456.7990716273525</v>
      </c>
      <c r="PO2" s="138"/>
      <c r="PP2" s="138">
        <v>8</v>
      </c>
      <c r="PQ2" s="201">
        <v>0.88888888888888884</v>
      </c>
      <c r="PR2" s="138">
        <v>6803.0770880650507</v>
      </c>
      <c r="PS2" t="s">
        <v>1178</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1179</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1179</v>
      </c>
      <c r="RQ2" s="271"/>
      <c r="RR2" s="271"/>
      <c r="RU2" s="138">
        <v>5</v>
      </c>
      <c r="RV2" s="201">
        <v>0.55555555555555558</v>
      </c>
      <c r="RW2" s="138">
        <v>1943.3319900935151</v>
      </c>
      <c r="RY2" s="138"/>
      <c r="RZ2" s="138">
        <v>7</v>
      </c>
      <c r="SA2" s="201">
        <v>0.77777777777777779</v>
      </c>
      <c r="SB2" s="138">
        <v>4238.4842968346693</v>
      </c>
      <c r="SC2" t="s">
        <v>1178</v>
      </c>
      <c r="SD2" t="s">
        <v>1141</v>
      </c>
      <c r="SE2" s="259">
        <v>7</v>
      </c>
      <c r="SF2" s="260">
        <v>0.77777777777777779</v>
      </c>
      <c r="SG2" s="259">
        <v>5</v>
      </c>
      <c r="SH2" s="260">
        <v>0.55555555555555558</v>
      </c>
      <c r="SI2" s="255">
        <v>2</v>
      </c>
      <c r="SJ2" s="256">
        <v>0.22222222222222221</v>
      </c>
      <c r="SK2" s="255">
        <v>4</v>
      </c>
      <c r="SL2" s="260">
        <v>0.44444444444444442</v>
      </c>
      <c r="SM2">
        <v>9</v>
      </c>
      <c r="SN2" s="277">
        <v>9</v>
      </c>
      <c r="SX2" t="s">
        <v>1141</v>
      </c>
      <c r="SY2" s="271" t="s">
        <v>1141</v>
      </c>
      <c r="SZ2" s="271"/>
      <c r="TA2" s="271"/>
      <c r="TD2" s="138">
        <v>5</v>
      </c>
      <c r="TE2" s="201">
        <v>0.55555555555555558</v>
      </c>
      <c r="TF2" s="138">
        <v>0</v>
      </c>
      <c r="TH2" s="138"/>
      <c r="TI2" s="138">
        <v>6</v>
      </c>
      <c r="TJ2" s="201">
        <v>0.66666666666666663</v>
      </c>
      <c r="TK2" s="138">
        <v>0</v>
      </c>
      <c r="TL2" t="s">
        <v>1178</v>
      </c>
      <c r="TM2" t="s">
        <v>1141</v>
      </c>
      <c r="TN2" s="259">
        <v>8</v>
      </c>
      <c r="TO2" s="260">
        <v>0.88888888888888884</v>
      </c>
      <c r="TP2" s="259">
        <v>6</v>
      </c>
      <c r="TQ2" s="260">
        <v>0.66666666666666663</v>
      </c>
      <c r="TR2" s="255">
        <v>1</v>
      </c>
      <c r="TS2" s="256">
        <v>0.1111111111111111</v>
      </c>
      <c r="TT2" s="255">
        <v>3</v>
      </c>
      <c r="TU2" s="260">
        <v>0.33333333333333331</v>
      </c>
      <c r="TV2">
        <v>9</v>
      </c>
      <c r="TW2" s="277">
        <v>9</v>
      </c>
      <c r="UG2" t="s">
        <v>1141</v>
      </c>
      <c r="UH2" s="271" t="s">
        <v>1141</v>
      </c>
      <c r="UI2" s="271"/>
      <c r="UJ2" s="271"/>
      <c r="UM2" s="138">
        <v>4</v>
      </c>
      <c r="UN2" s="201">
        <v>0.44444444444444442</v>
      </c>
      <c r="UO2" s="138">
        <v>2706.3931602184075</v>
      </c>
      <c r="UQ2" s="138"/>
      <c r="UR2" s="138">
        <v>2</v>
      </c>
      <c r="US2" s="201">
        <v>0.22222222222222221</v>
      </c>
      <c r="UT2" s="138">
        <v>-7916.6516563736004</v>
      </c>
      <c r="UU2" t="s">
        <v>1179</v>
      </c>
      <c r="UV2" t="s">
        <v>1141</v>
      </c>
      <c r="UW2" s="259">
        <v>2</v>
      </c>
      <c r="UX2" s="260">
        <v>0.22222222222222221</v>
      </c>
      <c r="UY2" s="259">
        <v>7</v>
      </c>
      <c r="UZ2" s="260">
        <v>0.77777777777777779</v>
      </c>
      <c r="VA2" s="255">
        <v>7</v>
      </c>
      <c r="VB2" s="256">
        <v>0.77777777777777779</v>
      </c>
      <c r="VC2" s="255">
        <v>2</v>
      </c>
      <c r="VD2" s="260">
        <v>0.22222222222222221</v>
      </c>
      <c r="VE2">
        <v>9</v>
      </c>
      <c r="VF2" s="277">
        <v>9</v>
      </c>
      <c r="VP2" t="s">
        <v>1141</v>
      </c>
      <c r="VQ2" s="271" t="s">
        <v>1141</v>
      </c>
      <c r="VR2" s="271"/>
      <c r="VS2" s="271"/>
      <c r="VV2" s="138">
        <v>5</v>
      </c>
      <c r="VW2" s="201">
        <v>0.55555555555555558</v>
      </c>
      <c r="VX2" s="138">
        <v>965.65511291076029</v>
      </c>
      <c r="VY2" s="138">
        <v>6085.4621007849828</v>
      </c>
      <c r="VZ2" s="138"/>
      <c r="WA2" s="138">
        <v>6</v>
      </c>
      <c r="WB2" s="201">
        <v>0.66666666666666663</v>
      </c>
      <c r="WC2" s="138">
        <v>1873.7313588816301</v>
      </c>
      <c r="WD2" t="s">
        <v>1178</v>
      </c>
      <c r="WE2" t="s">
        <v>1141</v>
      </c>
      <c r="WF2" s="259">
        <v>6</v>
      </c>
      <c r="WG2" s="260">
        <v>0.66666666666666663</v>
      </c>
      <c r="WH2" s="259">
        <v>2</v>
      </c>
      <c r="WI2" s="260">
        <v>0.22222222222222221</v>
      </c>
      <c r="WJ2" s="255">
        <v>3</v>
      </c>
      <c r="WK2" s="256">
        <v>0.33333333333333331</v>
      </c>
      <c r="WL2" s="255">
        <v>7</v>
      </c>
      <c r="WM2" s="260">
        <v>0.77777777777777779</v>
      </c>
      <c r="WN2">
        <v>9</v>
      </c>
      <c r="WO2" s="277">
        <v>9</v>
      </c>
      <c r="WY2" t="s">
        <v>1141</v>
      </c>
      <c r="WZ2" s="271" t="s">
        <v>1178</v>
      </c>
      <c r="XA2" s="271"/>
      <c r="XB2" s="271"/>
      <c r="XE2" s="138">
        <v>6</v>
      </c>
      <c r="XF2" s="201">
        <v>0.66666666666666663</v>
      </c>
      <c r="XG2" s="138">
        <v>3319.1919241630048</v>
      </c>
      <c r="XH2" s="138">
        <v>10623.492771631401</v>
      </c>
      <c r="XI2" s="138"/>
      <c r="XJ2" s="138">
        <v>3</v>
      </c>
      <c r="XK2" s="201">
        <v>0.33333333333333331</v>
      </c>
      <c r="XL2" s="138">
        <v>57.377413891524156</v>
      </c>
      <c r="XM2" t="s">
        <v>1178</v>
      </c>
      <c r="XN2" t="s">
        <v>1141</v>
      </c>
      <c r="XO2" s="259">
        <v>3</v>
      </c>
      <c r="XP2" s="260">
        <v>0.33333333333333331</v>
      </c>
      <c r="XQ2" s="259">
        <v>2</v>
      </c>
      <c r="XR2" s="260">
        <v>0.22222222222222221</v>
      </c>
      <c r="XS2" s="255">
        <v>6</v>
      </c>
      <c r="XT2" s="256">
        <v>0.66666666666666663</v>
      </c>
      <c r="XU2" s="255">
        <v>7</v>
      </c>
      <c r="XV2" s="260">
        <v>0.77777777777777779</v>
      </c>
      <c r="XW2">
        <v>9</v>
      </c>
      <c r="XX2" s="277">
        <v>9</v>
      </c>
      <c r="YH2" t="s">
        <v>1141</v>
      </c>
      <c r="YI2" s="271" t="s">
        <v>1178</v>
      </c>
      <c r="YJ2" s="271"/>
      <c r="YK2" s="271"/>
      <c r="YN2" s="138">
        <v>8</v>
      </c>
      <c r="YO2" s="201">
        <v>0.88888888888888884</v>
      </c>
      <c r="YP2" s="138">
        <v>7316.5229092377904</v>
      </c>
      <c r="YQ2" s="138">
        <v>10098.268076810897</v>
      </c>
      <c r="YR2" s="138">
        <v>1262.2835096013621</v>
      </c>
      <c r="YS2" s="138">
        <v>7</v>
      </c>
      <c r="YT2" s="201">
        <v>0.77777777777777779</v>
      </c>
      <c r="YU2" s="138">
        <v>7682.0601882078463</v>
      </c>
      <c r="YV2" t="s">
        <v>1178</v>
      </c>
      <c r="YW2" t="s">
        <v>1141</v>
      </c>
      <c r="YX2" s="259">
        <v>5</v>
      </c>
      <c r="YY2" s="260">
        <v>0.55555555555555558</v>
      </c>
      <c r="YZ2" s="259">
        <v>4</v>
      </c>
      <c r="ZA2" s="260">
        <v>0.44444444444444442</v>
      </c>
      <c r="ZB2" s="255">
        <v>4</v>
      </c>
      <c r="ZC2" s="256">
        <v>0.44444444444444442</v>
      </c>
      <c r="ZD2" s="255">
        <v>5</v>
      </c>
      <c r="ZE2" s="260">
        <v>0.55555555555555558</v>
      </c>
      <c r="ZF2">
        <v>9</v>
      </c>
      <c r="ZG2" s="277">
        <v>9</v>
      </c>
      <c r="ZQ2" t="s">
        <v>1141</v>
      </c>
      <c r="ZR2" s="271" t="s">
        <v>1178</v>
      </c>
      <c r="ZS2" s="271"/>
      <c r="ZT2" s="271"/>
      <c r="ZW2" s="138">
        <v>4</v>
      </c>
      <c r="ZX2" s="201">
        <v>0.44444444444444442</v>
      </c>
      <c r="ZY2" s="138">
        <v>-7098.0028430017319</v>
      </c>
      <c r="ZZ2" s="138">
        <v>11989.809960856604</v>
      </c>
      <c r="AAA2" s="138">
        <v>2997.4524902141511</v>
      </c>
      <c r="AAB2" s="138">
        <v>5</v>
      </c>
      <c r="AAC2" s="201">
        <v>0.55555555555555558</v>
      </c>
      <c r="AAD2" s="138">
        <v>-6672.7440537747734</v>
      </c>
      <c r="AAE2" t="s">
        <v>1178</v>
      </c>
      <c r="AAF2" t="s">
        <v>1141</v>
      </c>
      <c r="AAG2" s="259">
        <v>5</v>
      </c>
      <c r="AAH2" s="260">
        <v>0.55555555555555558</v>
      </c>
      <c r="AAI2" s="259">
        <v>6</v>
      </c>
      <c r="AAJ2" s="260">
        <v>0.66666666666666663</v>
      </c>
      <c r="AAK2" s="255">
        <v>4</v>
      </c>
      <c r="AAL2" s="256">
        <v>0.44444444444444442</v>
      </c>
      <c r="AAM2" s="255">
        <v>3</v>
      </c>
      <c r="AAN2" s="260">
        <v>0.33333333333333331</v>
      </c>
      <c r="AAO2">
        <v>9</v>
      </c>
      <c r="AAP2" s="277">
        <v>9</v>
      </c>
      <c r="AAZ2" t="s">
        <v>1141</v>
      </c>
      <c r="ABA2" s="271" t="s">
        <v>1178</v>
      </c>
      <c r="ABB2" s="271"/>
      <c r="ABC2" s="271"/>
      <c r="ABF2" s="138">
        <v>7</v>
      </c>
      <c r="ABG2" s="201">
        <v>0.77777777777777779</v>
      </c>
      <c r="ABH2" s="138">
        <v>634.41989583883219</v>
      </c>
      <c r="ABI2" s="138">
        <v>17736.767950762125</v>
      </c>
      <c r="ABJ2" s="138">
        <v>2533.8239929660181</v>
      </c>
      <c r="ABK2" s="138">
        <v>6</v>
      </c>
      <c r="ABL2" s="201">
        <v>0.66666666666666663</v>
      </c>
      <c r="ABM2" s="138">
        <v>1896.2216519815454</v>
      </c>
      <c r="ABN2" t="s">
        <v>1178</v>
      </c>
      <c r="ABO2" t="s">
        <v>1141</v>
      </c>
      <c r="ABP2" s="259">
        <v>6</v>
      </c>
      <c r="ABQ2" s="260">
        <v>0.66666666666666663</v>
      </c>
      <c r="ABR2" s="259">
        <v>6</v>
      </c>
      <c r="ABS2" s="260">
        <v>0.66666666666666663</v>
      </c>
      <c r="ABT2" s="255">
        <v>3</v>
      </c>
      <c r="ABU2" s="256">
        <v>0.33333333333333331</v>
      </c>
      <c r="ABV2" s="255">
        <v>3</v>
      </c>
      <c r="ABW2" s="260">
        <v>0.33333333333333331</v>
      </c>
      <c r="ABX2">
        <v>9</v>
      </c>
      <c r="ABY2" s="277">
        <v>9</v>
      </c>
      <c r="ACI2" t="s">
        <v>1141</v>
      </c>
      <c r="ACJ2" s="271" t="s">
        <v>1178</v>
      </c>
      <c r="ACK2" s="271"/>
      <c r="ACL2" s="271"/>
      <c r="ACO2" s="138">
        <v>5</v>
      </c>
      <c r="ACP2" s="201">
        <v>0.55555555555555558</v>
      </c>
      <c r="ACQ2" s="138">
        <v>2542.0375153605528</v>
      </c>
      <c r="ACR2" s="138">
        <v>8464.496323068428</v>
      </c>
      <c r="ACS2" s="144">
        <v>940.49959145204753</v>
      </c>
      <c r="ACT2" s="138">
        <v>4</v>
      </c>
      <c r="ACU2" s="201">
        <v>0.44444444444444442</v>
      </c>
      <c r="ACV2" s="138">
        <v>-191.71537994912887</v>
      </c>
      <c r="ACW2" t="s">
        <v>1179</v>
      </c>
      <c r="ACX2" t="s">
        <v>1141</v>
      </c>
      <c r="ACY2" s="259">
        <v>4</v>
      </c>
      <c r="ACZ2" s="260">
        <v>0.44444444444444442</v>
      </c>
      <c r="ADA2" s="259">
        <v>3</v>
      </c>
      <c r="ADB2" s="260">
        <v>0.33333333333333331</v>
      </c>
      <c r="ADC2" s="255">
        <v>5</v>
      </c>
      <c r="ADD2" s="256">
        <v>0.55555555555555558</v>
      </c>
      <c r="ADE2" s="255">
        <v>6</v>
      </c>
      <c r="ADF2" s="260">
        <v>0.66666666666666663</v>
      </c>
      <c r="ADG2">
        <v>9</v>
      </c>
      <c r="ADH2" s="277">
        <v>9</v>
      </c>
      <c r="ADR2" t="s">
        <v>1141</v>
      </c>
      <c r="ADS2" s="271" t="s">
        <v>1179</v>
      </c>
      <c r="ADT2" s="271"/>
      <c r="ADU2" s="271"/>
      <c r="ADX2" s="138">
        <v>7</v>
      </c>
      <c r="ADY2" s="201">
        <v>0.77777777777777779</v>
      </c>
      <c r="ADZ2" s="138">
        <v>8124.3116145300919</v>
      </c>
      <c r="AEA2" s="138">
        <v>10461.265628656363</v>
      </c>
      <c r="AEB2" s="144">
        <v>1162.3628476284848</v>
      </c>
      <c r="AEC2" s="138">
        <v>6</v>
      </c>
      <c r="AED2" s="201">
        <v>0.66666666666666663</v>
      </c>
      <c r="AEE2" s="138">
        <v>-890.80475376694676</v>
      </c>
      <c r="AEF2" t="s">
        <v>1178</v>
      </c>
      <c r="AEG2" t="s">
        <v>1141</v>
      </c>
      <c r="AEH2" s="259">
        <v>6</v>
      </c>
      <c r="AEI2" s="260">
        <v>0.66666666666666663</v>
      </c>
      <c r="AEJ2" s="259">
        <v>7</v>
      </c>
      <c r="AEK2" s="260">
        <v>0.77777777777777779</v>
      </c>
      <c r="AEL2" s="255">
        <v>3</v>
      </c>
      <c r="AEM2" s="256">
        <v>0.33333333333333331</v>
      </c>
      <c r="AEN2" s="255">
        <v>2</v>
      </c>
      <c r="AEO2" s="260">
        <v>0.22222222222222221</v>
      </c>
      <c r="AEP2">
        <v>9</v>
      </c>
      <c r="AEQ2" s="277">
        <v>9</v>
      </c>
      <c r="AFA2" t="s">
        <v>1141</v>
      </c>
      <c r="AFB2" s="271" t="str">
        <f>AEF2</f>
        <v>normal</v>
      </c>
      <c r="AFC2" s="271"/>
      <c r="AFD2" s="271"/>
      <c r="AFG2" s="138">
        <f>SUMIF($C$14:$C$92,AFA2,AFJ$14:AFJ$92)</f>
        <v>4</v>
      </c>
      <c r="AFH2" s="201">
        <f>AFG2/$C2</f>
        <v>0.44444444444444442</v>
      </c>
      <c r="AFI2" s="138">
        <f>SUMIF($C$14:$C$92,AFA2,AGB$14:AGB$92)</f>
        <v>-1038.2710621120025</v>
      </c>
      <c r="AFJ2" s="138">
        <f>SUMIF($C$14:$C$92,AFA2,AGH$14:AGH$92)</f>
        <v>8510.2994351259422</v>
      </c>
      <c r="AFK2" s="144">
        <f>AFJ2/$C2</f>
        <v>945.58882612510467</v>
      </c>
      <c r="AFL2" s="138">
        <f t="shared" ref="AFL2:AFL9" si="0">SUMIF($C$14:$C$92,AFA2,AFK$14:AFK$92)</f>
        <v>1</v>
      </c>
      <c r="AFM2" s="201">
        <f t="shared" ref="AFM2:AFM10" si="1">AFL2/$C2</f>
        <v>0.1111111111111111</v>
      </c>
      <c r="AFN2" s="138">
        <f t="shared" ref="AFN2:AFN9" si="2">SUMIF($C$14:$C$92,AFA2,AFY$14:AFY$92)</f>
        <v>-6538.7189957216997</v>
      </c>
      <c r="AFO2" t="str">
        <f>IF(AND(AFM2&lt;0.5,AFN2&lt;0),"inverted","normal")</f>
        <v>inverted</v>
      </c>
      <c r="AFP2" t="str">
        <f>AFA2</f>
        <v>currency</v>
      </c>
      <c r="AFQ2" s="259">
        <f t="shared" ref="AFQ2:AFQ9" si="3">SUMIFS(AFI$14:AFI$92,AFI$14:AFI$92,1,$C$14:$C$92,AFA2)</f>
        <v>1</v>
      </c>
      <c r="AFR2" s="260">
        <f t="shared" ref="AFR2:AFR10" si="4">AFQ2/AFY2</f>
        <v>0.1111111111111111</v>
      </c>
      <c r="AFS2" s="259">
        <f>SUMIFS(AFB$14:AFB$92,AFB$14:AFB$92,1,$C$14:$C$92,AFA2)</f>
        <v>7</v>
      </c>
      <c r="AFT2" s="260">
        <f t="shared" ref="AFT2:AFT10" si="5">AFS2/AFY2</f>
        <v>0.77777777777777779</v>
      </c>
      <c r="AFU2" s="255">
        <f t="shared" ref="AFU2:AFU9" si="6">ABS(SUMIFS(AFI$14:AFI$92,AFI$14:AFI$92,-1,$C$14:$C$92,AFA2))</f>
        <v>8</v>
      </c>
      <c r="AFV2" s="256">
        <f t="shared" ref="AFV2:AFV10" si="7">AFU2/AFY2</f>
        <v>0.88888888888888884</v>
      </c>
      <c r="AFW2" s="255">
        <f t="shared" ref="AFW2:AFW9" si="8">ABS(SUMIFS(AFB$14:AFB$92,AFB$14:AFB$92,-1,$C$14:$C$92,AFA2))</f>
        <v>2</v>
      </c>
      <c r="AFX2" s="260">
        <f t="shared" ref="AFX2:AFX10" si="9">AFW2/AFY2</f>
        <v>0.22222222222222221</v>
      </c>
      <c r="AFY2">
        <f t="shared" ref="AFY2:AFY10" si="10">AFQ2+AFU2</f>
        <v>9</v>
      </c>
      <c r="AFZ2" s="277">
        <f>AFW2+AFS2</f>
        <v>9</v>
      </c>
      <c r="AGJ2" t="s">
        <v>1141</v>
      </c>
      <c r="AGK2" s="271" t="str">
        <f>AFO2</f>
        <v>inverted</v>
      </c>
      <c r="AGL2" s="271"/>
      <c r="AGM2" s="271"/>
      <c r="AGP2" s="138">
        <f>SUMIF($C$14:$C$92,AGJ2,AGS$14:AGS$92)</f>
        <v>0</v>
      </c>
      <c r="AGQ2" s="201">
        <f>AGP2/$C2</f>
        <v>0</v>
      </c>
      <c r="AGR2" s="138">
        <f>SUMIF($C$14:$C$92,AGJ2,AHK$14:AHK$92)</f>
        <v>0</v>
      </c>
      <c r="AGS2" s="138">
        <f>SUMIF($C$14:$C$92,AGJ2,AHQ$14:AHQ$92)</f>
        <v>0</v>
      </c>
      <c r="AGT2" s="144">
        <f>AGS2/$C2</f>
        <v>0</v>
      </c>
      <c r="AGU2" s="138">
        <f t="shared" ref="AGU2:AGU9" si="11">SUMIF($C$14:$C$92,AGJ2,AGT$14:AGT$92)</f>
        <v>0</v>
      </c>
      <c r="AGV2" s="201">
        <f t="shared" ref="AGV2:AGV10" si="12">AGU2/$C2</f>
        <v>0</v>
      </c>
      <c r="AGW2" s="138">
        <f t="shared" ref="AGW2:AGW9" si="13">SUMIF($C$14:$C$92,AGJ2,AHH$14:AHH$92)</f>
        <v>0</v>
      </c>
      <c r="AGX2" t="str">
        <f>IF(AND(AGV2&lt;0.5,AGW2&lt;0),"inverted","normal")</f>
        <v>normal</v>
      </c>
      <c r="AGY2" t="str">
        <f>AGJ2</f>
        <v>currency</v>
      </c>
      <c r="AGZ2" s="259">
        <f t="shared" ref="AGZ2:AGZ9" si="14">SUMIFS(AGR$14:AGR$92,AGR$14:AGR$92,1,$C$14:$C$92,AGJ2)</f>
        <v>0</v>
      </c>
      <c r="AHA2" s="260" t="e">
        <f t="shared" ref="AHA2:AHA10" si="15">AGZ2/AHH2</f>
        <v>#DIV/0!</v>
      </c>
      <c r="AHB2" s="259">
        <f>SUMIFS(AGK$14:AGK$92,AGK$14:AGK$92,1,$C$14:$C$92,AGJ2)</f>
        <v>6</v>
      </c>
      <c r="AHC2" s="260" t="e">
        <f t="shared" ref="AHC2:AHC10" si="16">AHB2/AHH2</f>
        <v>#DIV/0!</v>
      </c>
      <c r="AHD2" s="255">
        <f t="shared" ref="AHD2:AHD9" si="17">ABS(SUMIFS(AGR$14:AGR$92,AGR$14:AGR$92,-1,$C$14:$C$92,AGJ2))</f>
        <v>0</v>
      </c>
      <c r="AHE2" s="256" t="e">
        <f t="shared" ref="AHE2:AHE10" si="18">AHD2/AHH2</f>
        <v>#DIV/0!</v>
      </c>
      <c r="AHF2" s="255">
        <f t="shared" ref="AHF2:AHF9" si="19">ABS(SUMIFS(AGK$14:AGK$92,AGK$14:AGK$92,-1,$C$14:$C$92,AGJ2))</f>
        <v>3</v>
      </c>
      <c r="AHG2" s="260" t="e">
        <f t="shared" ref="AHG2:AHG10" si="20">AHF2/AHH2</f>
        <v>#DIV/0!</v>
      </c>
      <c r="AHH2">
        <f t="shared" ref="AHH2:AHH10" si="21">AGZ2+AHD2</f>
        <v>0</v>
      </c>
      <c r="AHI2" s="277">
        <f>AHF2+AHB2</f>
        <v>9</v>
      </c>
      <c r="AHS2" t="s">
        <v>1141</v>
      </c>
      <c r="AHT2" s="271" t="str">
        <f>AGX2</f>
        <v>normal</v>
      </c>
      <c r="AHU2" s="271"/>
      <c r="AHV2" s="271"/>
      <c r="AHY2" s="138">
        <f>SUMIF($C$14:$C$92,AHS2,AIB$14:AIB$92)</f>
        <v>9</v>
      </c>
      <c r="AHZ2" s="201">
        <f>AHY2/$C2</f>
        <v>1</v>
      </c>
      <c r="AIA2" s="138">
        <f>SUMIF($C$14:$C$92,AHS2,AIT$14:AIT$92)</f>
        <v>0</v>
      </c>
      <c r="AIB2" s="138">
        <f>SUMIF($C$14:$C$92,AHS2,AIZ$14:AIZ$92)</f>
        <v>0</v>
      </c>
      <c r="AIC2" s="144">
        <f>AIB2/$C2</f>
        <v>0</v>
      </c>
      <c r="AID2" s="138">
        <f t="shared" ref="AID2:AID9" si="22">SUMIF($C$14:$C$92,AHS2,AIC$14:AIC$92)</f>
        <v>9</v>
      </c>
      <c r="AIE2" s="201">
        <f t="shared" ref="AIE2:AIE10" si="23">AID2/$C2</f>
        <v>1</v>
      </c>
      <c r="AIF2" s="138">
        <f t="shared" ref="AIF2:AIF9" si="24">SUMIF($C$14:$C$92,AHS2,AIQ$14:AIQ$92)</f>
        <v>0</v>
      </c>
      <c r="AIG2" t="str">
        <f>IF(AND(AIE2&lt;0.5,AIF2&lt;0),"inverted","normal")</f>
        <v>normal</v>
      </c>
      <c r="AIH2" t="str">
        <f>AHS2</f>
        <v>currency</v>
      </c>
      <c r="AII2" s="259">
        <f t="shared" ref="AII2:AII9" si="25">SUMIFS(AIA$14:AIA$92,AIA$14:AIA$92,1,$C$14:$C$92,AHS2)</f>
        <v>0</v>
      </c>
      <c r="AIJ2" s="260" t="e">
        <f t="shared" ref="AIJ2:AIJ10" si="26">AII2/AIQ2</f>
        <v>#DIV/0!</v>
      </c>
      <c r="AIK2" s="259">
        <f>SUMIFS(AHT$14:AHT$92,AHT$14:AHT$92,1,$C$14:$C$92,AHS2)</f>
        <v>0</v>
      </c>
      <c r="AIL2" s="260" t="e">
        <f t="shared" ref="AIL2:AIL10" si="27">AIK2/AIQ2</f>
        <v>#DIV/0!</v>
      </c>
      <c r="AIM2" s="255">
        <f t="shared" ref="AIM2:AIM9" si="28">ABS(SUMIFS(AIA$14:AIA$92,AIA$14:AIA$92,-1,$C$14:$C$92,AHS2))</f>
        <v>0</v>
      </c>
      <c r="AIN2" s="256" t="e">
        <f t="shared" ref="AIN2:AIN10" si="29">AIM2/AIQ2</f>
        <v>#DIV/0!</v>
      </c>
      <c r="AIO2" s="255">
        <f t="shared" ref="AIO2:AIO9" si="30">ABS(SUMIFS(AHT$14:AHT$92,AHT$14:AHT$92,-1,$C$14:$C$92,AHS2))</f>
        <v>0</v>
      </c>
      <c r="AIP2" s="260" t="e">
        <f t="shared" ref="AIP2:AIP10" si="31">AIO2/AIQ2</f>
        <v>#DIV/0!</v>
      </c>
      <c r="AIQ2">
        <f t="shared" ref="AIQ2:AIQ10" si="32">AII2+AIM2</f>
        <v>0</v>
      </c>
      <c r="AIR2" s="277">
        <f>AIO2+AIK2</f>
        <v>0</v>
      </c>
    </row>
    <row r="3" spans="1:936" outlineLevel="1" x14ac:dyDescent="0.25">
      <c r="A3" s="1" t="s">
        <v>291</v>
      </c>
      <c r="C3">
        <f t="shared" ref="C3:C9" si="33">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1179</v>
      </c>
      <c r="BO3">
        <v>5</v>
      </c>
      <c r="BP3">
        <v>2</v>
      </c>
      <c r="BQ3">
        <v>7</v>
      </c>
      <c r="BV3" s="1" t="s">
        <v>291</v>
      </c>
      <c r="BW3" t="s">
        <v>1179</v>
      </c>
      <c r="BY3" s="138">
        <v>2</v>
      </c>
      <c r="BZ3" s="201">
        <v>0.2857142857142857</v>
      </c>
      <c r="CA3" s="138">
        <v>1143.0339381074466</v>
      </c>
      <c r="CB3" s="138"/>
      <c r="CC3" s="138">
        <v>4</v>
      </c>
      <c r="CD3" s="201">
        <v>0.5714285714285714</v>
      </c>
      <c r="CE3" s="138">
        <v>-2698.2546054922923</v>
      </c>
      <c r="CF3" t="s">
        <v>1178</v>
      </c>
      <c r="CH3">
        <v>1</v>
      </c>
      <c r="CI3">
        <v>6</v>
      </c>
      <c r="CJ3">
        <v>7</v>
      </c>
      <c r="CP3" s="1" t="s">
        <v>291</v>
      </c>
      <c r="CQ3" t="s">
        <v>1178</v>
      </c>
      <c r="CS3" s="138">
        <v>3</v>
      </c>
      <c r="CT3" s="201">
        <v>0.42857142857142855</v>
      </c>
      <c r="CU3" s="138">
        <v>-929.45592162278808</v>
      </c>
      <c r="CV3" s="138"/>
      <c r="CW3" s="138">
        <v>5</v>
      </c>
      <c r="CX3" s="201">
        <v>0.7142857142857143</v>
      </c>
      <c r="CY3" s="138">
        <v>7744.6072267181407</v>
      </c>
      <c r="CZ3" t="s">
        <v>1178</v>
      </c>
      <c r="DB3">
        <v>0</v>
      </c>
      <c r="DC3">
        <v>7</v>
      </c>
      <c r="DD3">
        <v>7</v>
      </c>
      <c r="DJ3" s="1" t="s">
        <v>291</v>
      </c>
      <c r="DK3" t="s">
        <v>1178</v>
      </c>
      <c r="DN3" s="138">
        <v>3</v>
      </c>
      <c r="DO3" s="138"/>
      <c r="DP3" s="201">
        <v>0.42857142857142855</v>
      </c>
      <c r="DQ3" s="138">
        <v>-1627.8992514218994</v>
      </c>
      <c r="DR3" s="138"/>
      <c r="DS3" s="138">
        <v>5</v>
      </c>
      <c r="DT3" s="201">
        <v>0.7142857142857143</v>
      </c>
      <c r="DU3" s="138">
        <v>5654.4330699593338</v>
      </c>
      <c r="DV3" t="s">
        <v>1178</v>
      </c>
      <c r="DX3" t="s">
        <v>291</v>
      </c>
      <c r="DY3" s="259">
        <v>3</v>
      </c>
      <c r="DZ3" s="260">
        <v>0.42857142857142855</v>
      </c>
      <c r="EA3" s="255">
        <v>4</v>
      </c>
      <c r="EB3" s="256">
        <v>0.5714285714285714</v>
      </c>
      <c r="EC3">
        <v>7</v>
      </c>
      <c r="EH3" s="1" t="s">
        <v>291</v>
      </c>
      <c r="EI3" s="267" t="s">
        <v>1178</v>
      </c>
      <c r="EL3" s="138">
        <v>2</v>
      </c>
      <c r="EM3" s="138"/>
      <c r="EN3" s="201">
        <v>0.2857142857142857</v>
      </c>
      <c r="EO3" s="138">
        <v>-1778.8955857065671</v>
      </c>
      <c r="EP3" s="138"/>
      <c r="EQ3" s="138">
        <v>5</v>
      </c>
      <c r="ER3" s="201">
        <v>0.7142857142857143</v>
      </c>
      <c r="ES3" s="138">
        <v>-633.33614702687134</v>
      </c>
      <c r="ET3" t="s">
        <v>1178</v>
      </c>
      <c r="EV3" t="s">
        <v>291</v>
      </c>
      <c r="EW3" s="259">
        <v>2</v>
      </c>
      <c r="EX3" s="260">
        <v>0.2857142857142857</v>
      </c>
      <c r="EY3" s="255">
        <v>5</v>
      </c>
      <c r="EZ3" s="256">
        <v>0.7142857142857143</v>
      </c>
      <c r="FA3">
        <v>7</v>
      </c>
      <c r="FF3" s="1" t="s">
        <v>291</v>
      </c>
      <c r="FG3" s="271" t="s">
        <v>1178</v>
      </c>
      <c r="FJ3" s="138">
        <v>2</v>
      </c>
      <c r="FK3" s="138"/>
      <c r="FL3" s="201">
        <v>0.2857142857142857</v>
      </c>
      <c r="FM3" s="138">
        <v>-4853.4281558318844</v>
      </c>
      <c r="FN3" s="138"/>
      <c r="FO3" s="138">
        <v>6</v>
      </c>
      <c r="FP3" s="201">
        <v>0.8571428571428571</v>
      </c>
      <c r="FQ3" s="138">
        <v>6779.1745739395601</v>
      </c>
      <c r="FR3" t="s">
        <v>1178</v>
      </c>
      <c r="FS3" t="s">
        <v>291</v>
      </c>
      <c r="FT3" s="259">
        <v>0</v>
      </c>
      <c r="FU3" s="260">
        <v>0</v>
      </c>
      <c r="FV3" s="259">
        <v>5</v>
      </c>
      <c r="FW3" s="260">
        <v>0.7142857142857143</v>
      </c>
      <c r="FX3" s="255">
        <v>7</v>
      </c>
      <c r="FY3" s="256">
        <v>1</v>
      </c>
      <c r="FZ3" s="255">
        <v>2</v>
      </c>
      <c r="GA3" s="260">
        <v>0.2857142857142857</v>
      </c>
      <c r="GB3">
        <v>7</v>
      </c>
      <c r="GC3" s="277">
        <v>7</v>
      </c>
      <c r="GF3" s="1" t="s">
        <v>291</v>
      </c>
      <c r="GG3" s="271" t="s">
        <v>1178</v>
      </c>
      <c r="GJ3" s="138">
        <v>4</v>
      </c>
      <c r="GK3" s="138"/>
      <c r="GL3" s="201">
        <v>0.5714285714285714</v>
      </c>
      <c r="GM3" s="138">
        <v>4897.8243454455624</v>
      </c>
      <c r="GN3" s="138"/>
      <c r="GO3" s="138">
        <v>6</v>
      </c>
      <c r="GP3" s="201">
        <v>0.8571428571428571</v>
      </c>
      <c r="GQ3" s="138">
        <v>9313.1316777727643</v>
      </c>
      <c r="GR3" t="s">
        <v>1178</v>
      </c>
      <c r="GS3" t="s">
        <v>291</v>
      </c>
      <c r="GT3" s="259">
        <v>0</v>
      </c>
      <c r="GU3" s="260">
        <v>0</v>
      </c>
      <c r="GV3" s="259">
        <v>3</v>
      </c>
      <c r="GW3" s="260">
        <v>0.42857142857142855</v>
      </c>
      <c r="GX3" s="255">
        <v>7</v>
      </c>
      <c r="GY3" s="256">
        <v>1</v>
      </c>
      <c r="GZ3" s="255">
        <v>4</v>
      </c>
      <c r="HA3" s="260">
        <v>0.5714285714285714</v>
      </c>
      <c r="HB3">
        <v>7</v>
      </c>
      <c r="HC3" s="277">
        <v>7</v>
      </c>
      <c r="HF3" s="1" t="s">
        <v>291</v>
      </c>
      <c r="HG3" s="271" t="s">
        <v>1178</v>
      </c>
      <c r="HJ3" s="138">
        <v>1</v>
      </c>
      <c r="HK3" s="138"/>
      <c r="HL3" s="201">
        <v>0.14285714285714285</v>
      </c>
      <c r="HM3" s="138">
        <v>-13908.386993628368</v>
      </c>
      <c r="HN3" s="138"/>
      <c r="HO3" s="138">
        <v>1</v>
      </c>
      <c r="HP3" s="201">
        <v>0.14285714285714285</v>
      </c>
      <c r="HQ3" s="138">
        <v>-12298.573665102949</v>
      </c>
      <c r="HR3" t="s">
        <v>1179</v>
      </c>
      <c r="HS3" t="s">
        <v>291</v>
      </c>
      <c r="HT3" s="259">
        <v>7</v>
      </c>
      <c r="HU3" s="260">
        <v>1</v>
      </c>
      <c r="HV3" s="259">
        <v>1</v>
      </c>
      <c r="HW3" s="260">
        <v>0.14285714285714285</v>
      </c>
      <c r="HX3" s="255">
        <v>0</v>
      </c>
      <c r="HY3" s="256">
        <v>0</v>
      </c>
      <c r="HZ3" s="255">
        <v>6</v>
      </c>
      <c r="IA3" s="260">
        <v>0.8571428571428571</v>
      </c>
      <c r="IB3">
        <v>7</v>
      </c>
      <c r="IC3" s="277">
        <v>7</v>
      </c>
      <c r="IF3" s="1" t="s">
        <v>291</v>
      </c>
      <c r="IG3" s="271" t="s">
        <v>1179</v>
      </c>
      <c r="IJ3" s="138">
        <v>5</v>
      </c>
      <c r="IK3" s="138"/>
      <c r="IL3" s="201">
        <v>0.7142857142857143</v>
      </c>
      <c r="IM3" s="138">
        <v>9044.9748698508283</v>
      </c>
      <c r="IN3" s="138"/>
      <c r="IO3" s="138">
        <v>2</v>
      </c>
      <c r="IP3" s="201">
        <v>0.2857142857142857</v>
      </c>
      <c r="IQ3" s="138">
        <v>-9044.9748698508283</v>
      </c>
      <c r="IR3" t="s">
        <v>1179</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1179</v>
      </c>
      <c r="JJ3" s="138">
        <v>2</v>
      </c>
      <c r="JK3" s="138"/>
      <c r="JL3" s="201">
        <v>0.2857142857142857</v>
      </c>
      <c r="JM3" s="138">
        <v>-4548.2366336355381</v>
      </c>
      <c r="JN3" s="138"/>
      <c r="JO3" s="138">
        <v>2</v>
      </c>
      <c r="JP3" s="201">
        <v>0.2857142857142857</v>
      </c>
      <c r="JQ3" s="138">
        <v>2181.6118807002877</v>
      </c>
      <c r="JR3" t="s">
        <v>1178</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1178</v>
      </c>
      <c r="KJ3" s="138">
        <v>3</v>
      </c>
      <c r="KK3" s="138"/>
      <c r="KL3" s="201">
        <v>0.42857142857142855</v>
      </c>
      <c r="KM3" s="138">
        <v>-1655.8520084267354</v>
      </c>
      <c r="KN3" s="138"/>
      <c r="KO3" s="138">
        <v>2</v>
      </c>
      <c r="KP3" s="201">
        <v>0.2857142857142857</v>
      </c>
      <c r="KQ3" s="138">
        <v>-1488.3157658525706</v>
      </c>
      <c r="KR3" t="s">
        <v>1179</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1179</v>
      </c>
      <c r="LJ3" s="138">
        <v>4</v>
      </c>
      <c r="LK3" s="138"/>
      <c r="LL3" s="201">
        <v>0.5714285714285714</v>
      </c>
      <c r="LM3" s="138">
        <v>1719.9770223185592</v>
      </c>
      <c r="LN3" s="138"/>
      <c r="LO3" s="138">
        <v>6</v>
      </c>
      <c r="LP3" s="201">
        <v>0.8571428571428571</v>
      </c>
      <c r="LQ3" s="138">
        <v>4724.628853064014</v>
      </c>
      <c r="LR3" t="s">
        <v>1178</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1178</v>
      </c>
      <c r="MJ3" s="138">
        <v>2</v>
      </c>
      <c r="MK3" s="138"/>
      <c r="ML3" s="201">
        <v>0.2857142857142857</v>
      </c>
      <c r="MM3" s="138">
        <v>-5329.5854455801818</v>
      </c>
      <c r="MN3" s="138"/>
      <c r="MO3" s="138">
        <v>1</v>
      </c>
      <c r="MP3" s="201">
        <v>0.14285714285714285</v>
      </c>
      <c r="MQ3" s="138">
        <v>-11549.298625027419</v>
      </c>
      <c r="MR3" t="s">
        <v>1179</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1179</v>
      </c>
      <c r="NJ3" s="138">
        <v>4</v>
      </c>
      <c r="NK3" s="138"/>
      <c r="NL3" s="201">
        <v>0.5714285714285714</v>
      </c>
      <c r="NM3" s="138">
        <v>2126.9500214577774</v>
      </c>
      <c r="NN3" s="138"/>
      <c r="NO3" s="138">
        <v>0</v>
      </c>
      <c r="NP3" s="201">
        <v>0</v>
      </c>
      <c r="NQ3" s="138">
        <v>-9228.7352175378801</v>
      </c>
      <c r="NR3" t="s">
        <v>1179</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1179</v>
      </c>
      <c r="OJ3" s="138">
        <v>1</v>
      </c>
      <c r="OK3" s="138"/>
      <c r="OL3" s="201">
        <v>0.14285714285714285</v>
      </c>
      <c r="OM3" s="138">
        <v>-4567.1823195783018</v>
      </c>
      <c r="ON3" s="138"/>
      <c r="OO3" s="138">
        <v>6</v>
      </c>
      <c r="OP3" s="201">
        <v>0.8571428571428571</v>
      </c>
      <c r="OQ3" s="138">
        <v>4567.1823195783018</v>
      </c>
      <c r="OR3" t="s">
        <v>1178</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1178</v>
      </c>
      <c r="PH3" s="271"/>
      <c r="PK3" s="138">
        <v>2</v>
      </c>
      <c r="PL3" s="138"/>
      <c r="PM3" s="201">
        <v>0.2857142857142857</v>
      </c>
      <c r="PN3" s="138">
        <v>-2815.3943206396916</v>
      </c>
      <c r="PO3" s="138"/>
      <c r="PP3" s="138">
        <v>7</v>
      </c>
      <c r="PQ3" s="201">
        <v>1</v>
      </c>
      <c r="PR3" s="138">
        <v>11069.472037586687</v>
      </c>
      <c r="PS3" t="s">
        <v>1178</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1179</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1179</v>
      </c>
      <c r="RQ3" s="271"/>
      <c r="RR3" s="271"/>
      <c r="RU3" s="138">
        <v>5</v>
      </c>
      <c r="RV3" s="201">
        <v>0.7142857142857143</v>
      </c>
      <c r="RW3" s="138">
        <v>3664.3816962503215</v>
      </c>
      <c r="RY3" s="138"/>
      <c r="RZ3" s="138">
        <v>4</v>
      </c>
      <c r="SA3" s="201">
        <v>0.5714285714285714</v>
      </c>
      <c r="SB3" s="138">
        <v>993.4348125173176</v>
      </c>
      <c r="SC3" t="s">
        <v>1178</v>
      </c>
      <c r="SD3" t="s">
        <v>291</v>
      </c>
      <c r="SE3" s="259">
        <v>6</v>
      </c>
      <c r="SF3" s="260">
        <v>0.8571428571428571</v>
      </c>
      <c r="SG3" s="259">
        <v>4</v>
      </c>
      <c r="SH3" s="260">
        <v>0.5714285714285714</v>
      </c>
      <c r="SI3" s="255">
        <v>1</v>
      </c>
      <c r="SJ3" s="256">
        <v>0.14285714285714285</v>
      </c>
      <c r="SK3" s="255">
        <v>3</v>
      </c>
      <c r="SL3" s="260">
        <v>0.42857142857142855</v>
      </c>
      <c r="SM3">
        <v>7</v>
      </c>
      <c r="SN3" s="277">
        <v>7</v>
      </c>
      <c r="SX3" s="1" t="s">
        <v>291</v>
      </c>
      <c r="SY3" s="271" t="s">
        <v>291</v>
      </c>
      <c r="SZ3" s="271"/>
      <c r="TA3" s="271"/>
      <c r="TD3" s="138">
        <v>7</v>
      </c>
      <c r="TE3" s="201">
        <v>1</v>
      </c>
      <c r="TF3" s="138">
        <v>1172.5713211458944</v>
      </c>
      <c r="TH3" s="138"/>
      <c r="TI3" s="138">
        <v>5</v>
      </c>
      <c r="TJ3" s="201">
        <v>0.7142857142857143</v>
      </c>
      <c r="TK3" s="138">
        <v>84.547129880143075</v>
      </c>
      <c r="TL3" t="s">
        <v>1178</v>
      </c>
      <c r="TM3" t="s">
        <v>291</v>
      </c>
      <c r="TN3" s="259">
        <v>6</v>
      </c>
      <c r="TO3" s="260">
        <v>0.8571428571428571</v>
      </c>
      <c r="TP3" s="259">
        <v>6</v>
      </c>
      <c r="TQ3" s="260">
        <v>0.8571428571428571</v>
      </c>
      <c r="TR3" s="255">
        <v>1</v>
      </c>
      <c r="TS3" s="256">
        <v>0.14285714285714285</v>
      </c>
      <c r="TT3" s="255">
        <v>1</v>
      </c>
      <c r="TU3" s="260">
        <v>0.14285714285714285</v>
      </c>
      <c r="TV3">
        <v>7</v>
      </c>
      <c r="TW3" s="277">
        <v>7</v>
      </c>
      <c r="UG3" s="1" t="s">
        <v>291</v>
      </c>
      <c r="UH3" s="271" t="s">
        <v>291</v>
      </c>
      <c r="UI3" s="271"/>
      <c r="UJ3" s="271"/>
      <c r="UM3" s="138">
        <v>1</v>
      </c>
      <c r="UN3" s="201">
        <v>0.14285714285714285</v>
      </c>
      <c r="UO3" s="138">
        <v>-16287.67586728539</v>
      </c>
      <c r="UQ3" s="138"/>
      <c r="UR3" s="138">
        <v>2</v>
      </c>
      <c r="US3" s="201">
        <v>0.2857142857142857</v>
      </c>
      <c r="UT3" s="138">
        <v>-3698.3724275699201</v>
      </c>
      <c r="UU3" t="s">
        <v>1179</v>
      </c>
      <c r="UV3" t="s">
        <v>291</v>
      </c>
      <c r="UW3" s="259">
        <v>0</v>
      </c>
      <c r="UX3" s="260">
        <v>0</v>
      </c>
      <c r="UY3" s="259">
        <v>6</v>
      </c>
      <c r="UZ3" s="260">
        <v>0.8571428571428571</v>
      </c>
      <c r="VA3" s="255">
        <v>7</v>
      </c>
      <c r="VB3" s="256">
        <v>1</v>
      </c>
      <c r="VC3" s="255">
        <v>1</v>
      </c>
      <c r="VD3" s="260">
        <v>0.14285714285714285</v>
      </c>
      <c r="VE3">
        <v>7</v>
      </c>
      <c r="VF3" s="277">
        <v>7</v>
      </c>
      <c r="VP3" s="1" t="s">
        <v>291</v>
      </c>
      <c r="VQ3" s="271" t="s">
        <v>291</v>
      </c>
      <c r="VR3" s="271"/>
      <c r="VS3" s="271"/>
      <c r="VV3" s="138">
        <v>3</v>
      </c>
      <c r="VW3" s="201">
        <v>0.42857142857142855</v>
      </c>
      <c r="VX3" s="138">
        <v>-1539.5373024925671</v>
      </c>
      <c r="VY3" s="138">
        <v>5521.0707114383758</v>
      </c>
      <c r="VZ3" s="138"/>
      <c r="WA3" s="138">
        <v>4</v>
      </c>
      <c r="WB3" s="201">
        <v>0.5714285714285714</v>
      </c>
      <c r="WC3" s="138">
        <v>3974.1605906227655</v>
      </c>
      <c r="WD3" t="s">
        <v>1178</v>
      </c>
      <c r="WE3" t="s">
        <v>291</v>
      </c>
      <c r="WF3" s="259">
        <v>5</v>
      </c>
      <c r="WG3" s="260">
        <v>0.7142857142857143</v>
      </c>
      <c r="WH3" s="259">
        <v>1</v>
      </c>
      <c r="WI3" s="260">
        <v>0.14285714285714285</v>
      </c>
      <c r="WJ3" s="255">
        <v>2</v>
      </c>
      <c r="WK3" s="256">
        <v>0.2857142857142857</v>
      </c>
      <c r="WL3" s="255">
        <v>6</v>
      </c>
      <c r="WM3" s="260">
        <v>0.8571428571428571</v>
      </c>
      <c r="WN3">
        <v>7</v>
      </c>
      <c r="WO3" s="277">
        <v>7</v>
      </c>
      <c r="WY3" s="1" t="s">
        <v>291</v>
      </c>
      <c r="WZ3" s="271" t="s">
        <v>1178</v>
      </c>
      <c r="XA3" s="271"/>
      <c r="XB3" s="271"/>
      <c r="XE3" s="138">
        <v>5</v>
      </c>
      <c r="XF3" s="201">
        <v>0.7142857142857143</v>
      </c>
      <c r="XG3" s="138">
        <v>5054.4374257934305</v>
      </c>
      <c r="XH3" s="138">
        <v>14617.634988381646</v>
      </c>
      <c r="XI3" s="138"/>
      <c r="XJ3" s="138">
        <v>2</v>
      </c>
      <c r="XK3" s="201">
        <v>0.2857142857142857</v>
      </c>
      <c r="XL3" s="138">
        <v>-13440.340784303748</v>
      </c>
      <c r="XM3" t="s">
        <v>1179</v>
      </c>
      <c r="XN3" t="s">
        <v>291</v>
      </c>
      <c r="XO3" s="259">
        <v>1</v>
      </c>
      <c r="XP3" s="260">
        <v>0.14285714285714285</v>
      </c>
      <c r="XQ3" s="259">
        <v>1</v>
      </c>
      <c r="XR3" s="260">
        <v>0.14285714285714285</v>
      </c>
      <c r="XS3" s="255">
        <v>6</v>
      </c>
      <c r="XT3" s="256">
        <v>0.8571428571428571</v>
      </c>
      <c r="XU3" s="255">
        <v>6</v>
      </c>
      <c r="XV3" s="260">
        <v>0.8571428571428571</v>
      </c>
      <c r="XW3">
        <v>7</v>
      </c>
      <c r="XX3" s="277">
        <v>7</v>
      </c>
      <c r="YH3" s="1" t="s">
        <v>291</v>
      </c>
      <c r="YI3" s="271" t="s">
        <v>1179</v>
      </c>
      <c r="YJ3" s="271"/>
      <c r="YK3" s="271"/>
      <c r="YN3" s="138">
        <v>1</v>
      </c>
      <c r="YO3" s="201">
        <v>0.14285714285714285</v>
      </c>
      <c r="YP3" s="138">
        <v>-4341.4387502501777</v>
      </c>
      <c r="YQ3" s="138">
        <v>4398.3391056880109</v>
      </c>
      <c r="YR3" s="138">
        <v>4398.3391056880109</v>
      </c>
      <c r="YS3" s="138">
        <v>5</v>
      </c>
      <c r="YT3" s="201">
        <v>0.7142857142857143</v>
      </c>
      <c r="YU3" s="138">
        <v>-864.48290848937199</v>
      </c>
      <c r="YV3" t="s">
        <v>1178</v>
      </c>
      <c r="YW3" t="s">
        <v>291</v>
      </c>
      <c r="YX3" s="259">
        <v>6</v>
      </c>
      <c r="YY3" s="260">
        <v>0.8571428571428571</v>
      </c>
      <c r="YZ3" s="259">
        <v>2</v>
      </c>
      <c r="ZA3" s="260">
        <v>0.2857142857142857</v>
      </c>
      <c r="ZB3" s="255">
        <v>1</v>
      </c>
      <c r="ZC3" s="256">
        <v>0.14285714285714285</v>
      </c>
      <c r="ZD3" s="255">
        <v>5</v>
      </c>
      <c r="ZE3" s="260">
        <v>0.7142857142857143</v>
      </c>
      <c r="ZF3">
        <v>7</v>
      </c>
      <c r="ZG3" s="277">
        <v>7</v>
      </c>
      <c r="ZQ3" s="1" t="s">
        <v>291</v>
      </c>
      <c r="ZR3" s="271" t="s">
        <v>1178</v>
      </c>
      <c r="ZS3" s="271"/>
      <c r="ZT3" s="271"/>
      <c r="ZW3" s="138">
        <v>1</v>
      </c>
      <c r="ZX3" s="201">
        <v>0.14285714285714285</v>
      </c>
      <c r="ZY3" s="138">
        <v>-3472.4199197400249</v>
      </c>
      <c r="ZZ3" s="138">
        <v>4886.055101366841</v>
      </c>
      <c r="AAA3" s="138">
        <v>4886.055101366841</v>
      </c>
      <c r="AAB3" s="138">
        <v>4</v>
      </c>
      <c r="AAC3" s="201">
        <v>0.5714285714285714</v>
      </c>
      <c r="AAD3" s="138">
        <v>933.36634071009928</v>
      </c>
      <c r="AAE3" t="s">
        <v>1178</v>
      </c>
      <c r="AAF3" t="s">
        <v>291</v>
      </c>
      <c r="AAG3" s="259">
        <v>3</v>
      </c>
      <c r="AAH3" s="260">
        <v>0.42857142857142855</v>
      </c>
      <c r="AAI3" s="259">
        <v>5</v>
      </c>
      <c r="AAJ3" s="260">
        <v>0.7142857142857143</v>
      </c>
      <c r="AAK3" s="255">
        <v>4</v>
      </c>
      <c r="AAL3" s="256">
        <v>0.5714285714285714</v>
      </c>
      <c r="AAM3" s="255">
        <v>2</v>
      </c>
      <c r="AAN3" s="260">
        <v>0.2857142857142857</v>
      </c>
      <c r="AAO3">
        <v>7</v>
      </c>
      <c r="AAP3" s="277">
        <v>7</v>
      </c>
      <c r="AAZ3" s="1" t="s">
        <v>291</v>
      </c>
      <c r="ABA3" s="271" t="s">
        <v>1178</v>
      </c>
      <c r="ABB3" s="271"/>
      <c r="ABC3" s="271"/>
      <c r="ABF3" s="138">
        <v>5</v>
      </c>
      <c r="ABG3" s="201">
        <v>0.7142857142857143</v>
      </c>
      <c r="ABH3" s="138">
        <v>-3322.5781784992951</v>
      </c>
      <c r="ABI3" s="138">
        <v>14864.250990041292</v>
      </c>
      <c r="ABJ3" s="138">
        <v>2972.8501980082583</v>
      </c>
      <c r="ABK3" s="138">
        <v>2</v>
      </c>
      <c r="ABL3" s="201">
        <v>0.2857142857142857</v>
      </c>
      <c r="ABM3" s="138">
        <v>-7368.825695669414</v>
      </c>
      <c r="ABN3" t="s">
        <v>1179</v>
      </c>
      <c r="ABO3" t="s">
        <v>291</v>
      </c>
      <c r="ABP3" s="259">
        <v>7</v>
      </c>
      <c r="ABQ3" s="260">
        <v>1</v>
      </c>
      <c r="ABR3" s="259">
        <v>5</v>
      </c>
      <c r="ABS3" s="260">
        <v>0.7142857142857143</v>
      </c>
      <c r="ABT3" s="255">
        <v>0</v>
      </c>
      <c r="ABU3" s="256">
        <v>0</v>
      </c>
      <c r="ABV3" s="255">
        <v>2</v>
      </c>
      <c r="ABW3" s="260">
        <v>0.2857142857142857</v>
      </c>
      <c r="ABX3">
        <v>7</v>
      </c>
      <c r="ABY3" s="277">
        <v>7</v>
      </c>
      <c r="ACI3" s="1" t="s">
        <v>291</v>
      </c>
      <c r="ACJ3" s="271" t="s">
        <v>1179</v>
      </c>
      <c r="ACK3" s="271"/>
      <c r="ACL3" s="271"/>
      <c r="ACO3" s="138">
        <v>2</v>
      </c>
      <c r="ACP3" s="201">
        <v>0.2857142857142857</v>
      </c>
      <c r="ACQ3" s="138">
        <v>-6586.8878171697897</v>
      </c>
      <c r="ACR3" s="138">
        <v>15500.957692135986</v>
      </c>
      <c r="ACS3" s="144">
        <v>2214.4225274479982</v>
      </c>
      <c r="ACT3" s="138">
        <v>3</v>
      </c>
      <c r="ACU3" s="201">
        <v>0.42857142857142855</v>
      </c>
      <c r="ACV3" s="138">
        <v>1413.2539551817649</v>
      </c>
      <c r="ACW3" t="s">
        <v>1178</v>
      </c>
      <c r="ACX3" t="s">
        <v>291</v>
      </c>
      <c r="ACY3" s="259">
        <v>2</v>
      </c>
      <c r="ACZ3" s="260">
        <v>0.2857142857142857</v>
      </c>
      <c r="ADA3" s="259">
        <v>4</v>
      </c>
      <c r="ADB3" s="260">
        <v>0.5714285714285714</v>
      </c>
      <c r="ADC3" s="255">
        <v>5</v>
      </c>
      <c r="ADD3" s="256">
        <v>0.7142857142857143</v>
      </c>
      <c r="ADE3" s="255">
        <v>3</v>
      </c>
      <c r="ADF3" s="260">
        <v>0.42857142857142855</v>
      </c>
      <c r="ADG3">
        <v>7</v>
      </c>
      <c r="ADH3" s="277">
        <v>7</v>
      </c>
      <c r="ADR3" s="1" t="s">
        <v>291</v>
      </c>
      <c r="ADS3" s="271" t="s">
        <v>1178</v>
      </c>
      <c r="ADT3" s="271"/>
      <c r="ADU3" s="271"/>
      <c r="ADX3" s="138">
        <v>2</v>
      </c>
      <c r="ADY3" s="201">
        <v>0.2857142857142857</v>
      </c>
      <c r="ADZ3" s="138">
        <v>-8331.2707107000333</v>
      </c>
      <c r="AEA3" s="138">
        <v>8331.2707107000333</v>
      </c>
      <c r="AEB3" s="144">
        <v>1190.1815301000047</v>
      </c>
      <c r="AEC3" s="138">
        <v>3</v>
      </c>
      <c r="AED3" s="201">
        <v>0.42857142857142855</v>
      </c>
      <c r="AEE3" s="138">
        <v>-2904.7355472718073</v>
      </c>
      <c r="AEF3" t="s">
        <v>1179</v>
      </c>
      <c r="AEG3" t="s">
        <v>291</v>
      </c>
      <c r="AEH3" s="259">
        <v>6</v>
      </c>
      <c r="AEI3" s="260">
        <v>0.8571428571428571</v>
      </c>
      <c r="AEJ3" s="259">
        <v>1</v>
      </c>
      <c r="AEK3" s="260">
        <v>0.14285714285714285</v>
      </c>
      <c r="AEL3" s="255">
        <v>1</v>
      </c>
      <c r="AEM3" s="256">
        <v>0.14285714285714285</v>
      </c>
      <c r="AEN3" s="255">
        <v>6</v>
      </c>
      <c r="AEO3" s="260">
        <v>0.8571428571428571</v>
      </c>
      <c r="AEP3">
        <v>7</v>
      </c>
      <c r="AEQ3" s="277">
        <v>7</v>
      </c>
      <c r="AFA3" s="1" t="s">
        <v>291</v>
      </c>
      <c r="AFB3" s="271" t="str">
        <f t="shared" ref="AFB3:AFB9" si="34">AEF3</f>
        <v>inverted</v>
      </c>
      <c r="AFC3" s="271"/>
      <c r="AFD3" s="271"/>
      <c r="AFG3" s="138">
        <f>SUMIF($C$14:$C$92,AFA3,AFJ$14:AFJ$92)</f>
        <v>4</v>
      </c>
      <c r="AFH3" s="201">
        <f t="shared" ref="AFH3:AFH10" si="35">AFG3/$C3</f>
        <v>0.5714285714285714</v>
      </c>
      <c r="AFI3" s="138">
        <f t="shared" ref="AFI3:AFI9" si="36">SUMIF($C$14:$C$92,AFA3,AGB$14:AGB$92)</f>
        <v>235.01986096579208</v>
      </c>
      <c r="AFJ3" s="138">
        <f t="shared" ref="AFJ3:AFJ9" si="37">SUMIF($C$14:$C$92,AFA3,AGH$14:AGH$92)</f>
        <v>1896.7160474787743</v>
      </c>
      <c r="AFK3" s="144">
        <f t="shared" ref="AFK3:AFK10" si="38">AFJ3/$C3</f>
        <v>270.95943535411061</v>
      </c>
      <c r="AFL3" s="138">
        <f t="shared" si="0"/>
        <v>3</v>
      </c>
      <c r="AFM3" s="201">
        <f t="shared" si="1"/>
        <v>0.42857142857142855</v>
      </c>
      <c r="AFN3" s="138">
        <f t="shared" si="2"/>
        <v>-1135.0840841178501</v>
      </c>
      <c r="AFO3" t="str">
        <f>IF(AND(AFM3&lt;0.5,AFN3&lt;0),"inverted","normal")</f>
        <v>inverted</v>
      </c>
      <c r="AFP3" t="str">
        <f t="shared" ref="AFP3:AFP9" si="39">AFA3</f>
        <v>energy</v>
      </c>
      <c r="AFQ3" s="259">
        <f t="shared" si="3"/>
        <v>5</v>
      </c>
      <c r="AFR3" s="260">
        <f t="shared" si="4"/>
        <v>0.7142857142857143</v>
      </c>
      <c r="AFS3" s="259">
        <f t="shared" ref="AFS3:AFS9" si="40">SUMIFS(AFB$14:AFB$92,AFB$14:AFB$92,1,$C$14:$C$92,AFA3)</f>
        <v>3</v>
      </c>
      <c r="AFT3" s="260">
        <f t="shared" si="5"/>
        <v>0.42857142857142855</v>
      </c>
      <c r="AFU3" s="255">
        <f t="shared" si="6"/>
        <v>2</v>
      </c>
      <c r="AFV3" s="256">
        <f t="shared" si="7"/>
        <v>0.2857142857142857</v>
      </c>
      <c r="AFW3" s="255">
        <f t="shared" si="8"/>
        <v>4</v>
      </c>
      <c r="AFX3" s="260">
        <f t="shared" si="9"/>
        <v>0.5714285714285714</v>
      </c>
      <c r="AFY3">
        <f t="shared" si="10"/>
        <v>7</v>
      </c>
      <c r="AFZ3" s="277">
        <f t="shared" ref="AFZ3:AFZ9" si="41">AFW3+AFS3</f>
        <v>7</v>
      </c>
      <c r="AGJ3" s="1" t="s">
        <v>291</v>
      </c>
      <c r="AGK3" s="271" t="str">
        <f t="shared" ref="AGK3:AGK9" si="42">AFO3</f>
        <v>inverted</v>
      </c>
      <c r="AGL3" s="271"/>
      <c r="AGM3" s="271"/>
      <c r="AGP3" s="138">
        <f>SUMIF($C$14:$C$92,AGJ3,AGS$14:AGS$92)</f>
        <v>0</v>
      </c>
      <c r="AGQ3" s="201">
        <f t="shared" ref="AGQ3:AGQ10" si="43">AGP3/$C3</f>
        <v>0</v>
      </c>
      <c r="AGR3" s="138">
        <f t="shared" ref="AGR3:AGR9" si="44">SUMIF($C$14:$C$92,AGJ3,AHK$14:AHK$92)</f>
        <v>0</v>
      </c>
      <c r="AGS3" s="138">
        <f t="shared" ref="AGS3:AGS9" si="45">SUMIF($C$14:$C$92,AGJ3,AHQ$14:AHQ$92)</f>
        <v>0</v>
      </c>
      <c r="AGT3" s="144">
        <f t="shared" ref="AGT3:AGT10" si="46">AGS3/$C3</f>
        <v>0</v>
      </c>
      <c r="AGU3" s="138">
        <f t="shared" si="11"/>
        <v>0</v>
      </c>
      <c r="AGV3" s="201">
        <f t="shared" si="12"/>
        <v>0</v>
      </c>
      <c r="AGW3" s="138">
        <f t="shared" si="13"/>
        <v>0</v>
      </c>
      <c r="AGX3" t="str">
        <f>IF(AND(AGV3&lt;0.5,AGW3&lt;0),"inverted","normal")</f>
        <v>normal</v>
      </c>
      <c r="AGY3" t="str">
        <f t="shared" ref="AGY3:AGY9" si="47">AGJ3</f>
        <v>energy</v>
      </c>
      <c r="AGZ3" s="259">
        <f t="shared" si="14"/>
        <v>0</v>
      </c>
      <c r="AHA3" s="260" t="e">
        <f t="shared" si="15"/>
        <v>#DIV/0!</v>
      </c>
      <c r="AHB3" s="259">
        <f t="shared" ref="AHB3:AHB9" si="48">SUMIFS(AGK$14:AGK$92,AGK$14:AGK$92,1,$C$14:$C$92,AGJ3)</f>
        <v>2</v>
      </c>
      <c r="AHC3" s="260" t="e">
        <f t="shared" si="16"/>
        <v>#DIV/0!</v>
      </c>
      <c r="AHD3" s="255">
        <f t="shared" si="17"/>
        <v>0</v>
      </c>
      <c r="AHE3" s="256" t="e">
        <f t="shared" si="18"/>
        <v>#DIV/0!</v>
      </c>
      <c r="AHF3" s="255">
        <f t="shared" si="19"/>
        <v>5</v>
      </c>
      <c r="AHG3" s="260" t="e">
        <f t="shared" si="20"/>
        <v>#DIV/0!</v>
      </c>
      <c r="AHH3">
        <f t="shared" si="21"/>
        <v>0</v>
      </c>
      <c r="AHI3" s="277">
        <f t="shared" ref="AHI3:AHI9" si="49">AHF3+AHB3</f>
        <v>7</v>
      </c>
      <c r="AHS3" s="1" t="s">
        <v>291</v>
      </c>
      <c r="AHT3" s="271" t="str">
        <f t="shared" ref="AHT3:AHT9" si="50">AGX3</f>
        <v>normal</v>
      </c>
      <c r="AHU3" s="271"/>
      <c r="AHV3" s="271"/>
      <c r="AHY3" s="138">
        <f>SUMIF($C$14:$C$92,AHS3,AIB$14:AIB$92)</f>
        <v>7</v>
      </c>
      <c r="AHZ3" s="201">
        <f t="shared" ref="AHZ3:AHZ10" si="51">AHY3/$C3</f>
        <v>1</v>
      </c>
      <c r="AIA3" s="138">
        <f>SUMIF($C$14:$C$92,AHS3,AIT$14:AIT$92)</f>
        <v>0</v>
      </c>
      <c r="AIB3" s="138">
        <f t="shared" ref="AIB3:AIB9" si="52">SUMIF($C$14:$C$92,AHS3,AIZ$14:AIZ$92)</f>
        <v>0</v>
      </c>
      <c r="AIC3" s="144">
        <f t="shared" ref="AIC3:AIC10" si="53">AIB3/$C3</f>
        <v>0</v>
      </c>
      <c r="AID3" s="138">
        <f t="shared" si="22"/>
        <v>7</v>
      </c>
      <c r="AIE3" s="201">
        <f t="shared" si="23"/>
        <v>1</v>
      </c>
      <c r="AIF3" s="138">
        <f t="shared" si="24"/>
        <v>0</v>
      </c>
      <c r="AIG3" t="str">
        <f>IF(AND(AIE3&lt;0.5,AIF3&lt;0),"inverted","normal")</f>
        <v>normal</v>
      </c>
      <c r="AIH3" t="str">
        <f t="shared" ref="AIH3:AIH9" si="54">AHS3</f>
        <v>energy</v>
      </c>
      <c r="AII3" s="259">
        <f t="shared" si="25"/>
        <v>0</v>
      </c>
      <c r="AIJ3" s="260" t="e">
        <f t="shared" si="26"/>
        <v>#DIV/0!</v>
      </c>
      <c r="AIK3" s="259">
        <f t="shared" ref="AIK3:AIK9" si="55">SUMIFS(AHT$14:AHT$92,AHT$14:AHT$92,1,$C$14:$C$92,AHS3)</f>
        <v>0</v>
      </c>
      <c r="AIL3" s="260" t="e">
        <f t="shared" si="27"/>
        <v>#DIV/0!</v>
      </c>
      <c r="AIM3" s="255">
        <f t="shared" si="28"/>
        <v>0</v>
      </c>
      <c r="AIN3" s="256" t="e">
        <f t="shared" si="29"/>
        <v>#DIV/0!</v>
      </c>
      <c r="AIO3" s="255">
        <f t="shared" si="30"/>
        <v>0</v>
      </c>
      <c r="AIP3" s="260" t="e">
        <f t="shared" si="31"/>
        <v>#DIV/0!</v>
      </c>
      <c r="AIQ3">
        <f t="shared" si="32"/>
        <v>0</v>
      </c>
      <c r="AIR3" s="277">
        <f t="shared" ref="AIR3:AIR9" si="56">AIO3+AIK3</f>
        <v>0</v>
      </c>
    </row>
    <row r="4" spans="1:936" outlineLevel="1" x14ac:dyDescent="0.25">
      <c r="A4" s="1" t="s">
        <v>300</v>
      </c>
      <c r="C4">
        <f t="shared" si="33"/>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1179</v>
      </c>
      <c r="BO4">
        <v>9</v>
      </c>
      <c r="BP4">
        <v>1</v>
      </c>
      <c r="BQ4">
        <v>10</v>
      </c>
      <c r="BV4" s="1" t="s">
        <v>300</v>
      </c>
      <c r="BW4" t="s">
        <v>1179</v>
      </c>
      <c r="BY4" s="138">
        <v>2</v>
      </c>
      <c r="BZ4" s="201">
        <v>0.2</v>
      </c>
      <c r="CA4" s="138">
        <v>-6786.4455636520979</v>
      </c>
      <c r="CB4" s="138"/>
      <c r="CC4" s="138">
        <v>5</v>
      </c>
      <c r="CD4" s="201">
        <v>0.5</v>
      </c>
      <c r="CE4" s="138">
        <v>-1210.4550398739807</v>
      </c>
      <c r="CF4" t="s">
        <v>1178</v>
      </c>
      <c r="CH4">
        <v>1</v>
      </c>
      <c r="CI4">
        <v>9</v>
      </c>
      <c r="CJ4">
        <v>10</v>
      </c>
      <c r="CP4" s="1" t="s">
        <v>300</v>
      </c>
      <c r="CQ4" t="s">
        <v>1178</v>
      </c>
      <c r="CS4" s="138">
        <v>5</v>
      </c>
      <c r="CT4" s="201">
        <v>0.5</v>
      </c>
      <c r="CU4" s="138">
        <v>-2091.9776150267994</v>
      </c>
      <c r="CV4" s="138"/>
      <c r="CW4" s="138">
        <v>5</v>
      </c>
      <c r="CX4" s="201">
        <v>0.5</v>
      </c>
      <c r="CY4" s="138">
        <v>2295.80252506032</v>
      </c>
      <c r="CZ4" t="s">
        <v>1178</v>
      </c>
      <c r="DB4">
        <v>3</v>
      </c>
      <c r="DC4">
        <v>7</v>
      </c>
      <c r="DD4">
        <v>10</v>
      </c>
      <c r="DJ4" s="1" t="s">
        <v>300</v>
      </c>
      <c r="DK4" t="s">
        <v>1178</v>
      </c>
      <c r="DN4" s="138">
        <v>4</v>
      </c>
      <c r="DO4" s="138"/>
      <c r="DP4" s="201">
        <v>0.4</v>
      </c>
      <c r="DQ4" s="138">
        <v>135.91313091754887</v>
      </c>
      <c r="DR4" s="138"/>
      <c r="DS4" s="138">
        <v>4</v>
      </c>
      <c r="DT4" s="201">
        <v>0.4</v>
      </c>
      <c r="DU4" s="138">
        <v>2003.2657550867063</v>
      </c>
      <c r="DV4" t="s">
        <v>1178</v>
      </c>
      <c r="DX4" t="s">
        <v>300</v>
      </c>
      <c r="DY4" s="259">
        <v>4</v>
      </c>
      <c r="DZ4" s="260">
        <v>0.4</v>
      </c>
      <c r="EA4" s="255">
        <v>6</v>
      </c>
      <c r="EB4" s="256">
        <v>0.6</v>
      </c>
      <c r="EC4">
        <v>10</v>
      </c>
      <c r="EH4" s="1" t="s">
        <v>300</v>
      </c>
      <c r="EI4" s="267" t="s">
        <v>1178</v>
      </c>
      <c r="EL4" s="138">
        <v>6</v>
      </c>
      <c r="EM4" s="138"/>
      <c r="EN4" s="201">
        <v>0.6</v>
      </c>
      <c r="EO4" s="138">
        <v>2088.2188057880567</v>
      </c>
      <c r="EP4" s="138"/>
      <c r="EQ4" s="138">
        <v>5</v>
      </c>
      <c r="ER4" s="201">
        <v>0.5</v>
      </c>
      <c r="ES4" s="138">
        <v>566.76342146691889</v>
      </c>
      <c r="ET4" t="s">
        <v>1178</v>
      </c>
      <c r="EV4" t="s">
        <v>300</v>
      </c>
      <c r="EW4" s="259">
        <v>4</v>
      </c>
      <c r="EX4" s="260">
        <v>0.4</v>
      </c>
      <c r="EY4" s="255">
        <v>6</v>
      </c>
      <c r="EZ4" s="256">
        <v>0.6</v>
      </c>
      <c r="FA4">
        <v>10</v>
      </c>
      <c r="FF4" s="1" t="s">
        <v>300</v>
      </c>
      <c r="FG4" s="271" t="s">
        <v>1178</v>
      </c>
      <c r="FJ4" s="138">
        <v>6</v>
      </c>
      <c r="FK4" s="138"/>
      <c r="FL4" s="201">
        <v>0.6</v>
      </c>
      <c r="FM4" s="138">
        <v>2011.6626019274381</v>
      </c>
      <c r="FN4" s="138"/>
      <c r="FO4" s="138">
        <v>2</v>
      </c>
      <c r="FP4" s="201">
        <v>0.2</v>
      </c>
      <c r="FQ4" s="138">
        <v>-3427.4495286872134</v>
      </c>
      <c r="FR4" t="s">
        <v>1179</v>
      </c>
      <c r="FS4" t="s">
        <v>300</v>
      </c>
      <c r="FT4" s="259">
        <v>1</v>
      </c>
      <c r="FU4" s="260">
        <v>0.1</v>
      </c>
      <c r="FV4" s="259">
        <v>5</v>
      </c>
      <c r="FW4" s="260">
        <v>0.5</v>
      </c>
      <c r="FX4" s="255">
        <v>9</v>
      </c>
      <c r="FY4" s="256">
        <v>0.9</v>
      </c>
      <c r="FZ4" s="255">
        <v>5</v>
      </c>
      <c r="GA4" s="260">
        <v>0.5</v>
      </c>
      <c r="GB4">
        <v>10</v>
      </c>
      <c r="GC4" s="277">
        <v>10</v>
      </c>
      <c r="GF4" s="1" t="s">
        <v>300</v>
      </c>
      <c r="GG4" s="271" t="s">
        <v>1179</v>
      </c>
      <c r="GJ4" s="138">
        <v>3</v>
      </c>
      <c r="GK4" s="138"/>
      <c r="GL4" s="201">
        <v>0.3</v>
      </c>
      <c r="GM4" s="138">
        <v>-6550.5883098913755</v>
      </c>
      <c r="GN4" s="138"/>
      <c r="GO4" s="138">
        <v>1</v>
      </c>
      <c r="GP4" s="201">
        <v>0.1</v>
      </c>
      <c r="GQ4" s="138">
        <v>-13323.055078884163</v>
      </c>
      <c r="GR4" t="s">
        <v>1179</v>
      </c>
      <c r="GS4" t="s">
        <v>300</v>
      </c>
      <c r="GT4" s="259">
        <v>1</v>
      </c>
      <c r="GU4" s="260">
        <v>0.1</v>
      </c>
      <c r="GV4" s="259">
        <v>6</v>
      </c>
      <c r="GW4" s="260">
        <v>0.6</v>
      </c>
      <c r="GX4" s="255">
        <v>9</v>
      </c>
      <c r="GY4" s="256">
        <v>0.9</v>
      </c>
      <c r="GZ4" s="255">
        <v>4</v>
      </c>
      <c r="HA4" s="260">
        <v>0.4</v>
      </c>
      <c r="HB4">
        <v>10</v>
      </c>
      <c r="HC4" s="277">
        <v>10</v>
      </c>
      <c r="HF4" s="1" t="s">
        <v>300</v>
      </c>
      <c r="HG4" s="271" t="s">
        <v>1179</v>
      </c>
      <c r="HJ4" s="138">
        <v>5</v>
      </c>
      <c r="HK4" s="138"/>
      <c r="HL4" s="201">
        <v>0.5</v>
      </c>
      <c r="HM4" s="138">
        <v>-674.89226734738986</v>
      </c>
      <c r="HN4" s="138"/>
      <c r="HO4" s="138">
        <v>4</v>
      </c>
      <c r="HP4" s="201">
        <v>0.4</v>
      </c>
      <c r="HQ4" s="138">
        <v>-7580.2118805036453</v>
      </c>
      <c r="HR4" t="s">
        <v>1179</v>
      </c>
      <c r="HS4" t="s">
        <v>300</v>
      </c>
      <c r="HT4" s="259">
        <v>9</v>
      </c>
      <c r="HU4" s="260">
        <v>0.9</v>
      </c>
      <c r="HV4" s="259">
        <v>4</v>
      </c>
      <c r="HW4" s="260">
        <v>0.4</v>
      </c>
      <c r="HX4" s="255">
        <v>1</v>
      </c>
      <c r="HY4" s="256">
        <v>0.1</v>
      </c>
      <c r="HZ4" s="255">
        <v>6</v>
      </c>
      <c r="IA4" s="260">
        <v>0.6</v>
      </c>
      <c r="IB4">
        <v>10</v>
      </c>
      <c r="IC4" s="277">
        <v>10</v>
      </c>
      <c r="IF4" s="1" t="s">
        <v>300</v>
      </c>
      <c r="IG4" s="271" t="s">
        <v>1179</v>
      </c>
      <c r="IJ4" s="138">
        <v>4</v>
      </c>
      <c r="IK4" s="138"/>
      <c r="IL4" s="201">
        <v>0.4</v>
      </c>
      <c r="IM4" s="138">
        <v>-1406.1929442534188</v>
      </c>
      <c r="IN4" s="138"/>
      <c r="IO4" s="138">
        <v>6</v>
      </c>
      <c r="IP4" s="201">
        <v>0.6</v>
      </c>
      <c r="IQ4" s="138">
        <v>5254.5130544141521</v>
      </c>
      <c r="IR4" t="s">
        <v>1178</v>
      </c>
      <c r="IS4" t="s">
        <v>300</v>
      </c>
      <c r="IT4" s="259">
        <v>1</v>
      </c>
      <c r="IU4" s="260">
        <v>0.1</v>
      </c>
      <c r="IV4" s="259">
        <v>7</v>
      </c>
      <c r="IW4" s="260">
        <v>0.7</v>
      </c>
      <c r="IX4" s="255">
        <v>9</v>
      </c>
      <c r="IY4" s="256">
        <v>0.9</v>
      </c>
      <c r="IZ4" s="255">
        <v>3</v>
      </c>
      <c r="JA4" s="260">
        <v>0.3</v>
      </c>
      <c r="JB4">
        <v>10</v>
      </c>
      <c r="JC4" s="277">
        <v>10</v>
      </c>
      <c r="JF4" s="1" t="s">
        <v>300</v>
      </c>
      <c r="JG4" s="271" t="s">
        <v>1178</v>
      </c>
      <c r="JJ4" s="138">
        <v>4</v>
      </c>
      <c r="JK4" s="138"/>
      <c r="JL4" s="201">
        <v>0.4</v>
      </c>
      <c r="JM4" s="138">
        <v>-1597.279372074699</v>
      </c>
      <c r="JN4" s="138"/>
      <c r="JO4" s="138">
        <v>8</v>
      </c>
      <c r="JP4" s="201">
        <v>0.8</v>
      </c>
      <c r="JQ4" s="138">
        <v>12199.789035854237</v>
      </c>
      <c r="JR4" t="s">
        <v>1178</v>
      </c>
      <c r="JS4" t="s">
        <v>300</v>
      </c>
      <c r="JT4" s="259">
        <v>0</v>
      </c>
      <c r="JU4" s="260">
        <v>0</v>
      </c>
      <c r="JV4" s="259">
        <v>6</v>
      </c>
      <c r="JW4" s="260">
        <v>0.6</v>
      </c>
      <c r="JX4" s="255">
        <v>10</v>
      </c>
      <c r="JY4" s="256">
        <v>1</v>
      </c>
      <c r="JZ4" s="255">
        <v>4</v>
      </c>
      <c r="KA4" s="260">
        <v>0.4</v>
      </c>
      <c r="KB4">
        <v>10</v>
      </c>
      <c r="KC4" s="277">
        <v>10</v>
      </c>
      <c r="KF4" s="1" t="s">
        <v>300</v>
      </c>
      <c r="KG4" s="271" t="s">
        <v>1178</v>
      </c>
      <c r="KJ4" s="138">
        <v>4</v>
      </c>
      <c r="KK4" s="138"/>
      <c r="KL4" s="201">
        <v>0.4</v>
      </c>
      <c r="KM4" s="138">
        <v>736.27128173070753</v>
      </c>
      <c r="KN4" s="138"/>
      <c r="KO4" s="138">
        <v>6</v>
      </c>
      <c r="KP4" s="201">
        <v>0.6</v>
      </c>
      <c r="KQ4" s="138">
        <v>1030.2524794692758</v>
      </c>
      <c r="KR4" t="s">
        <v>1178</v>
      </c>
      <c r="KS4" t="s">
        <v>300</v>
      </c>
      <c r="KT4" s="259">
        <v>4</v>
      </c>
      <c r="KU4" s="260">
        <v>0.4</v>
      </c>
      <c r="KV4" s="259">
        <v>2</v>
      </c>
      <c r="KW4" s="260">
        <v>0.2</v>
      </c>
      <c r="KX4" s="255">
        <v>6</v>
      </c>
      <c r="KY4" s="256">
        <v>0.6</v>
      </c>
      <c r="KZ4" s="255">
        <v>8</v>
      </c>
      <c r="LA4" s="260">
        <v>0.8</v>
      </c>
      <c r="LB4">
        <v>10</v>
      </c>
      <c r="LC4" s="277">
        <v>10</v>
      </c>
      <c r="LF4" s="1" t="s">
        <v>300</v>
      </c>
      <c r="LG4" s="271" t="s">
        <v>1178</v>
      </c>
      <c r="LJ4" s="138">
        <v>7</v>
      </c>
      <c r="LK4" s="138"/>
      <c r="LL4" s="201">
        <v>0.7</v>
      </c>
      <c r="LM4" s="138">
        <v>4998.428784250953</v>
      </c>
      <c r="LN4" s="138"/>
      <c r="LO4" s="138">
        <v>7</v>
      </c>
      <c r="LP4" s="201">
        <v>0.7</v>
      </c>
      <c r="LQ4" s="138">
        <v>6972.9665916350577</v>
      </c>
      <c r="LR4" t="s">
        <v>1178</v>
      </c>
      <c r="LS4" t="s">
        <v>300</v>
      </c>
      <c r="LT4" s="259">
        <v>1</v>
      </c>
      <c r="LU4" s="260">
        <v>0.1</v>
      </c>
      <c r="LV4" s="259">
        <v>2</v>
      </c>
      <c r="LW4" s="260">
        <v>0.2</v>
      </c>
      <c r="LX4" s="255">
        <v>9</v>
      </c>
      <c r="LY4" s="256">
        <v>0.9</v>
      </c>
      <c r="LZ4" s="255">
        <v>8</v>
      </c>
      <c r="MA4" s="260">
        <v>0.8</v>
      </c>
      <c r="MB4">
        <v>10</v>
      </c>
      <c r="MC4" s="277">
        <v>10</v>
      </c>
      <c r="MF4" s="1" t="s">
        <v>300</v>
      </c>
      <c r="MG4" s="271" t="s">
        <v>1178</v>
      </c>
      <c r="MJ4" s="138">
        <v>8</v>
      </c>
      <c r="MK4" s="138"/>
      <c r="ML4" s="201">
        <v>0.8</v>
      </c>
      <c r="MM4" s="138">
        <v>3934.0835523705077</v>
      </c>
      <c r="MN4" s="138"/>
      <c r="MO4" s="138">
        <v>7</v>
      </c>
      <c r="MP4" s="201">
        <v>0.7</v>
      </c>
      <c r="MQ4" s="138">
        <v>5892.7535685906687</v>
      </c>
      <c r="MR4" t="s">
        <v>1178</v>
      </c>
      <c r="MS4" t="s">
        <v>300</v>
      </c>
      <c r="MT4" s="259">
        <v>0</v>
      </c>
      <c r="MU4" s="260">
        <v>0</v>
      </c>
      <c r="MV4" s="259">
        <v>2</v>
      </c>
      <c r="MW4" s="260">
        <v>0.2</v>
      </c>
      <c r="MX4" s="255">
        <v>10</v>
      </c>
      <c r="MY4" s="256">
        <v>1</v>
      </c>
      <c r="MZ4" s="255">
        <v>8</v>
      </c>
      <c r="NA4" s="260">
        <v>0.8</v>
      </c>
      <c r="NB4">
        <v>10</v>
      </c>
      <c r="NC4" s="277">
        <v>10</v>
      </c>
      <c r="NF4" s="1" t="s">
        <v>300</v>
      </c>
      <c r="NG4" s="271" t="s">
        <v>1178</v>
      </c>
      <c r="NJ4" s="138">
        <v>5</v>
      </c>
      <c r="NK4" s="138"/>
      <c r="NL4" s="201">
        <v>0.5</v>
      </c>
      <c r="NM4" s="138">
        <v>336.82628425519022</v>
      </c>
      <c r="NN4" s="138"/>
      <c r="NO4" s="138">
        <v>1</v>
      </c>
      <c r="NP4" s="201">
        <v>0.1</v>
      </c>
      <c r="NQ4" s="138">
        <v>-9256.0319570374886</v>
      </c>
      <c r="NR4" t="s">
        <v>1179</v>
      </c>
      <c r="NS4" t="s">
        <v>300</v>
      </c>
      <c r="NT4" s="259">
        <v>6</v>
      </c>
      <c r="NU4" s="260">
        <v>0.6</v>
      </c>
      <c r="NV4" s="259">
        <v>1</v>
      </c>
      <c r="NW4" s="260">
        <v>0.1</v>
      </c>
      <c r="NX4" s="255">
        <v>4</v>
      </c>
      <c r="NY4" s="256">
        <v>0.4</v>
      </c>
      <c r="NZ4" s="255">
        <v>9</v>
      </c>
      <c r="OA4" s="260">
        <v>0.9</v>
      </c>
      <c r="OB4">
        <v>10</v>
      </c>
      <c r="OC4" s="277">
        <v>10</v>
      </c>
      <c r="OF4" s="1" t="s">
        <v>300</v>
      </c>
      <c r="OG4" s="271" t="s">
        <v>1179</v>
      </c>
      <c r="OJ4" s="138">
        <v>6</v>
      </c>
      <c r="OK4" s="138"/>
      <c r="OL4" s="201">
        <v>0.6</v>
      </c>
      <c r="OM4" s="138">
        <v>1281.540964688081</v>
      </c>
      <c r="ON4" s="138"/>
      <c r="OO4" s="138">
        <v>5</v>
      </c>
      <c r="OP4" s="201">
        <v>0.5</v>
      </c>
      <c r="OQ4" s="138">
        <v>-1103.0258692354819</v>
      </c>
      <c r="OR4" t="s">
        <v>1178</v>
      </c>
      <c r="OS4" t="s">
        <v>300</v>
      </c>
      <c r="OT4" s="259">
        <v>4</v>
      </c>
      <c r="OU4" s="260">
        <v>0.4</v>
      </c>
      <c r="OV4" s="259">
        <v>6</v>
      </c>
      <c r="OW4" s="260">
        <v>0.6</v>
      </c>
      <c r="OX4" s="255">
        <v>6</v>
      </c>
      <c r="OY4" s="256">
        <v>0.6</v>
      </c>
      <c r="OZ4" s="255">
        <v>4</v>
      </c>
      <c r="PA4" s="260">
        <v>0.4</v>
      </c>
      <c r="PB4">
        <v>10</v>
      </c>
      <c r="PC4" s="277">
        <v>10</v>
      </c>
      <c r="PF4" s="1" t="s">
        <v>300</v>
      </c>
      <c r="PG4" s="271" t="s">
        <v>1178</v>
      </c>
      <c r="PH4" s="271"/>
      <c r="PK4" s="138">
        <v>7</v>
      </c>
      <c r="PL4" s="138"/>
      <c r="PM4" s="201">
        <v>0.7</v>
      </c>
      <c r="PN4" s="138">
        <v>2473.6359005581885</v>
      </c>
      <c r="PO4" s="138"/>
      <c r="PP4" s="138">
        <v>5</v>
      </c>
      <c r="PQ4" s="201">
        <v>0.5</v>
      </c>
      <c r="PR4" s="138">
        <v>1745.1297446985986</v>
      </c>
      <c r="PS4" t="s">
        <v>1178</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1178</v>
      </c>
      <c r="QV4" t="s">
        <v>300</v>
      </c>
      <c r="QW4" s="259">
        <v>8</v>
      </c>
      <c r="QX4" s="260">
        <v>0.8</v>
      </c>
      <c r="QY4" s="259">
        <v>2</v>
      </c>
      <c r="QZ4" s="260">
        <v>0.2</v>
      </c>
      <c r="RA4" s="255">
        <v>2</v>
      </c>
      <c r="RB4" s="256">
        <v>0.2</v>
      </c>
      <c r="RC4" s="255">
        <v>8</v>
      </c>
      <c r="RD4" s="260">
        <v>0.8</v>
      </c>
      <c r="RE4">
        <v>10</v>
      </c>
      <c r="RF4" s="277">
        <v>10</v>
      </c>
      <c r="RO4" s="1" t="s">
        <v>300</v>
      </c>
      <c r="RP4" s="271" t="s">
        <v>1178</v>
      </c>
      <c r="RQ4" s="271"/>
      <c r="RR4" s="271"/>
      <c r="RU4" s="138">
        <v>6</v>
      </c>
      <c r="RV4" s="201">
        <v>0.6</v>
      </c>
      <c r="RW4" s="138">
        <v>1964.6374767307161</v>
      </c>
      <c r="RY4" s="138"/>
      <c r="RZ4" s="138">
        <v>6</v>
      </c>
      <c r="SA4" s="201">
        <v>0.6</v>
      </c>
      <c r="SB4" s="138">
        <v>2057.0282556690381</v>
      </c>
      <c r="SC4" t="s">
        <v>1178</v>
      </c>
      <c r="SD4" t="s">
        <v>300</v>
      </c>
      <c r="SE4" s="259">
        <v>1</v>
      </c>
      <c r="SF4" s="260">
        <v>0.1</v>
      </c>
      <c r="SG4" s="259">
        <v>5</v>
      </c>
      <c r="SH4" s="260">
        <v>0.5</v>
      </c>
      <c r="SI4" s="255">
        <v>9</v>
      </c>
      <c r="SJ4" s="256">
        <v>0.9</v>
      </c>
      <c r="SK4" s="255">
        <v>5</v>
      </c>
      <c r="SL4" s="260">
        <v>0.5</v>
      </c>
      <c r="SM4">
        <v>10</v>
      </c>
      <c r="SN4" s="277">
        <v>10</v>
      </c>
      <c r="SX4" s="1" t="s">
        <v>300</v>
      </c>
      <c r="SY4" s="271" t="s">
        <v>300</v>
      </c>
      <c r="SZ4" s="271"/>
      <c r="TA4" s="271"/>
      <c r="TD4" s="138">
        <v>6</v>
      </c>
      <c r="TE4" s="201">
        <v>0.6</v>
      </c>
      <c r="TF4" s="138">
        <v>-517.12387020355857</v>
      </c>
      <c r="TH4" s="138"/>
      <c r="TI4" s="138">
        <v>4</v>
      </c>
      <c r="TJ4" s="201">
        <v>0.4</v>
      </c>
      <c r="TK4" s="138">
        <v>420.16314454039133</v>
      </c>
      <c r="TL4" t="s">
        <v>1178</v>
      </c>
      <c r="TM4" t="s">
        <v>300</v>
      </c>
      <c r="TN4" s="259">
        <v>0</v>
      </c>
      <c r="TO4" s="260">
        <v>0</v>
      </c>
      <c r="TP4" s="259">
        <v>4</v>
      </c>
      <c r="TQ4" s="260">
        <v>0.4</v>
      </c>
      <c r="TR4" s="255">
        <v>10</v>
      </c>
      <c r="TS4" s="256">
        <v>1</v>
      </c>
      <c r="TT4" s="255">
        <v>6</v>
      </c>
      <c r="TU4" s="260">
        <v>0.6</v>
      </c>
      <c r="TV4">
        <v>10</v>
      </c>
      <c r="TW4" s="277">
        <v>10</v>
      </c>
      <c r="UG4" s="1" t="s">
        <v>300</v>
      </c>
      <c r="UH4" s="271" t="s">
        <v>300</v>
      </c>
      <c r="UI4" s="271"/>
      <c r="UJ4" s="271"/>
      <c r="UM4" s="138">
        <v>6</v>
      </c>
      <c r="UN4" s="201">
        <v>0.6</v>
      </c>
      <c r="UO4" s="138">
        <v>-1431.1466189756118</v>
      </c>
      <c r="UQ4" s="138"/>
      <c r="UR4" s="138">
        <v>7</v>
      </c>
      <c r="US4" s="201">
        <v>0.7</v>
      </c>
      <c r="UT4" s="138">
        <v>13830.693101680537</v>
      </c>
      <c r="UU4" t="s">
        <v>1178</v>
      </c>
      <c r="UV4" t="s">
        <v>300</v>
      </c>
      <c r="UW4" s="259">
        <v>3</v>
      </c>
      <c r="UX4" s="260">
        <v>0.3</v>
      </c>
      <c r="UY4" s="259">
        <v>3</v>
      </c>
      <c r="UZ4" s="260">
        <v>0.3</v>
      </c>
      <c r="VA4" s="255">
        <v>7</v>
      </c>
      <c r="VB4" s="256">
        <v>0.7</v>
      </c>
      <c r="VC4" s="255">
        <v>7</v>
      </c>
      <c r="VD4" s="260">
        <v>0.7</v>
      </c>
      <c r="VE4">
        <v>10</v>
      </c>
      <c r="VF4" s="277">
        <v>10</v>
      </c>
      <c r="VP4" s="1" t="s">
        <v>300</v>
      </c>
      <c r="VQ4" s="271" t="s">
        <v>300</v>
      </c>
      <c r="VR4" s="271"/>
      <c r="VS4" s="271"/>
      <c r="VV4" s="138">
        <v>5</v>
      </c>
      <c r="VW4" s="201">
        <v>0.5</v>
      </c>
      <c r="VX4" s="138">
        <v>1555.3876372696973</v>
      </c>
      <c r="VY4" s="138">
        <v>9418.2465449745632</v>
      </c>
      <c r="VZ4" s="138"/>
      <c r="WA4" s="138">
        <v>8</v>
      </c>
      <c r="WB4" s="201">
        <v>0.8</v>
      </c>
      <c r="WC4" s="138">
        <v>8165.7033258842412</v>
      </c>
      <c r="WD4" t="s">
        <v>1178</v>
      </c>
      <c r="WE4" t="s">
        <v>300</v>
      </c>
      <c r="WF4" s="259">
        <v>3</v>
      </c>
      <c r="WG4" s="260">
        <v>0.3</v>
      </c>
      <c r="WH4" s="259">
        <v>2</v>
      </c>
      <c r="WI4" s="260">
        <v>0.2</v>
      </c>
      <c r="WJ4" s="255">
        <v>7</v>
      </c>
      <c r="WK4" s="256">
        <v>0.7</v>
      </c>
      <c r="WL4" s="255">
        <v>8</v>
      </c>
      <c r="WM4" s="260">
        <v>0.8</v>
      </c>
      <c r="WN4">
        <v>10</v>
      </c>
      <c r="WO4" s="277">
        <v>10</v>
      </c>
      <c r="WY4" s="1" t="s">
        <v>300</v>
      </c>
      <c r="WZ4" s="271" t="s">
        <v>1178</v>
      </c>
      <c r="XA4" s="271"/>
      <c r="XB4" s="271"/>
      <c r="XE4" s="138">
        <v>5</v>
      </c>
      <c r="XF4" s="201">
        <v>0.5</v>
      </c>
      <c r="XG4" s="138">
        <v>7831.6444475406879</v>
      </c>
      <c r="XH4" s="138">
        <v>18671.788284247938</v>
      </c>
      <c r="XI4" s="138"/>
      <c r="XJ4" s="138">
        <v>7</v>
      </c>
      <c r="XK4" s="201">
        <v>0.7</v>
      </c>
      <c r="XL4" s="138">
        <v>15990.664495407304</v>
      </c>
      <c r="XM4" t="s">
        <v>1178</v>
      </c>
      <c r="XN4" t="s">
        <v>300</v>
      </c>
      <c r="XO4" s="259">
        <v>3</v>
      </c>
      <c r="XP4" s="260">
        <v>0.3</v>
      </c>
      <c r="XQ4" s="259">
        <v>2</v>
      </c>
      <c r="XR4" s="260">
        <v>0.2</v>
      </c>
      <c r="XS4" s="255">
        <v>7</v>
      </c>
      <c r="XT4" s="256">
        <v>0.7</v>
      </c>
      <c r="XU4" s="255">
        <v>8</v>
      </c>
      <c r="XV4" s="260">
        <v>0.8</v>
      </c>
      <c r="XW4">
        <v>10</v>
      </c>
      <c r="XX4" s="277">
        <v>10</v>
      </c>
      <c r="YH4" s="1" t="s">
        <v>300</v>
      </c>
      <c r="YI4" s="271" t="s">
        <v>1178</v>
      </c>
      <c r="YJ4" s="271"/>
      <c r="YK4" s="271"/>
      <c r="YN4" s="138">
        <v>4</v>
      </c>
      <c r="YO4" s="201">
        <v>0.4</v>
      </c>
      <c r="YP4" s="138">
        <v>-6772.070632274279</v>
      </c>
      <c r="YQ4" s="138">
        <v>18553.321180615476</v>
      </c>
      <c r="YR4" s="138">
        <v>4638.330295153869</v>
      </c>
      <c r="YS4" s="138">
        <v>1</v>
      </c>
      <c r="YT4" s="201">
        <v>0.1</v>
      </c>
      <c r="YU4" s="138">
        <v>-14668.479817511075</v>
      </c>
      <c r="YV4" t="s">
        <v>1179</v>
      </c>
      <c r="YW4" t="s">
        <v>300</v>
      </c>
      <c r="YX4" s="259">
        <v>9</v>
      </c>
      <c r="YY4" s="260">
        <v>0.9</v>
      </c>
      <c r="YZ4" s="259">
        <v>5</v>
      </c>
      <c r="ZA4" s="260">
        <v>0.5</v>
      </c>
      <c r="ZB4" s="255">
        <v>1</v>
      </c>
      <c r="ZC4" s="256">
        <v>0.1</v>
      </c>
      <c r="ZD4" s="255">
        <v>5</v>
      </c>
      <c r="ZE4" s="260">
        <v>0.5</v>
      </c>
      <c r="ZF4">
        <v>10</v>
      </c>
      <c r="ZG4" s="277">
        <v>10</v>
      </c>
      <c r="ZQ4" s="1" t="s">
        <v>300</v>
      </c>
      <c r="ZR4" s="271" t="s">
        <v>1179</v>
      </c>
      <c r="ZS4" s="271"/>
      <c r="ZT4" s="271"/>
      <c r="ZW4" s="138">
        <v>3</v>
      </c>
      <c r="ZX4" s="201">
        <v>0.3</v>
      </c>
      <c r="ZY4" s="138">
        <v>-1408.7597071693435</v>
      </c>
      <c r="ZZ4" s="138">
        <v>7608.0595039681693</v>
      </c>
      <c r="AAA4" s="138">
        <v>2536.0198346560564</v>
      </c>
      <c r="AAB4" s="138">
        <v>7</v>
      </c>
      <c r="AAC4" s="201">
        <v>0.7</v>
      </c>
      <c r="AAD4" s="138">
        <v>-372.61960317429623</v>
      </c>
      <c r="AAE4" t="s">
        <v>1178</v>
      </c>
      <c r="AAF4" t="s">
        <v>300</v>
      </c>
      <c r="AAG4" s="259">
        <v>3</v>
      </c>
      <c r="AAH4" s="260">
        <v>0.3</v>
      </c>
      <c r="AAI4" s="259">
        <v>8</v>
      </c>
      <c r="AAJ4" s="260">
        <v>0.8</v>
      </c>
      <c r="AAK4" s="255">
        <v>7</v>
      </c>
      <c r="AAL4" s="256">
        <v>0.7</v>
      </c>
      <c r="AAM4" s="255">
        <v>2</v>
      </c>
      <c r="AAN4" s="260">
        <v>0.2</v>
      </c>
      <c r="AAO4">
        <v>10</v>
      </c>
      <c r="AAP4" s="277">
        <v>10</v>
      </c>
      <c r="AAZ4" s="1" t="s">
        <v>300</v>
      </c>
      <c r="ABA4" s="271" t="s">
        <v>1178</v>
      </c>
      <c r="ABB4" s="271"/>
      <c r="ABC4" s="271"/>
      <c r="ABF4" s="138">
        <v>5</v>
      </c>
      <c r="ABG4" s="201">
        <v>0.5</v>
      </c>
      <c r="ABH4" s="138">
        <v>-10123.303495672566</v>
      </c>
      <c r="ABI4" s="138">
        <v>11948.007728456274</v>
      </c>
      <c r="ABJ4" s="138">
        <v>2389.6015456912546</v>
      </c>
      <c r="ABK4" s="138">
        <v>1</v>
      </c>
      <c r="ABL4" s="201">
        <v>0.1</v>
      </c>
      <c r="ABM4" s="138">
        <v>-8688.5419909394532</v>
      </c>
      <c r="ABN4" t="s">
        <v>1179</v>
      </c>
      <c r="ABO4" t="s">
        <v>300</v>
      </c>
      <c r="ABP4" s="259">
        <v>9</v>
      </c>
      <c r="ABQ4" s="260">
        <v>0.9</v>
      </c>
      <c r="ABR4" s="259">
        <v>4</v>
      </c>
      <c r="ABS4" s="260">
        <v>0.4</v>
      </c>
      <c r="ABT4" s="255">
        <v>1</v>
      </c>
      <c r="ABU4" s="256">
        <v>0.1</v>
      </c>
      <c r="ABV4" s="255">
        <v>6</v>
      </c>
      <c r="ABW4" s="260">
        <v>0.6</v>
      </c>
      <c r="ABX4">
        <v>10</v>
      </c>
      <c r="ABY4" s="277">
        <v>10</v>
      </c>
      <c r="ACI4" s="1" t="s">
        <v>300</v>
      </c>
      <c r="ACJ4" s="271" t="s">
        <v>1179</v>
      </c>
      <c r="ACK4" s="271"/>
      <c r="ACL4" s="271"/>
      <c r="ACO4" s="138">
        <v>5</v>
      </c>
      <c r="ACP4" s="201">
        <v>0.5</v>
      </c>
      <c r="ACQ4" s="138">
        <v>924.20872230144039</v>
      </c>
      <c r="ACR4" s="138">
        <v>7652.2635406369036</v>
      </c>
      <c r="ACS4" s="144">
        <v>765.22635406369034</v>
      </c>
      <c r="ACT4" s="138">
        <v>3</v>
      </c>
      <c r="ACU4" s="201">
        <v>0.3</v>
      </c>
      <c r="ACV4" s="138">
        <v>-6672.0642807073364</v>
      </c>
      <c r="ACW4" t="s">
        <v>1179</v>
      </c>
      <c r="ACX4" t="s">
        <v>300</v>
      </c>
      <c r="ACY4" s="259">
        <v>8</v>
      </c>
      <c r="ACZ4" s="260">
        <v>0.8</v>
      </c>
      <c r="ADA4" s="259">
        <v>5</v>
      </c>
      <c r="ADB4" s="260">
        <v>0.5</v>
      </c>
      <c r="ADC4" s="255">
        <v>2</v>
      </c>
      <c r="ADD4" s="256">
        <v>0.2</v>
      </c>
      <c r="ADE4" s="255">
        <v>5</v>
      </c>
      <c r="ADF4" s="260">
        <v>0.5</v>
      </c>
      <c r="ADG4">
        <v>10</v>
      </c>
      <c r="ADH4" s="277">
        <v>10</v>
      </c>
      <c r="ADR4" s="1" t="s">
        <v>300</v>
      </c>
      <c r="ADS4" s="271" t="s">
        <v>1179</v>
      </c>
      <c r="ADT4" s="271"/>
      <c r="ADU4" s="271"/>
      <c r="ADX4" s="138">
        <v>3</v>
      </c>
      <c r="ADY4" s="201">
        <v>0.3</v>
      </c>
      <c r="ADZ4" s="138">
        <v>4091.3251451579099</v>
      </c>
      <c r="AEA4" s="138">
        <v>13331.902139529575</v>
      </c>
      <c r="AEB4" s="144">
        <v>1333.1902139529575</v>
      </c>
      <c r="AEC4" s="138">
        <v>8</v>
      </c>
      <c r="AED4" s="201">
        <v>0.8</v>
      </c>
      <c r="AEE4" s="138">
        <v>10280.281538787038</v>
      </c>
      <c r="AEF4" t="s">
        <v>1178</v>
      </c>
      <c r="AEG4" t="s">
        <v>300</v>
      </c>
      <c r="AEH4" s="259">
        <v>0</v>
      </c>
      <c r="AEI4" s="260">
        <v>0</v>
      </c>
      <c r="AEJ4" s="259">
        <v>7</v>
      </c>
      <c r="AEK4" s="260">
        <v>0.7</v>
      </c>
      <c r="AEL4" s="255">
        <v>10</v>
      </c>
      <c r="AEM4" s="256">
        <v>1</v>
      </c>
      <c r="AEN4" s="255">
        <v>3</v>
      </c>
      <c r="AEO4" s="260">
        <v>0.3</v>
      </c>
      <c r="AEP4">
        <v>10</v>
      </c>
      <c r="AEQ4" s="277">
        <v>10</v>
      </c>
      <c r="AFA4" s="1" t="s">
        <v>300</v>
      </c>
      <c r="AFB4" s="271" t="str">
        <f t="shared" si="34"/>
        <v>normal</v>
      </c>
      <c r="AFC4" s="271"/>
      <c r="AFD4" s="271"/>
      <c r="AFG4" s="138">
        <f t="shared" ref="AFG4:AFG9" si="57">SUMIF($C$14:$C$92,AFA4,AFJ$14:AFJ$92)</f>
        <v>6</v>
      </c>
      <c r="AFH4" s="201">
        <f t="shared" si="35"/>
        <v>0.6</v>
      </c>
      <c r="AFI4" s="138">
        <f t="shared" si="36"/>
        <v>471.91710998554049</v>
      </c>
      <c r="AFJ4" s="138">
        <f t="shared" si="37"/>
        <v>7048.0335648520904</v>
      </c>
      <c r="AFK4" s="144">
        <f t="shared" si="38"/>
        <v>704.80335648520906</v>
      </c>
      <c r="AFL4" s="138">
        <f t="shared" si="0"/>
        <v>7</v>
      </c>
      <c r="AFM4" s="201">
        <f t="shared" si="1"/>
        <v>0.7</v>
      </c>
      <c r="AFN4" s="138">
        <f t="shared" si="2"/>
        <v>2881.6719667577013</v>
      </c>
      <c r="AFO4" t="str">
        <f t="shared" ref="AFO4:AFO9" si="58">IF(AND(AFM4&lt;0.5,AFN4&lt;0),"inverted","normal")</f>
        <v>normal</v>
      </c>
      <c r="AFP4" t="str">
        <f t="shared" si="39"/>
        <v>grain</v>
      </c>
      <c r="AFQ4" s="259">
        <f t="shared" si="3"/>
        <v>1</v>
      </c>
      <c r="AFR4" s="260">
        <f t="shared" si="4"/>
        <v>0.1</v>
      </c>
      <c r="AFS4" s="259">
        <f t="shared" si="40"/>
        <v>5</v>
      </c>
      <c r="AFT4" s="260">
        <f t="shared" si="5"/>
        <v>0.5</v>
      </c>
      <c r="AFU4" s="255">
        <f t="shared" si="6"/>
        <v>9</v>
      </c>
      <c r="AFV4" s="256">
        <f t="shared" si="7"/>
        <v>0.9</v>
      </c>
      <c r="AFW4" s="255">
        <f t="shared" si="8"/>
        <v>5</v>
      </c>
      <c r="AFX4" s="260">
        <f t="shared" si="9"/>
        <v>0.5</v>
      </c>
      <c r="AFY4">
        <f t="shared" si="10"/>
        <v>10</v>
      </c>
      <c r="AFZ4" s="277">
        <f t="shared" si="41"/>
        <v>10</v>
      </c>
      <c r="AGJ4" s="1" t="s">
        <v>300</v>
      </c>
      <c r="AGK4" s="271" t="str">
        <f t="shared" si="42"/>
        <v>normal</v>
      </c>
      <c r="AGL4" s="271"/>
      <c r="AGM4" s="271"/>
      <c r="AGP4" s="138">
        <f t="shared" ref="AGP4:AGP9" si="59">SUMIF($C$14:$C$92,AGJ4,AGS$14:AGS$92)</f>
        <v>0</v>
      </c>
      <c r="AGQ4" s="201">
        <f t="shared" si="43"/>
        <v>0</v>
      </c>
      <c r="AGR4" s="138">
        <f t="shared" si="44"/>
        <v>0</v>
      </c>
      <c r="AGS4" s="138">
        <f t="shared" si="45"/>
        <v>0</v>
      </c>
      <c r="AGT4" s="144">
        <f t="shared" si="46"/>
        <v>0</v>
      </c>
      <c r="AGU4" s="138">
        <f t="shared" si="11"/>
        <v>0</v>
      </c>
      <c r="AGV4" s="201">
        <f t="shared" si="12"/>
        <v>0</v>
      </c>
      <c r="AGW4" s="138">
        <f t="shared" si="13"/>
        <v>0</v>
      </c>
      <c r="AGX4" t="str">
        <f t="shared" ref="AGX4:AGX9" si="60">IF(AND(AGV4&lt;0.5,AGW4&lt;0),"inverted","normal")</f>
        <v>normal</v>
      </c>
      <c r="AGY4" t="str">
        <f t="shared" si="47"/>
        <v>grain</v>
      </c>
      <c r="AGZ4" s="259">
        <f t="shared" si="14"/>
        <v>0</v>
      </c>
      <c r="AHA4" s="260" t="e">
        <f t="shared" si="15"/>
        <v>#DIV/0!</v>
      </c>
      <c r="AHB4" s="259">
        <f t="shared" si="48"/>
        <v>3</v>
      </c>
      <c r="AHC4" s="260" t="e">
        <f t="shared" si="16"/>
        <v>#DIV/0!</v>
      </c>
      <c r="AHD4" s="255">
        <f t="shared" si="17"/>
        <v>0</v>
      </c>
      <c r="AHE4" s="256" t="e">
        <f t="shared" si="18"/>
        <v>#DIV/0!</v>
      </c>
      <c r="AHF4" s="255">
        <f t="shared" si="19"/>
        <v>7</v>
      </c>
      <c r="AHG4" s="260" t="e">
        <f t="shared" si="20"/>
        <v>#DIV/0!</v>
      </c>
      <c r="AHH4">
        <f t="shared" si="21"/>
        <v>0</v>
      </c>
      <c r="AHI4" s="277">
        <f t="shared" si="49"/>
        <v>10</v>
      </c>
      <c r="AHS4" s="1" t="s">
        <v>300</v>
      </c>
      <c r="AHT4" s="271" t="str">
        <f t="shared" si="50"/>
        <v>normal</v>
      </c>
      <c r="AHU4" s="271"/>
      <c r="AHV4" s="271"/>
      <c r="AHY4" s="138">
        <f t="shared" ref="AHY4:AHY9" si="61">SUMIF($C$14:$C$92,AHS4,AIB$14:AIB$92)</f>
        <v>10</v>
      </c>
      <c r="AHZ4" s="201">
        <f t="shared" si="51"/>
        <v>1</v>
      </c>
      <c r="AIA4" s="138">
        <f t="shared" ref="AIA4:AIA9" si="62">SUMIF($C$14:$C$92,AHS4,AIT$14:AIT$92)</f>
        <v>0</v>
      </c>
      <c r="AIB4" s="138">
        <f t="shared" si="52"/>
        <v>0</v>
      </c>
      <c r="AIC4" s="144">
        <f t="shared" si="53"/>
        <v>0</v>
      </c>
      <c r="AID4" s="138">
        <f t="shared" si="22"/>
        <v>10</v>
      </c>
      <c r="AIE4" s="201">
        <f t="shared" si="23"/>
        <v>1</v>
      </c>
      <c r="AIF4" s="138">
        <f t="shared" si="24"/>
        <v>0</v>
      </c>
      <c r="AIG4" t="str">
        <f t="shared" ref="AIG4:AIG9" si="63">IF(AND(AIE4&lt;0.5,AIF4&lt;0),"inverted","normal")</f>
        <v>normal</v>
      </c>
      <c r="AIH4" t="str">
        <f t="shared" si="54"/>
        <v>grain</v>
      </c>
      <c r="AII4" s="259">
        <f t="shared" si="25"/>
        <v>0</v>
      </c>
      <c r="AIJ4" s="260" t="e">
        <f t="shared" si="26"/>
        <v>#DIV/0!</v>
      </c>
      <c r="AIK4" s="259">
        <f t="shared" si="55"/>
        <v>0</v>
      </c>
      <c r="AIL4" s="260" t="e">
        <f t="shared" si="27"/>
        <v>#DIV/0!</v>
      </c>
      <c r="AIM4" s="255">
        <f t="shared" si="28"/>
        <v>0</v>
      </c>
      <c r="AIN4" s="256" t="e">
        <f t="shared" si="29"/>
        <v>#DIV/0!</v>
      </c>
      <c r="AIO4" s="255">
        <f t="shared" si="30"/>
        <v>0</v>
      </c>
      <c r="AIP4" s="260" t="e">
        <f t="shared" si="31"/>
        <v>#DIV/0!</v>
      </c>
      <c r="AIQ4">
        <f t="shared" si="32"/>
        <v>0</v>
      </c>
      <c r="AIR4" s="277">
        <f t="shared" si="56"/>
        <v>0</v>
      </c>
    </row>
    <row r="5" spans="1:936" outlineLevel="1" x14ac:dyDescent="0.25">
      <c r="A5" s="1" t="s">
        <v>297</v>
      </c>
      <c r="C5">
        <f t="shared" si="33"/>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1178</v>
      </c>
      <c r="BO5">
        <v>13</v>
      </c>
      <c r="BP5">
        <v>9</v>
      </c>
      <c r="BQ5">
        <v>22</v>
      </c>
      <c r="BV5" s="1" t="s">
        <v>297</v>
      </c>
      <c r="BW5" t="s">
        <v>1178</v>
      </c>
      <c r="BY5" s="138">
        <v>7</v>
      </c>
      <c r="BZ5" s="201">
        <v>0.31818181818181818</v>
      </c>
      <c r="CA5" s="138">
        <v>-5263.8834406523138</v>
      </c>
      <c r="CB5" s="138"/>
      <c r="CC5" s="138">
        <v>15</v>
      </c>
      <c r="CD5" s="201">
        <v>0.68181818181818177</v>
      </c>
      <c r="CE5" s="138">
        <v>8978.9839886672871</v>
      </c>
      <c r="CF5" t="s">
        <v>1178</v>
      </c>
      <c r="CH5">
        <v>2</v>
      </c>
      <c r="CI5">
        <v>17</v>
      </c>
      <c r="CJ5">
        <v>19</v>
      </c>
      <c r="CP5" s="1" t="s">
        <v>297</v>
      </c>
      <c r="CQ5" t="s">
        <v>1178</v>
      </c>
      <c r="CS5" s="138">
        <v>13</v>
      </c>
      <c r="CT5" s="201">
        <v>0.59090909090909094</v>
      </c>
      <c r="CU5" s="138">
        <v>14122.604962351632</v>
      </c>
      <c r="CV5" s="138"/>
      <c r="CW5" s="138">
        <v>18</v>
      </c>
      <c r="CX5" s="201">
        <v>0.81818181818181823</v>
      </c>
      <c r="CY5" s="138">
        <v>41241.23674630114</v>
      </c>
      <c r="CZ5" t="s">
        <v>1178</v>
      </c>
      <c r="DB5">
        <v>3</v>
      </c>
      <c r="DC5">
        <v>18</v>
      </c>
      <c r="DD5">
        <v>21</v>
      </c>
      <c r="DJ5" s="1" t="s">
        <v>297</v>
      </c>
      <c r="DK5" t="s">
        <v>1178</v>
      </c>
      <c r="DN5" s="138">
        <v>15</v>
      </c>
      <c r="DO5" s="138"/>
      <c r="DP5" s="201">
        <v>0.68181818181818177</v>
      </c>
      <c r="DQ5" s="138">
        <v>22738.299010501607</v>
      </c>
      <c r="DR5" s="138"/>
      <c r="DS5" s="138">
        <v>14</v>
      </c>
      <c r="DT5" s="201">
        <v>0.63636363636363635</v>
      </c>
      <c r="DU5" s="138">
        <v>11205.68007551234</v>
      </c>
      <c r="DV5" t="s">
        <v>1178</v>
      </c>
      <c r="DX5" t="s">
        <v>297</v>
      </c>
      <c r="DY5" s="259">
        <v>1</v>
      </c>
      <c r="DZ5" s="260">
        <v>4.5454545454545456E-2</v>
      </c>
      <c r="EA5" s="255">
        <v>21</v>
      </c>
      <c r="EB5" s="256">
        <v>0.95454545454545459</v>
      </c>
      <c r="EC5">
        <v>22</v>
      </c>
      <c r="EH5" s="1" t="s">
        <v>297</v>
      </c>
      <c r="EI5" s="267" t="s">
        <v>1178</v>
      </c>
      <c r="EL5" s="138">
        <v>14</v>
      </c>
      <c r="EM5" s="138"/>
      <c r="EN5" s="201">
        <v>0.63636363636363635</v>
      </c>
      <c r="EO5" s="138">
        <v>17740.886041515776</v>
      </c>
      <c r="EP5" s="138"/>
      <c r="EQ5" s="138">
        <v>10</v>
      </c>
      <c r="ER5" s="201">
        <v>0.45454545454545453</v>
      </c>
      <c r="ES5" s="138">
        <v>7974.2005816497904</v>
      </c>
      <c r="ET5" t="s">
        <v>1178</v>
      </c>
      <c r="EV5" t="s">
        <v>297</v>
      </c>
      <c r="EW5" s="259">
        <v>2</v>
      </c>
      <c r="EX5" s="260">
        <v>9.0909090909090912E-2</v>
      </c>
      <c r="EY5" s="255">
        <v>20</v>
      </c>
      <c r="EZ5" s="256">
        <v>0.90909090909090906</v>
      </c>
      <c r="FA5">
        <v>22</v>
      </c>
      <c r="FF5" s="1" t="s">
        <v>297</v>
      </c>
      <c r="FG5" s="271" t="s">
        <v>1178</v>
      </c>
      <c r="FJ5" s="138">
        <v>8</v>
      </c>
      <c r="FK5" s="138"/>
      <c r="FL5" s="201">
        <v>0.36363636363636365</v>
      </c>
      <c r="FM5" s="138">
        <v>-7232.8449490941348</v>
      </c>
      <c r="FN5" s="138"/>
      <c r="FO5" s="138">
        <v>10</v>
      </c>
      <c r="FP5" s="201">
        <v>0.45454545454545453</v>
      </c>
      <c r="FQ5" s="138">
        <v>-3338.1628328296583</v>
      </c>
      <c r="FR5" t="s">
        <v>1179</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1179</v>
      </c>
      <c r="GJ5" s="138">
        <v>11</v>
      </c>
      <c r="GK5" s="138"/>
      <c r="GL5" s="201">
        <v>0.5</v>
      </c>
      <c r="GM5" s="138">
        <v>357.58039361663782</v>
      </c>
      <c r="GN5" s="138"/>
      <c r="GO5" s="138">
        <v>12</v>
      </c>
      <c r="GP5" s="201">
        <v>0.54545454545454541</v>
      </c>
      <c r="GQ5" s="138">
        <v>-3105.8195639801802</v>
      </c>
      <c r="GR5" t="s">
        <v>1178</v>
      </c>
      <c r="GS5" t="s">
        <v>297</v>
      </c>
      <c r="GT5" s="259">
        <v>6</v>
      </c>
      <c r="GU5" s="260">
        <v>0.27272727272727271</v>
      </c>
      <c r="GV5" s="259">
        <v>11</v>
      </c>
      <c r="GW5" s="260">
        <v>0.5</v>
      </c>
      <c r="GX5" s="255">
        <v>16</v>
      </c>
      <c r="GY5" s="256">
        <v>0.72727272727272729</v>
      </c>
      <c r="GZ5" s="255">
        <v>11</v>
      </c>
      <c r="HA5" s="260">
        <v>0.5</v>
      </c>
      <c r="HB5">
        <v>22</v>
      </c>
      <c r="HC5" s="277">
        <v>22</v>
      </c>
      <c r="HF5" s="1" t="s">
        <v>297</v>
      </c>
      <c r="HG5" s="271" t="s">
        <v>1178</v>
      </c>
      <c r="HJ5" s="138">
        <v>10</v>
      </c>
      <c r="HK5" s="138"/>
      <c r="HL5" s="201">
        <v>0.45454545454545453</v>
      </c>
      <c r="HM5" s="138">
        <v>-4898.358371591632</v>
      </c>
      <c r="HN5" s="138"/>
      <c r="HO5" s="138">
        <v>12</v>
      </c>
      <c r="HP5" s="201">
        <v>0.54545454545454541</v>
      </c>
      <c r="HQ5" s="138">
        <v>1608.6542521871215</v>
      </c>
      <c r="HR5" t="s">
        <v>1178</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1178</v>
      </c>
      <c r="IJ5" s="138">
        <v>9</v>
      </c>
      <c r="IK5" s="138"/>
      <c r="IL5" s="201">
        <v>0.40909090909090912</v>
      </c>
      <c r="IM5" s="138">
        <v>-16630.998454726876</v>
      </c>
      <c r="IN5" s="138"/>
      <c r="IO5" s="138">
        <v>11</v>
      </c>
      <c r="IP5" s="201">
        <v>0.5</v>
      </c>
      <c r="IQ5" s="138">
        <v>-8419.9173874349108</v>
      </c>
      <c r="IR5" t="s">
        <v>1178</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1178</v>
      </c>
      <c r="JJ5" s="138">
        <v>12</v>
      </c>
      <c r="JK5" s="138"/>
      <c r="JL5" s="201">
        <v>0.54545454545454541</v>
      </c>
      <c r="JM5" s="138">
        <v>637.64034284135676</v>
      </c>
      <c r="JN5" s="138"/>
      <c r="JO5" s="138">
        <v>9</v>
      </c>
      <c r="JP5" s="201">
        <v>0.40909090909090912</v>
      </c>
      <c r="JQ5" s="138">
        <v>-2720.6855610388216</v>
      </c>
      <c r="JR5" t="s">
        <v>1179</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1179</v>
      </c>
      <c r="KJ5" s="138">
        <v>11</v>
      </c>
      <c r="KK5" s="138"/>
      <c r="KL5" s="201">
        <v>0.5</v>
      </c>
      <c r="KM5" s="138">
        <v>424.26543121913431</v>
      </c>
      <c r="KN5" s="138"/>
      <c r="KO5" s="138">
        <v>10</v>
      </c>
      <c r="KP5" s="201">
        <v>0.45454545454545453</v>
      </c>
      <c r="KQ5" s="138">
        <v>-2202.3094782583062</v>
      </c>
      <c r="KR5" t="s">
        <v>1179</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1179</v>
      </c>
      <c r="LJ5" s="138">
        <v>14</v>
      </c>
      <c r="LK5" s="138"/>
      <c r="LL5" s="201">
        <v>0.63636363636363635</v>
      </c>
      <c r="LM5" s="138">
        <v>7881.5058255314143</v>
      </c>
      <c r="LN5" s="138"/>
      <c r="LO5" s="138">
        <v>11</v>
      </c>
      <c r="LP5" s="201">
        <v>0.5</v>
      </c>
      <c r="LQ5" s="138">
        <v>9074.5732422053989</v>
      </c>
      <c r="LR5" t="s">
        <v>1178</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1178</v>
      </c>
      <c r="MJ5" s="138">
        <v>6</v>
      </c>
      <c r="MK5" s="138"/>
      <c r="ML5" s="201">
        <v>0.27272727272727271</v>
      </c>
      <c r="MM5" s="138">
        <v>-50765.298252315377</v>
      </c>
      <c r="MN5" s="138"/>
      <c r="MO5" s="138">
        <v>6</v>
      </c>
      <c r="MP5" s="201">
        <v>0.27272727272727271</v>
      </c>
      <c r="MQ5" s="138">
        <v>-57034.63265920501</v>
      </c>
      <c r="MR5" t="s">
        <v>1179</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1179</v>
      </c>
      <c r="NJ5" s="138">
        <v>15</v>
      </c>
      <c r="NK5" s="138"/>
      <c r="NL5" s="201">
        <v>0.7142857142857143</v>
      </c>
      <c r="NM5" s="138">
        <v>29110.613482549979</v>
      </c>
      <c r="NN5" s="138"/>
      <c r="NO5" s="138">
        <v>11</v>
      </c>
      <c r="NP5" s="201">
        <v>0.52380952380952384</v>
      </c>
      <c r="NQ5" s="138">
        <v>-3002.6255838580523</v>
      </c>
      <c r="NR5" t="s">
        <v>1178</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1178</v>
      </c>
      <c r="OJ5" s="138">
        <v>5</v>
      </c>
      <c r="OK5" s="138"/>
      <c r="OL5" s="201">
        <v>0.23809523809523808</v>
      </c>
      <c r="OM5" s="138">
        <v>-30842.365622980735</v>
      </c>
      <c r="ON5" s="138"/>
      <c r="OO5" s="138">
        <v>19</v>
      </c>
      <c r="OP5" s="201">
        <v>0.90476190476190477</v>
      </c>
      <c r="OQ5" s="138">
        <v>34129.476828301573</v>
      </c>
      <c r="OR5" t="s">
        <v>1178</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1178</v>
      </c>
      <c r="PH5" s="271"/>
      <c r="PK5" s="138">
        <v>16</v>
      </c>
      <c r="PL5" s="138"/>
      <c r="PM5" s="201">
        <v>0.76190476190476186</v>
      </c>
      <c r="PN5" s="138">
        <v>21676.393228877219</v>
      </c>
      <c r="PO5" s="138"/>
      <c r="PP5" s="138">
        <v>20</v>
      </c>
      <c r="PQ5" s="201">
        <v>0.95238095238095233</v>
      </c>
      <c r="PR5" s="138">
        <v>34804.248026567191</v>
      </c>
      <c r="PS5" t="s">
        <v>1178</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1178</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1178</v>
      </c>
      <c r="RQ5" s="271"/>
      <c r="RR5" s="271"/>
      <c r="RU5" s="138">
        <v>8</v>
      </c>
      <c r="RV5" s="201">
        <v>0.38095238095238093</v>
      </c>
      <c r="RW5" s="138">
        <v>-4237.3883500730371</v>
      </c>
      <c r="RY5" s="138"/>
      <c r="RZ5" s="138">
        <v>16</v>
      </c>
      <c r="SA5" s="201">
        <v>0.76190476190476186</v>
      </c>
      <c r="SB5" s="138">
        <v>5679.0589905480801</v>
      </c>
      <c r="SC5" t="s">
        <v>1178</v>
      </c>
      <c r="SD5" t="s">
        <v>297</v>
      </c>
      <c r="SE5" s="259">
        <v>18</v>
      </c>
      <c r="SF5" s="260">
        <v>0.8571428571428571</v>
      </c>
      <c r="SG5" s="259">
        <v>9</v>
      </c>
      <c r="SH5" s="260">
        <v>0.42857142857142855</v>
      </c>
      <c r="SI5" s="255">
        <v>3</v>
      </c>
      <c r="SJ5" s="256">
        <v>0.14285714285714285</v>
      </c>
      <c r="SK5" s="255">
        <v>12</v>
      </c>
      <c r="SL5" s="260">
        <v>0.5714285714285714</v>
      </c>
      <c r="SM5">
        <v>21</v>
      </c>
      <c r="SN5" s="277">
        <v>21</v>
      </c>
      <c r="SX5" s="1" t="s">
        <v>297</v>
      </c>
      <c r="SY5" s="271" t="s">
        <v>297</v>
      </c>
      <c r="SZ5" s="271"/>
      <c r="TA5" s="271"/>
      <c r="TD5" s="138">
        <v>11</v>
      </c>
      <c r="TE5" s="201">
        <v>0.52380952380952384</v>
      </c>
      <c r="TF5" s="138">
        <v>-2258.2331966735337</v>
      </c>
      <c r="TH5" s="138"/>
      <c r="TI5" s="138">
        <v>16</v>
      </c>
      <c r="TJ5" s="201">
        <v>0.76190476190476186</v>
      </c>
      <c r="TK5" s="138">
        <v>5095.5694313943086</v>
      </c>
      <c r="TL5" t="s">
        <v>1178</v>
      </c>
      <c r="TM5" t="s">
        <v>297</v>
      </c>
      <c r="TN5" s="259">
        <v>13</v>
      </c>
      <c r="TO5" s="260">
        <v>0.61904761904761907</v>
      </c>
      <c r="TP5" s="259">
        <v>17</v>
      </c>
      <c r="TQ5" s="260">
        <v>0.80952380952380953</v>
      </c>
      <c r="TR5" s="255">
        <v>8</v>
      </c>
      <c r="TS5" s="256">
        <v>0.38095238095238093</v>
      </c>
      <c r="TT5" s="255">
        <v>4</v>
      </c>
      <c r="TU5" s="260">
        <v>0.19047619047619047</v>
      </c>
      <c r="TV5">
        <v>21</v>
      </c>
      <c r="TW5" s="277">
        <v>21</v>
      </c>
      <c r="UG5" s="1" t="s">
        <v>297</v>
      </c>
      <c r="UH5" s="271" t="s">
        <v>297</v>
      </c>
      <c r="UI5" s="271"/>
      <c r="UJ5" s="271"/>
      <c r="UM5" s="138">
        <v>5</v>
      </c>
      <c r="UN5" s="201">
        <v>0.23809523809523808</v>
      </c>
      <c r="UO5" s="138">
        <v>-14929.031161208144</v>
      </c>
      <c r="UQ5" s="138"/>
      <c r="UR5" s="138">
        <v>8</v>
      </c>
      <c r="US5" s="201">
        <v>0.38095238095238093</v>
      </c>
      <c r="UT5" s="138">
        <v>-5275.9227775397521</v>
      </c>
      <c r="UU5" t="s">
        <v>1179</v>
      </c>
      <c r="UV5" t="s">
        <v>297</v>
      </c>
      <c r="UW5" s="259">
        <v>3</v>
      </c>
      <c r="UX5" s="260">
        <v>0.14285714285714285</v>
      </c>
      <c r="UY5" s="259">
        <v>17</v>
      </c>
      <c r="UZ5" s="260">
        <v>0.80952380952380953</v>
      </c>
      <c r="VA5" s="255">
        <v>18</v>
      </c>
      <c r="VB5" s="256">
        <v>0.8571428571428571</v>
      </c>
      <c r="VC5" s="255">
        <v>4</v>
      </c>
      <c r="VD5" s="260">
        <v>0.19047619047619047</v>
      </c>
      <c r="VE5">
        <v>21</v>
      </c>
      <c r="VF5" s="277">
        <v>21</v>
      </c>
      <c r="VP5" s="1" t="s">
        <v>297</v>
      </c>
      <c r="VQ5" s="271" t="s">
        <v>297</v>
      </c>
      <c r="VR5" s="271"/>
      <c r="VS5" s="271"/>
      <c r="VV5" s="138">
        <v>9</v>
      </c>
      <c r="VW5" s="201">
        <v>0.42857142857142855</v>
      </c>
      <c r="VX5" s="138">
        <v>-5216.0234732936733</v>
      </c>
      <c r="VY5" s="138">
        <v>23697.952526310703</v>
      </c>
      <c r="VZ5" s="138"/>
      <c r="WA5" s="138">
        <v>13</v>
      </c>
      <c r="WB5" s="201">
        <v>0.61904761904761907</v>
      </c>
      <c r="WC5" s="138">
        <v>3574.5865487316114</v>
      </c>
      <c r="WD5" t="s">
        <v>1178</v>
      </c>
      <c r="WE5" t="s">
        <v>297</v>
      </c>
      <c r="WF5" s="259">
        <v>5</v>
      </c>
      <c r="WG5" s="260">
        <v>0.23809523809523808</v>
      </c>
      <c r="WH5" s="259">
        <v>13</v>
      </c>
      <c r="WI5" s="260">
        <v>0.61904761904761907</v>
      </c>
      <c r="WJ5" s="255">
        <v>16</v>
      </c>
      <c r="WK5" s="256">
        <v>0.76190476190476186</v>
      </c>
      <c r="WL5" s="255">
        <v>8</v>
      </c>
      <c r="WM5" s="260">
        <v>0.38095238095238093</v>
      </c>
      <c r="WN5">
        <v>21</v>
      </c>
      <c r="WO5" s="277">
        <v>21</v>
      </c>
      <c r="WY5" s="1" t="s">
        <v>297</v>
      </c>
      <c r="WZ5" s="271" t="s">
        <v>1178</v>
      </c>
      <c r="XA5" s="271"/>
      <c r="XB5" s="271"/>
      <c r="XE5" s="138">
        <v>13</v>
      </c>
      <c r="XF5" s="201">
        <v>0.61904761904761907</v>
      </c>
      <c r="XG5" s="138">
        <v>6028.742557265542</v>
      </c>
      <c r="XH5" s="138">
        <v>14967.736316834389</v>
      </c>
      <c r="XI5" s="138"/>
      <c r="XJ5" s="138">
        <v>9</v>
      </c>
      <c r="XK5" s="201">
        <v>0.42857142857142855</v>
      </c>
      <c r="XL5" s="138">
        <v>-539.14882504511286</v>
      </c>
      <c r="XM5" t="s">
        <v>1179</v>
      </c>
      <c r="XN5" t="s">
        <v>297</v>
      </c>
      <c r="XO5" s="259">
        <v>15</v>
      </c>
      <c r="XP5" s="260">
        <v>0.7142857142857143</v>
      </c>
      <c r="XQ5" s="259">
        <v>13</v>
      </c>
      <c r="XR5" s="260">
        <v>0.61904761904761907</v>
      </c>
      <c r="XS5" s="255">
        <v>6</v>
      </c>
      <c r="XT5" s="256">
        <v>0.2857142857142857</v>
      </c>
      <c r="XU5" s="255">
        <v>8</v>
      </c>
      <c r="XV5" s="260">
        <v>0.38095238095238093</v>
      </c>
      <c r="XW5">
        <v>21</v>
      </c>
      <c r="XX5" s="277">
        <v>21</v>
      </c>
      <c r="YH5" s="1" t="s">
        <v>297</v>
      </c>
      <c r="YI5" s="271" t="s">
        <v>1179</v>
      </c>
      <c r="YJ5" s="271"/>
      <c r="YK5" s="271"/>
      <c r="YN5" s="138">
        <v>14</v>
      </c>
      <c r="YO5" s="201">
        <v>0.66666666666666663</v>
      </c>
      <c r="YP5" s="138">
        <v>7979.8395015423648</v>
      </c>
      <c r="YQ5" s="138">
        <v>32529.099084795685</v>
      </c>
      <c r="YR5" s="138">
        <v>2323.5070774854062</v>
      </c>
      <c r="YS5" s="138">
        <v>10</v>
      </c>
      <c r="YT5" s="201">
        <v>0.47619047619047616</v>
      </c>
      <c r="YU5" s="138">
        <v>7437.3399426274482</v>
      </c>
      <c r="YV5" t="s">
        <v>1178</v>
      </c>
      <c r="YW5" t="s">
        <v>297</v>
      </c>
      <c r="YX5" s="259">
        <v>15</v>
      </c>
      <c r="YY5" s="260">
        <v>0.7142857142857143</v>
      </c>
      <c r="YZ5" s="259">
        <v>10</v>
      </c>
      <c r="ZA5" s="260">
        <v>0.47619047619047616</v>
      </c>
      <c r="ZB5" s="255">
        <v>6</v>
      </c>
      <c r="ZC5" s="256">
        <v>0.2857142857142857</v>
      </c>
      <c r="ZD5" s="255">
        <v>11</v>
      </c>
      <c r="ZE5" s="260">
        <v>0.52380952380952384</v>
      </c>
      <c r="ZF5">
        <v>21</v>
      </c>
      <c r="ZG5" s="277">
        <v>21</v>
      </c>
      <c r="ZQ5" s="1" t="s">
        <v>297</v>
      </c>
      <c r="ZR5" s="271" t="s">
        <v>1178</v>
      </c>
      <c r="ZS5" s="271"/>
      <c r="ZT5" s="271"/>
      <c r="ZW5" s="138">
        <v>13</v>
      </c>
      <c r="ZX5" s="201">
        <v>0.61904761904761907</v>
      </c>
      <c r="ZY5" s="138">
        <v>11797.036581482347</v>
      </c>
      <c r="ZZ5" s="138">
        <v>38391.01861230217</v>
      </c>
      <c r="AAA5" s="138">
        <v>2953.1552778693977</v>
      </c>
      <c r="AAB5" s="138">
        <v>13</v>
      </c>
      <c r="AAC5" s="201">
        <v>0.61904761904761907</v>
      </c>
      <c r="AAD5" s="138">
        <v>4515.2463169917355</v>
      </c>
      <c r="AAE5" t="s">
        <v>1178</v>
      </c>
      <c r="AAF5" t="s">
        <v>297</v>
      </c>
      <c r="AAG5" s="259">
        <v>20</v>
      </c>
      <c r="AAH5" s="260">
        <v>0.95238095238095233</v>
      </c>
      <c r="AAI5" s="259">
        <v>12</v>
      </c>
      <c r="AAJ5" s="260">
        <v>0.5714285714285714</v>
      </c>
      <c r="AAK5" s="255">
        <v>1</v>
      </c>
      <c r="AAL5" s="256">
        <v>4.7619047619047616E-2</v>
      </c>
      <c r="AAM5" s="255">
        <v>9</v>
      </c>
      <c r="AAN5" s="260">
        <v>0.42857142857142855</v>
      </c>
      <c r="AAO5">
        <v>21</v>
      </c>
      <c r="AAP5" s="277">
        <v>21</v>
      </c>
      <c r="AAZ5" s="1" t="s">
        <v>297</v>
      </c>
      <c r="ABA5" s="271" t="s">
        <v>1178</v>
      </c>
      <c r="ABB5" s="271"/>
      <c r="ABC5" s="271"/>
      <c r="ABF5" s="138">
        <v>14</v>
      </c>
      <c r="ABG5" s="201">
        <v>0.66666666666666663</v>
      </c>
      <c r="ABH5" s="138">
        <v>27727.694042255869</v>
      </c>
      <c r="ABI5" s="138">
        <v>27885.48312814677</v>
      </c>
      <c r="ABJ5" s="138">
        <v>1991.8202234390551</v>
      </c>
      <c r="ABK5" s="138">
        <v>9</v>
      </c>
      <c r="ABL5" s="201">
        <v>0.42857142857142855</v>
      </c>
      <c r="ABM5" s="138">
        <v>-2668.2938409462595</v>
      </c>
      <c r="ABN5" t="s">
        <v>1179</v>
      </c>
      <c r="ABO5" t="s">
        <v>297</v>
      </c>
      <c r="ABP5" s="259">
        <v>19</v>
      </c>
      <c r="ABQ5" s="260">
        <v>0.90476190476190477</v>
      </c>
      <c r="ABR5" s="259">
        <v>14</v>
      </c>
      <c r="ABS5" s="260">
        <v>0.66666666666666663</v>
      </c>
      <c r="ABT5" s="255">
        <v>2</v>
      </c>
      <c r="ABU5" s="256">
        <v>9.5238095238095233E-2</v>
      </c>
      <c r="ABV5" s="255">
        <v>7</v>
      </c>
      <c r="ABW5" s="260">
        <v>0.33333333333333331</v>
      </c>
      <c r="ABX5">
        <v>21</v>
      </c>
      <c r="ABY5" s="277">
        <v>21</v>
      </c>
      <c r="ACI5" s="1" t="s">
        <v>297</v>
      </c>
      <c r="ACJ5" s="271" t="s">
        <v>1179</v>
      </c>
      <c r="ACK5" s="271"/>
      <c r="ACL5" s="271"/>
      <c r="ACO5" s="138">
        <v>12</v>
      </c>
      <c r="ACP5" s="201">
        <v>0.5714285714285714</v>
      </c>
      <c r="ACQ5" s="138">
        <v>-208.17936020864693</v>
      </c>
      <c r="ACR5" s="138">
        <v>5660.376943017216</v>
      </c>
      <c r="ACS5" s="144">
        <v>269.54175919129602</v>
      </c>
      <c r="ACT5" s="138">
        <v>13</v>
      </c>
      <c r="ACU5" s="201">
        <v>0.61904761904761907</v>
      </c>
      <c r="ACV5" s="138">
        <v>936.86931723287614</v>
      </c>
      <c r="ACW5" t="s">
        <v>1178</v>
      </c>
      <c r="ACX5" t="s">
        <v>297</v>
      </c>
      <c r="ACY5" s="259">
        <v>9</v>
      </c>
      <c r="ACZ5" s="260">
        <v>0.42857142857142855</v>
      </c>
      <c r="ADA5" s="259">
        <v>18</v>
      </c>
      <c r="ADB5" s="260">
        <v>0.8571428571428571</v>
      </c>
      <c r="ADC5" s="255">
        <v>12</v>
      </c>
      <c r="ADD5" s="256">
        <v>0.5714285714285714</v>
      </c>
      <c r="ADE5" s="255">
        <v>3</v>
      </c>
      <c r="ADF5" s="260">
        <v>0.14285714285714285</v>
      </c>
      <c r="ADG5">
        <v>21</v>
      </c>
      <c r="ADH5" s="277">
        <v>21</v>
      </c>
      <c r="ADR5" s="1" t="s">
        <v>297</v>
      </c>
      <c r="ADS5" s="271" t="s">
        <v>1178</v>
      </c>
      <c r="ADT5" s="271"/>
      <c r="ADU5" s="271"/>
      <c r="ADX5" s="138">
        <v>6</v>
      </c>
      <c r="ADY5" s="201">
        <v>0.2857142857142857</v>
      </c>
      <c r="ADZ5" s="138">
        <v>-10966.652943903597</v>
      </c>
      <c r="AEA5" s="138">
        <v>20766.181845379964</v>
      </c>
      <c r="AEB5" s="144">
        <v>988.86580216095069</v>
      </c>
      <c r="AEC5" s="138">
        <v>9</v>
      </c>
      <c r="AED5" s="201">
        <v>0.42857142857142855</v>
      </c>
      <c r="AEE5" s="138">
        <v>-1757.8734379781301</v>
      </c>
      <c r="AEF5" t="s">
        <v>1179</v>
      </c>
      <c r="AEG5" t="s">
        <v>297</v>
      </c>
      <c r="AEH5" s="259">
        <v>19</v>
      </c>
      <c r="AEI5" s="260">
        <v>0.90476190476190477</v>
      </c>
      <c r="AEJ5" s="259">
        <v>17</v>
      </c>
      <c r="AEK5" s="260">
        <v>0.80952380952380953</v>
      </c>
      <c r="AEL5" s="255">
        <v>2</v>
      </c>
      <c r="AEM5" s="256">
        <v>9.5238095238095233E-2</v>
      </c>
      <c r="AEN5" s="255">
        <v>4</v>
      </c>
      <c r="AEO5" s="260">
        <v>0.19047619047619047</v>
      </c>
      <c r="AEP5">
        <v>21</v>
      </c>
      <c r="AEQ5" s="277">
        <v>21</v>
      </c>
      <c r="AFA5" s="1" t="s">
        <v>297</v>
      </c>
      <c r="AFB5" s="271" t="str">
        <f t="shared" si="34"/>
        <v>inverted</v>
      </c>
      <c r="AFC5" s="271"/>
      <c r="AFD5" s="271"/>
      <c r="AFG5" s="138">
        <f t="shared" si="57"/>
        <v>14</v>
      </c>
      <c r="AFH5" s="201">
        <f t="shared" si="35"/>
        <v>0.66666666666666663</v>
      </c>
      <c r="AFI5" s="138">
        <f t="shared" si="36"/>
        <v>1329.1714961916778</v>
      </c>
      <c r="AFJ5" s="138">
        <f t="shared" si="37"/>
        <v>9026.6126497683126</v>
      </c>
      <c r="AFK5" s="144">
        <f t="shared" si="38"/>
        <v>429.83869760801491</v>
      </c>
      <c r="AFL5" s="138">
        <f t="shared" si="0"/>
        <v>10</v>
      </c>
      <c r="AFM5" s="201">
        <f t="shared" si="1"/>
        <v>0.47619047619047616</v>
      </c>
      <c r="AFN5" s="138">
        <f t="shared" si="2"/>
        <v>220.37710865889608</v>
      </c>
      <c r="AFO5" t="str">
        <f t="shared" si="58"/>
        <v>normal</v>
      </c>
      <c r="AFP5" t="str">
        <f t="shared" si="39"/>
        <v>index</v>
      </c>
      <c r="AFQ5" s="259">
        <f t="shared" si="3"/>
        <v>8</v>
      </c>
      <c r="AFR5" s="260">
        <f t="shared" si="4"/>
        <v>0.38095238095238093</v>
      </c>
      <c r="AFS5" s="259">
        <f t="shared" si="40"/>
        <v>14</v>
      </c>
      <c r="AFT5" s="260">
        <f t="shared" si="5"/>
        <v>0.66666666666666663</v>
      </c>
      <c r="AFU5" s="255">
        <f t="shared" si="6"/>
        <v>13</v>
      </c>
      <c r="AFV5" s="256">
        <f t="shared" si="7"/>
        <v>0.61904761904761907</v>
      </c>
      <c r="AFW5" s="255">
        <f t="shared" si="8"/>
        <v>7</v>
      </c>
      <c r="AFX5" s="260">
        <f t="shared" si="9"/>
        <v>0.33333333333333331</v>
      </c>
      <c r="AFY5">
        <f t="shared" si="10"/>
        <v>21</v>
      </c>
      <c r="AFZ5" s="277">
        <f t="shared" si="41"/>
        <v>21</v>
      </c>
      <c r="AGJ5" s="1" t="s">
        <v>297</v>
      </c>
      <c r="AGK5" s="271" t="str">
        <f t="shared" si="42"/>
        <v>normal</v>
      </c>
      <c r="AGL5" s="271"/>
      <c r="AGM5" s="271"/>
      <c r="AGP5" s="138">
        <f t="shared" si="59"/>
        <v>0</v>
      </c>
      <c r="AGQ5" s="201">
        <f t="shared" si="43"/>
        <v>0</v>
      </c>
      <c r="AGR5" s="138">
        <f t="shared" si="44"/>
        <v>0</v>
      </c>
      <c r="AGS5" s="138">
        <f t="shared" si="45"/>
        <v>0</v>
      </c>
      <c r="AGT5" s="144">
        <f t="shared" si="46"/>
        <v>0</v>
      </c>
      <c r="AGU5" s="138">
        <f t="shared" si="11"/>
        <v>0</v>
      </c>
      <c r="AGV5" s="201">
        <f t="shared" si="12"/>
        <v>0</v>
      </c>
      <c r="AGW5" s="138">
        <f t="shared" si="13"/>
        <v>0</v>
      </c>
      <c r="AGX5" t="str">
        <f t="shared" si="60"/>
        <v>normal</v>
      </c>
      <c r="AGY5" t="str">
        <f t="shared" si="47"/>
        <v>index</v>
      </c>
      <c r="AGZ5" s="259">
        <f t="shared" si="14"/>
        <v>0</v>
      </c>
      <c r="AHA5" s="260" t="e">
        <f t="shared" si="15"/>
        <v>#DIV/0!</v>
      </c>
      <c r="AHB5" s="259">
        <f t="shared" si="48"/>
        <v>16</v>
      </c>
      <c r="AHC5" s="260" t="e">
        <f t="shared" si="16"/>
        <v>#DIV/0!</v>
      </c>
      <c r="AHD5" s="255">
        <f t="shared" si="17"/>
        <v>0</v>
      </c>
      <c r="AHE5" s="256" t="e">
        <f t="shared" si="18"/>
        <v>#DIV/0!</v>
      </c>
      <c r="AHF5" s="255">
        <f t="shared" si="19"/>
        <v>5</v>
      </c>
      <c r="AHG5" s="260" t="e">
        <f t="shared" si="20"/>
        <v>#DIV/0!</v>
      </c>
      <c r="AHH5">
        <f t="shared" si="21"/>
        <v>0</v>
      </c>
      <c r="AHI5" s="277">
        <f t="shared" si="49"/>
        <v>21</v>
      </c>
      <c r="AHS5" s="1" t="s">
        <v>297</v>
      </c>
      <c r="AHT5" s="271" t="str">
        <f t="shared" si="50"/>
        <v>normal</v>
      </c>
      <c r="AHU5" s="271"/>
      <c r="AHV5" s="271"/>
      <c r="AHY5" s="138">
        <f t="shared" si="61"/>
        <v>21</v>
      </c>
      <c r="AHZ5" s="201">
        <f t="shared" si="51"/>
        <v>1</v>
      </c>
      <c r="AIA5" s="138">
        <f t="shared" si="62"/>
        <v>0</v>
      </c>
      <c r="AIB5" s="138">
        <f t="shared" si="52"/>
        <v>0</v>
      </c>
      <c r="AIC5" s="144">
        <f t="shared" si="53"/>
        <v>0</v>
      </c>
      <c r="AID5" s="138">
        <f t="shared" si="22"/>
        <v>21</v>
      </c>
      <c r="AIE5" s="201">
        <f t="shared" si="23"/>
        <v>1</v>
      </c>
      <c r="AIF5" s="138">
        <f t="shared" si="24"/>
        <v>0</v>
      </c>
      <c r="AIG5" t="str">
        <f t="shared" si="63"/>
        <v>normal</v>
      </c>
      <c r="AIH5" t="str">
        <f t="shared" si="54"/>
        <v>index</v>
      </c>
      <c r="AII5" s="259">
        <f t="shared" si="25"/>
        <v>0</v>
      </c>
      <c r="AIJ5" s="260" t="e">
        <f t="shared" si="26"/>
        <v>#DIV/0!</v>
      </c>
      <c r="AIK5" s="259">
        <f t="shared" si="55"/>
        <v>0</v>
      </c>
      <c r="AIL5" s="260" t="e">
        <f t="shared" si="27"/>
        <v>#DIV/0!</v>
      </c>
      <c r="AIM5" s="255">
        <f t="shared" si="28"/>
        <v>0</v>
      </c>
      <c r="AIN5" s="256" t="e">
        <f t="shared" si="29"/>
        <v>#DIV/0!</v>
      </c>
      <c r="AIO5" s="255">
        <f t="shared" si="30"/>
        <v>0</v>
      </c>
      <c r="AIP5" s="260" t="e">
        <f t="shared" si="31"/>
        <v>#DIV/0!</v>
      </c>
      <c r="AIQ5">
        <f t="shared" si="32"/>
        <v>0</v>
      </c>
      <c r="AIR5" s="277">
        <f t="shared" si="56"/>
        <v>0</v>
      </c>
    </row>
    <row r="6" spans="1:936" outlineLevel="1" x14ac:dyDescent="0.25">
      <c r="A6" s="1" t="s">
        <v>316</v>
      </c>
      <c r="C6">
        <f t="shared" si="33"/>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1178</v>
      </c>
      <c r="BO6">
        <v>3</v>
      </c>
      <c r="BP6">
        <v>0</v>
      </c>
      <c r="BQ6">
        <v>3</v>
      </c>
      <c r="BV6" s="1" t="s">
        <v>316</v>
      </c>
      <c r="BW6" t="s">
        <v>1178</v>
      </c>
      <c r="BY6" s="138">
        <v>1</v>
      </c>
      <c r="BZ6" s="201">
        <v>0.33333333333333331</v>
      </c>
      <c r="CA6" s="138">
        <v>-1274.9066510456191</v>
      </c>
      <c r="CB6" s="138"/>
      <c r="CC6" s="138">
        <v>2</v>
      </c>
      <c r="CD6" s="201">
        <v>0.66666666666666663</v>
      </c>
      <c r="CE6" s="138">
        <v>1423.2897417407366</v>
      </c>
      <c r="CF6" t="s">
        <v>1178</v>
      </c>
      <c r="CH6">
        <v>1</v>
      </c>
      <c r="CI6">
        <v>2</v>
      </c>
      <c r="CJ6">
        <v>3</v>
      </c>
      <c r="CP6" s="1" t="s">
        <v>316</v>
      </c>
      <c r="CQ6" t="s">
        <v>1178</v>
      </c>
      <c r="CS6" s="138">
        <v>2</v>
      </c>
      <c r="CT6" s="201">
        <v>0.66666666666666663</v>
      </c>
      <c r="CU6" s="138">
        <v>192.34311376639218</v>
      </c>
      <c r="CV6" s="138"/>
      <c r="CW6" s="138">
        <v>0</v>
      </c>
      <c r="CX6" s="201">
        <v>0</v>
      </c>
      <c r="CY6" s="138">
        <v>-3746.9076909668038</v>
      </c>
      <c r="CZ6" t="s">
        <v>1179</v>
      </c>
      <c r="DB6">
        <v>1</v>
      </c>
      <c r="DC6">
        <v>2</v>
      </c>
      <c r="DD6">
        <v>3</v>
      </c>
      <c r="DJ6" s="1" t="s">
        <v>316</v>
      </c>
      <c r="DK6" t="s">
        <v>1179</v>
      </c>
      <c r="DN6" s="138">
        <v>3</v>
      </c>
      <c r="DO6" s="138"/>
      <c r="DP6" s="201">
        <v>1</v>
      </c>
      <c r="DQ6" s="138">
        <v>9815.4375732268873</v>
      </c>
      <c r="DR6" s="138"/>
      <c r="DS6" s="138">
        <v>0</v>
      </c>
      <c r="DT6" s="201">
        <v>0</v>
      </c>
      <c r="DU6" s="138">
        <v>-9815.4375732268873</v>
      </c>
      <c r="DV6" t="s">
        <v>1179</v>
      </c>
      <c r="DX6" t="s">
        <v>316</v>
      </c>
      <c r="DY6" s="259">
        <v>1</v>
      </c>
      <c r="DZ6" s="260">
        <v>0.33333333333333331</v>
      </c>
      <c r="EA6" s="255">
        <v>2</v>
      </c>
      <c r="EB6" s="256">
        <v>0.66666666666666663</v>
      </c>
      <c r="EC6">
        <v>3</v>
      </c>
      <c r="EH6" s="1" t="s">
        <v>316</v>
      </c>
      <c r="EI6" s="267" t="s">
        <v>1179</v>
      </c>
      <c r="EL6" s="138">
        <v>2</v>
      </c>
      <c r="EM6" s="138"/>
      <c r="EN6" s="201">
        <v>0.66666666666666663</v>
      </c>
      <c r="EO6" s="138">
        <v>2210.8461094284594</v>
      </c>
      <c r="EP6" s="138"/>
      <c r="EQ6" s="138">
        <v>2</v>
      </c>
      <c r="ER6" s="201">
        <v>0.66666666666666663</v>
      </c>
      <c r="ES6" s="138">
        <v>-1102.2675911729884</v>
      </c>
      <c r="ET6" t="s">
        <v>1178</v>
      </c>
      <c r="EV6" t="s">
        <v>316</v>
      </c>
      <c r="EW6" s="259">
        <v>3</v>
      </c>
      <c r="EX6" s="260">
        <v>1</v>
      </c>
      <c r="EY6" s="255">
        <v>0</v>
      </c>
      <c r="EZ6" s="256">
        <v>0</v>
      </c>
      <c r="FA6">
        <v>3</v>
      </c>
      <c r="FF6" s="1" t="s">
        <v>316</v>
      </c>
      <c r="FG6" s="271" t="s">
        <v>1178</v>
      </c>
      <c r="FJ6" s="138">
        <v>1</v>
      </c>
      <c r="FK6" s="138"/>
      <c r="FL6" s="201">
        <v>0.33333333333333331</v>
      </c>
      <c r="FM6" s="138">
        <v>-1215.1230221939452</v>
      </c>
      <c r="FN6" s="138"/>
      <c r="FO6" s="138">
        <v>0</v>
      </c>
      <c r="FP6" s="201">
        <v>0</v>
      </c>
      <c r="FQ6" s="138">
        <v>-2898.4143739999136</v>
      </c>
      <c r="FR6" t="s">
        <v>1179</v>
      </c>
      <c r="FS6" t="s">
        <v>316</v>
      </c>
      <c r="FT6" s="259">
        <v>0</v>
      </c>
      <c r="FU6" s="260">
        <v>0</v>
      </c>
      <c r="FV6" s="259">
        <v>2</v>
      </c>
      <c r="FW6" s="260">
        <v>0.66666666666666663</v>
      </c>
      <c r="FX6" s="255">
        <v>3</v>
      </c>
      <c r="FY6" s="256">
        <v>1</v>
      </c>
      <c r="FZ6" s="255">
        <v>1</v>
      </c>
      <c r="GA6" s="260">
        <v>0.33333333333333331</v>
      </c>
      <c r="GB6">
        <v>3</v>
      </c>
      <c r="GC6" s="277">
        <v>3</v>
      </c>
      <c r="GF6" s="1" t="s">
        <v>316</v>
      </c>
      <c r="GG6" s="271" t="s">
        <v>1179</v>
      </c>
      <c r="GJ6" s="138">
        <v>2</v>
      </c>
      <c r="GK6" s="138"/>
      <c r="GL6" s="201">
        <v>0.66666666666666663</v>
      </c>
      <c r="GM6" s="138">
        <v>-638.07802388391997</v>
      </c>
      <c r="GN6" s="138"/>
      <c r="GO6" s="138">
        <v>1</v>
      </c>
      <c r="GP6" s="201">
        <v>0.33333333333333331</v>
      </c>
      <c r="GQ6" s="138">
        <v>638.07802388391997</v>
      </c>
      <c r="GR6" t="s">
        <v>1178</v>
      </c>
      <c r="GS6" t="s">
        <v>316</v>
      </c>
      <c r="GT6" s="259">
        <v>1</v>
      </c>
      <c r="GU6" s="260">
        <v>0.33333333333333331</v>
      </c>
      <c r="GV6" s="259">
        <v>0</v>
      </c>
      <c r="GW6" s="260">
        <v>0</v>
      </c>
      <c r="GX6" s="255">
        <v>2</v>
      </c>
      <c r="GY6" s="256">
        <v>0.66666666666666663</v>
      </c>
      <c r="GZ6" s="255">
        <v>3</v>
      </c>
      <c r="HA6" s="260">
        <v>1</v>
      </c>
      <c r="HB6">
        <v>3</v>
      </c>
      <c r="HC6" s="277">
        <v>3</v>
      </c>
      <c r="HF6" s="1" t="s">
        <v>316</v>
      </c>
      <c r="HG6" s="271" t="s">
        <v>1178</v>
      </c>
      <c r="HJ6" s="138">
        <v>3</v>
      </c>
      <c r="HK6" s="138"/>
      <c r="HL6" s="201">
        <v>1</v>
      </c>
      <c r="HM6" s="138">
        <v>2236.2626093853642</v>
      </c>
      <c r="HN6" s="138"/>
      <c r="HO6" s="138">
        <v>1</v>
      </c>
      <c r="HP6" s="201">
        <v>0.33333333333333331</v>
      </c>
      <c r="HQ6" s="138">
        <v>-1200.0391456985319</v>
      </c>
      <c r="HR6" t="s">
        <v>1179</v>
      </c>
      <c r="HS6" t="s">
        <v>316</v>
      </c>
      <c r="HT6" s="259">
        <v>0</v>
      </c>
      <c r="HU6" s="260">
        <v>0</v>
      </c>
      <c r="HV6" s="259">
        <v>0</v>
      </c>
      <c r="HW6" s="260">
        <v>0</v>
      </c>
      <c r="HX6" s="255">
        <v>3</v>
      </c>
      <c r="HY6" s="256">
        <v>1</v>
      </c>
      <c r="HZ6" s="255">
        <v>3</v>
      </c>
      <c r="IA6" s="260">
        <v>1</v>
      </c>
      <c r="IB6">
        <v>3</v>
      </c>
      <c r="IC6" s="277">
        <v>3</v>
      </c>
      <c r="IF6" s="1" t="s">
        <v>316</v>
      </c>
      <c r="IG6" s="271" t="s">
        <v>1179</v>
      </c>
      <c r="IJ6" s="138">
        <v>2</v>
      </c>
      <c r="IK6" s="138"/>
      <c r="IL6" s="201">
        <v>0.66666666666666663</v>
      </c>
      <c r="IM6" s="138">
        <v>1816.2606892746676</v>
      </c>
      <c r="IN6" s="138"/>
      <c r="IO6" s="138">
        <v>1</v>
      </c>
      <c r="IP6" s="201">
        <v>0.33333333333333331</v>
      </c>
      <c r="IQ6" s="138">
        <v>-1816.2606892746676</v>
      </c>
      <c r="IR6" t="s">
        <v>1179</v>
      </c>
      <c r="IS6" t="s">
        <v>316</v>
      </c>
      <c r="IT6" s="259">
        <v>0</v>
      </c>
      <c r="IU6" s="260">
        <v>0</v>
      </c>
      <c r="IV6" s="259">
        <v>1</v>
      </c>
      <c r="IW6" s="260">
        <v>0.33333333333333331</v>
      </c>
      <c r="IX6" s="255">
        <v>3</v>
      </c>
      <c r="IY6" s="256">
        <v>1</v>
      </c>
      <c r="IZ6" s="255">
        <v>2</v>
      </c>
      <c r="JA6" s="260">
        <v>0.66666666666666663</v>
      </c>
      <c r="JB6">
        <v>3</v>
      </c>
      <c r="JC6" s="277">
        <v>3</v>
      </c>
      <c r="JF6" s="1" t="s">
        <v>316</v>
      </c>
      <c r="JG6" s="271" t="s">
        <v>1179</v>
      </c>
      <c r="JJ6" s="138">
        <v>1</v>
      </c>
      <c r="JK6" s="138"/>
      <c r="JL6" s="201">
        <v>0.33333333333333331</v>
      </c>
      <c r="JM6" s="138">
        <v>-1539.237638776121</v>
      </c>
      <c r="JN6" s="138"/>
      <c r="JO6" s="138">
        <v>3</v>
      </c>
      <c r="JP6" s="201">
        <v>1</v>
      </c>
      <c r="JQ6" s="138">
        <v>3051.1207191593289</v>
      </c>
      <c r="JR6" t="s">
        <v>1178</v>
      </c>
      <c r="JS6" t="s">
        <v>316</v>
      </c>
      <c r="JT6" s="259">
        <v>2</v>
      </c>
      <c r="JU6" s="260">
        <v>0.66666666666666663</v>
      </c>
      <c r="JV6" s="259">
        <v>0</v>
      </c>
      <c r="JW6" s="260">
        <v>0</v>
      </c>
      <c r="JX6" s="255">
        <v>1</v>
      </c>
      <c r="JY6" s="256">
        <v>0.33333333333333331</v>
      </c>
      <c r="JZ6" s="255">
        <v>3</v>
      </c>
      <c r="KA6" s="260">
        <v>1</v>
      </c>
      <c r="KB6">
        <v>3</v>
      </c>
      <c r="KC6" s="277">
        <v>3</v>
      </c>
      <c r="KF6" s="1" t="s">
        <v>316</v>
      </c>
      <c r="KG6" s="271" t="s">
        <v>1178</v>
      </c>
      <c r="KJ6" s="138">
        <v>3</v>
      </c>
      <c r="KK6" s="138"/>
      <c r="KL6" s="201">
        <v>1</v>
      </c>
      <c r="KM6" s="138">
        <v>3645.3310447078702</v>
      </c>
      <c r="KN6" s="138"/>
      <c r="KO6" s="138">
        <v>3</v>
      </c>
      <c r="KP6" s="201">
        <v>1</v>
      </c>
      <c r="KQ6" s="138">
        <v>3645.3310447078702</v>
      </c>
      <c r="KR6" t="s">
        <v>1178</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1178</v>
      </c>
      <c r="LJ6" s="138">
        <v>2</v>
      </c>
      <c r="LK6" s="138"/>
      <c r="LL6" s="201">
        <v>0.66666666666666663</v>
      </c>
      <c r="LM6" s="138">
        <v>1175.9798100766898</v>
      </c>
      <c r="LN6" s="138"/>
      <c r="LO6" s="138">
        <v>3</v>
      </c>
      <c r="LP6" s="201">
        <v>1</v>
      </c>
      <c r="LQ6" s="138">
        <v>3410.5080783184271</v>
      </c>
      <c r="LR6" t="s">
        <v>1178</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1178</v>
      </c>
      <c r="MJ6" s="138">
        <v>2</v>
      </c>
      <c r="MK6" s="138"/>
      <c r="ML6" s="201">
        <v>0.66666666666666663</v>
      </c>
      <c r="MM6" s="138">
        <v>-318.52313265439943</v>
      </c>
      <c r="MN6" s="138"/>
      <c r="MO6" s="138">
        <v>1</v>
      </c>
      <c r="MP6" s="201">
        <v>0.33333333333333331</v>
      </c>
      <c r="MQ6" s="138">
        <v>-3183.4309465206093</v>
      </c>
      <c r="MR6" t="s">
        <v>1179</v>
      </c>
      <c r="MS6" t="s">
        <v>316</v>
      </c>
      <c r="MT6" s="259">
        <v>0</v>
      </c>
      <c r="MU6" s="260">
        <v>0</v>
      </c>
      <c r="MV6" s="259">
        <v>1</v>
      </c>
      <c r="MW6" s="260">
        <v>0.33333333333333331</v>
      </c>
      <c r="MX6" s="255">
        <v>3</v>
      </c>
      <c r="MY6" s="256">
        <v>1</v>
      </c>
      <c r="MZ6" s="255">
        <v>2</v>
      </c>
      <c r="NA6" s="260">
        <v>0.66666666666666663</v>
      </c>
      <c r="NB6">
        <v>3</v>
      </c>
      <c r="NC6" s="277">
        <v>3</v>
      </c>
      <c r="NF6" s="1" t="s">
        <v>316</v>
      </c>
      <c r="NG6" s="271" t="s">
        <v>1179</v>
      </c>
      <c r="NJ6" s="138">
        <v>1</v>
      </c>
      <c r="NK6" s="138"/>
      <c r="NL6" s="201">
        <v>0.33333333333333331</v>
      </c>
      <c r="NM6" s="138">
        <v>-2304.4338989921102</v>
      </c>
      <c r="NN6" s="138"/>
      <c r="NO6" s="138">
        <v>3</v>
      </c>
      <c r="NP6" s="201">
        <v>1</v>
      </c>
      <c r="NQ6" s="138">
        <v>3033.2031711320979</v>
      </c>
      <c r="NR6" t="s">
        <v>1178</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1178</v>
      </c>
      <c r="OJ6" s="138">
        <v>2</v>
      </c>
      <c r="OK6" s="138"/>
      <c r="OL6" s="201">
        <v>0.66666666666666663</v>
      </c>
      <c r="OM6" s="138">
        <v>241.14844641895797</v>
      </c>
      <c r="ON6" s="138"/>
      <c r="OO6" s="138">
        <v>2</v>
      </c>
      <c r="OP6" s="201">
        <v>0.66666666666666663</v>
      </c>
      <c r="OQ6" s="138">
        <v>241.14844641895797</v>
      </c>
      <c r="OR6" t="s">
        <v>1178</v>
      </c>
      <c r="OS6" t="s">
        <v>316</v>
      </c>
      <c r="OT6" s="259">
        <v>3</v>
      </c>
      <c r="OU6" s="260">
        <v>1</v>
      </c>
      <c r="OV6" s="259">
        <v>2</v>
      </c>
      <c r="OW6" s="260">
        <v>0.66666666666666663</v>
      </c>
      <c r="OX6" s="255">
        <v>0</v>
      </c>
      <c r="OY6" s="256">
        <v>0</v>
      </c>
      <c r="OZ6" s="255">
        <v>1</v>
      </c>
      <c r="PA6" s="260">
        <v>0.33333333333333331</v>
      </c>
      <c r="PB6">
        <v>3</v>
      </c>
      <c r="PC6" s="277">
        <v>3</v>
      </c>
      <c r="PF6" s="1" t="s">
        <v>316</v>
      </c>
      <c r="PG6" s="271" t="s">
        <v>1178</v>
      </c>
      <c r="PH6" s="271"/>
      <c r="PK6" s="138">
        <v>3</v>
      </c>
      <c r="PL6" s="138"/>
      <c r="PM6" s="201">
        <v>1</v>
      </c>
      <c r="PN6" s="138">
        <v>3132.4632327207978</v>
      </c>
      <c r="PO6" s="138"/>
      <c r="PP6" s="138">
        <v>3</v>
      </c>
      <c r="PQ6" s="201">
        <v>1</v>
      </c>
      <c r="PR6" s="138">
        <v>3132.4632327207978</v>
      </c>
      <c r="PS6" t="s">
        <v>1178</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1178</v>
      </c>
      <c r="QV6" t="s">
        <v>316</v>
      </c>
      <c r="QW6" s="259">
        <v>2</v>
      </c>
      <c r="QX6" s="260">
        <v>0.66666666666666663</v>
      </c>
      <c r="QY6" s="259">
        <v>0</v>
      </c>
      <c r="QZ6" s="260">
        <v>0</v>
      </c>
      <c r="RA6" s="255">
        <v>1</v>
      </c>
      <c r="RB6" s="256">
        <v>0.33333333333333331</v>
      </c>
      <c r="RC6" s="255">
        <v>3</v>
      </c>
      <c r="RD6" s="260">
        <v>1</v>
      </c>
      <c r="RE6">
        <v>3</v>
      </c>
      <c r="RF6" s="277">
        <v>3</v>
      </c>
      <c r="RO6" s="1" t="s">
        <v>316</v>
      </c>
      <c r="RP6" s="271" t="s">
        <v>1178</v>
      </c>
      <c r="RQ6" s="271"/>
      <c r="RR6" s="271"/>
      <c r="RU6" s="138">
        <v>1</v>
      </c>
      <c r="RV6" s="201">
        <v>0.33333333333333331</v>
      </c>
      <c r="RW6" s="138">
        <v>-1087.39105680683</v>
      </c>
      <c r="RY6" s="138"/>
      <c r="RZ6" s="138">
        <v>0</v>
      </c>
      <c r="SA6" s="201">
        <v>0</v>
      </c>
      <c r="SB6" s="138">
        <v>-3185.8616400594274</v>
      </c>
      <c r="SC6" t="s">
        <v>1179</v>
      </c>
      <c r="SD6" t="s">
        <v>316</v>
      </c>
      <c r="SE6" s="259">
        <v>1</v>
      </c>
      <c r="SF6" s="260">
        <v>0.33333333333333331</v>
      </c>
      <c r="SG6" s="259">
        <v>1</v>
      </c>
      <c r="SH6" s="260">
        <v>0.33333333333333331</v>
      </c>
      <c r="SI6" s="255">
        <v>2</v>
      </c>
      <c r="SJ6" s="256">
        <v>0.66666666666666663</v>
      </c>
      <c r="SK6" s="255">
        <v>2</v>
      </c>
      <c r="SL6" s="260">
        <v>0.66666666666666663</v>
      </c>
      <c r="SM6">
        <v>3</v>
      </c>
      <c r="SN6" s="277">
        <v>3</v>
      </c>
      <c r="SX6" s="1" t="s">
        <v>316</v>
      </c>
      <c r="SY6" s="271" t="s">
        <v>316</v>
      </c>
      <c r="SZ6" s="271"/>
      <c r="TA6" s="271"/>
      <c r="TD6" s="138">
        <v>0</v>
      </c>
      <c r="TE6" s="201">
        <v>0</v>
      </c>
      <c r="TF6" s="138">
        <v>0</v>
      </c>
      <c r="TH6" s="138"/>
      <c r="TI6" s="138">
        <v>0</v>
      </c>
      <c r="TJ6" s="201">
        <v>0</v>
      </c>
      <c r="TK6" s="138">
        <v>0</v>
      </c>
      <c r="TL6" t="s">
        <v>1178</v>
      </c>
      <c r="TM6" t="s">
        <v>316</v>
      </c>
      <c r="TN6" s="259">
        <v>1</v>
      </c>
      <c r="TO6" s="260">
        <v>0.33333333333333331</v>
      </c>
      <c r="TP6" s="259">
        <v>2</v>
      </c>
      <c r="TQ6" s="260">
        <v>0.66666666666666663</v>
      </c>
      <c r="TR6" s="255">
        <v>2</v>
      </c>
      <c r="TS6" s="256">
        <v>0.66666666666666663</v>
      </c>
      <c r="TT6" s="255">
        <v>1</v>
      </c>
      <c r="TU6" s="260">
        <v>0.33333333333333331</v>
      </c>
      <c r="TV6">
        <v>3</v>
      </c>
      <c r="TW6" s="277">
        <v>3</v>
      </c>
      <c r="UG6" s="1" t="s">
        <v>316</v>
      </c>
      <c r="UH6" s="271" t="s">
        <v>316</v>
      </c>
      <c r="UI6" s="271"/>
      <c r="UJ6" s="271"/>
      <c r="UM6" s="138">
        <v>3</v>
      </c>
      <c r="UN6" s="201">
        <v>1</v>
      </c>
      <c r="UO6" s="138">
        <v>3841.5280174222489</v>
      </c>
      <c r="UQ6" s="138"/>
      <c r="UR6" s="138">
        <v>3</v>
      </c>
      <c r="US6" s="201">
        <v>1</v>
      </c>
      <c r="UT6" s="138">
        <v>3569.0378801136721</v>
      </c>
      <c r="UU6" t="s">
        <v>1178</v>
      </c>
      <c r="UV6" t="s">
        <v>316</v>
      </c>
      <c r="UW6" s="259">
        <v>2</v>
      </c>
      <c r="UX6" s="260">
        <v>0.66666666666666663</v>
      </c>
      <c r="UY6" s="259">
        <v>2</v>
      </c>
      <c r="UZ6" s="260">
        <v>0.66666666666666663</v>
      </c>
      <c r="VA6" s="255">
        <v>1</v>
      </c>
      <c r="VB6" s="256">
        <v>0.33333333333333331</v>
      </c>
      <c r="VC6" s="255">
        <v>1</v>
      </c>
      <c r="VD6" s="260">
        <v>0.33333333333333331</v>
      </c>
      <c r="VE6">
        <v>3</v>
      </c>
      <c r="VF6" s="277">
        <v>3</v>
      </c>
      <c r="VP6" s="1" t="s">
        <v>316</v>
      </c>
      <c r="VQ6" s="271" t="s">
        <v>316</v>
      </c>
      <c r="VR6" s="271"/>
      <c r="VS6" s="271"/>
      <c r="VV6" s="138">
        <v>1</v>
      </c>
      <c r="VW6" s="201">
        <v>0.33333333333333331</v>
      </c>
      <c r="VX6" s="138">
        <v>2553.461044763716</v>
      </c>
      <c r="VY6" s="138">
        <v>5581.6740903632835</v>
      </c>
      <c r="VZ6" s="138"/>
      <c r="WA6" s="138">
        <v>2</v>
      </c>
      <c r="WB6" s="201">
        <v>0.66666666666666663</v>
      </c>
      <c r="WC6" s="138">
        <v>3556.9314594787397</v>
      </c>
      <c r="WD6" t="s">
        <v>1178</v>
      </c>
      <c r="WE6" t="s">
        <v>316</v>
      </c>
      <c r="WF6" s="259">
        <v>1</v>
      </c>
      <c r="WG6" s="260">
        <v>0.33333333333333331</v>
      </c>
      <c r="WH6" s="259">
        <v>1</v>
      </c>
      <c r="WI6" s="260">
        <v>0.33333333333333331</v>
      </c>
      <c r="WJ6" s="255">
        <v>2</v>
      </c>
      <c r="WK6" s="256">
        <v>0.66666666666666663</v>
      </c>
      <c r="WL6" s="255">
        <v>2</v>
      </c>
      <c r="WM6" s="260">
        <v>0.66666666666666663</v>
      </c>
      <c r="WN6">
        <v>3</v>
      </c>
      <c r="WO6" s="277">
        <v>3</v>
      </c>
      <c r="WY6" s="1" t="s">
        <v>316</v>
      </c>
      <c r="WZ6" s="271" t="s">
        <v>1178</v>
      </c>
      <c r="XA6" s="271"/>
      <c r="XB6" s="271"/>
      <c r="XE6" s="138">
        <v>2</v>
      </c>
      <c r="XF6" s="201">
        <v>0.66666666666666663</v>
      </c>
      <c r="XG6" s="138">
        <v>823.61919469207533</v>
      </c>
      <c r="XH6" s="138">
        <v>2928.15802709526</v>
      </c>
      <c r="XI6" s="138"/>
      <c r="XJ6" s="138">
        <v>2</v>
      </c>
      <c r="XK6" s="201">
        <v>0.66666666666666663</v>
      </c>
      <c r="XL6" s="138">
        <v>549.43462284003556</v>
      </c>
      <c r="XM6" t="s">
        <v>1178</v>
      </c>
      <c r="XN6" t="s">
        <v>316</v>
      </c>
      <c r="XO6" s="259">
        <v>0</v>
      </c>
      <c r="XP6" s="260">
        <v>0</v>
      </c>
      <c r="XQ6" s="259">
        <v>1</v>
      </c>
      <c r="XR6" s="260">
        <v>0.33333333333333331</v>
      </c>
      <c r="XS6" s="255">
        <v>3</v>
      </c>
      <c r="XT6" s="256">
        <v>1</v>
      </c>
      <c r="XU6" s="255">
        <v>2</v>
      </c>
      <c r="XV6" s="260">
        <v>0.66666666666666663</v>
      </c>
      <c r="XW6">
        <v>3</v>
      </c>
      <c r="XX6" s="277">
        <v>3</v>
      </c>
      <c r="YH6" s="1" t="s">
        <v>316</v>
      </c>
      <c r="YI6" s="271" t="s">
        <v>1178</v>
      </c>
      <c r="YJ6" s="271"/>
      <c r="YK6" s="271"/>
      <c r="YN6" s="138">
        <v>1</v>
      </c>
      <c r="YO6" s="201">
        <v>0.33333333333333331</v>
      </c>
      <c r="YP6" s="138">
        <v>-2137.4110961358265</v>
      </c>
      <c r="YQ6" s="138">
        <v>2732.9782310946512</v>
      </c>
      <c r="YR6" s="138">
        <v>2732.9782310946512</v>
      </c>
      <c r="YS6" s="138">
        <v>3</v>
      </c>
      <c r="YT6" s="201">
        <v>1</v>
      </c>
      <c r="YU6" s="138">
        <v>2732.9782310946512</v>
      </c>
      <c r="YV6" t="s">
        <v>1178</v>
      </c>
      <c r="YW6" t="s">
        <v>316</v>
      </c>
      <c r="YX6" s="259">
        <v>1</v>
      </c>
      <c r="YY6" s="260">
        <v>0.33333333333333331</v>
      </c>
      <c r="YZ6" s="259">
        <v>3</v>
      </c>
      <c r="ZA6" s="260">
        <v>1</v>
      </c>
      <c r="ZB6" s="255">
        <v>2</v>
      </c>
      <c r="ZC6" s="256">
        <v>0.66666666666666663</v>
      </c>
      <c r="ZD6" s="255">
        <v>0</v>
      </c>
      <c r="ZE6" s="260">
        <v>0</v>
      </c>
      <c r="ZF6">
        <v>3</v>
      </c>
      <c r="ZG6" s="277">
        <v>3</v>
      </c>
      <c r="ZQ6" s="1" t="s">
        <v>316</v>
      </c>
      <c r="ZR6" s="271" t="s">
        <v>1178</v>
      </c>
      <c r="ZS6" s="271"/>
      <c r="ZT6" s="271"/>
      <c r="ZW6" s="138">
        <v>2</v>
      </c>
      <c r="ZX6" s="201">
        <v>0.66666666666666663</v>
      </c>
      <c r="ZY6" s="138">
        <v>1282.2658270427046</v>
      </c>
      <c r="ZZ6" s="138">
        <v>8005.5004004503808</v>
      </c>
      <c r="AAA6" s="138">
        <v>4002.7502002251904</v>
      </c>
      <c r="AAB6" s="138">
        <v>2</v>
      </c>
      <c r="AAC6" s="201">
        <v>0.66666666666666663</v>
      </c>
      <c r="AAD6" s="138">
        <v>1282.2658270427046</v>
      </c>
      <c r="AAE6" t="s">
        <v>1178</v>
      </c>
      <c r="AAF6" t="s">
        <v>316</v>
      </c>
      <c r="AAG6" s="259">
        <v>0</v>
      </c>
      <c r="AAH6" s="260">
        <v>0</v>
      </c>
      <c r="AAI6" s="259">
        <v>1</v>
      </c>
      <c r="AAJ6" s="260">
        <v>0.33333333333333331</v>
      </c>
      <c r="AAK6" s="255">
        <v>3</v>
      </c>
      <c r="AAL6" s="256">
        <v>1</v>
      </c>
      <c r="AAM6" s="255">
        <v>2</v>
      </c>
      <c r="AAN6" s="260">
        <v>0.66666666666666663</v>
      </c>
      <c r="AAO6">
        <v>3</v>
      </c>
      <c r="AAP6" s="277">
        <v>3</v>
      </c>
      <c r="AAZ6" s="1" t="s">
        <v>316</v>
      </c>
      <c r="ABA6" s="271" t="s">
        <v>1178</v>
      </c>
      <c r="ABB6" s="271"/>
      <c r="ABC6" s="271"/>
      <c r="ABF6" s="138">
        <v>1</v>
      </c>
      <c r="ABG6" s="201">
        <v>0.33333333333333331</v>
      </c>
      <c r="ABH6" s="138">
        <v>241.17998136502797</v>
      </c>
      <c r="ABI6" s="138">
        <v>2524.0134372249477</v>
      </c>
      <c r="ABJ6" s="138">
        <v>2524.0134372249477</v>
      </c>
      <c r="ABK6" s="138">
        <v>1</v>
      </c>
      <c r="ABL6" s="201">
        <v>0.33333333333333331</v>
      </c>
      <c r="ABM6" s="138">
        <v>-834.37557419090399</v>
      </c>
      <c r="ABN6" t="s">
        <v>1179</v>
      </c>
      <c r="ABO6" t="s">
        <v>316</v>
      </c>
      <c r="ABP6" s="259">
        <v>1</v>
      </c>
      <c r="ABQ6" s="260">
        <v>0.33333333333333331</v>
      </c>
      <c r="ABR6" s="259">
        <v>1</v>
      </c>
      <c r="ABS6" s="260">
        <v>0.33333333333333331</v>
      </c>
      <c r="ABT6" s="255">
        <v>2</v>
      </c>
      <c r="ABU6" s="256">
        <v>0.66666666666666663</v>
      </c>
      <c r="ABV6" s="255">
        <v>2</v>
      </c>
      <c r="ABW6" s="260">
        <v>0.66666666666666663</v>
      </c>
      <c r="ABX6">
        <v>3</v>
      </c>
      <c r="ABY6" s="277">
        <v>3</v>
      </c>
      <c r="ACI6" s="1" t="s">
        <v>316</v>
      </c>
      <c r="ACJ6" s="271" t="s">
        <v>1179</v>
      </c>
      <c r="ACK6" s="271"/>
      <c r="ACL6" s="271"/>
      <c r="ACO6" s="138">
        <v>1</v>
      </c>
      <c r="ACP6" s="201">
        <v>0.33333333333333331</v>
      </c>
      <c r="ACQ6" s="138">
        <v>2134.3102043412564</v>
      </c>
      <c r="ACR6" s="138">
        <v>4128.9955807740153</v>
      </c>
      <c r="ACS6" s="144">
        <v>1376.331860258005</v>
      </c>
      <c r="ACT6" s="138">
        <v>1</v>
      </c>
      <c r="ACU6" s="201">
        <v>0.33333333333333331</v>
      </c>
      <c r="ACV6" s="138">
        <v>2134.3102043412564</v>
      </c>
      <c r="ACW6" t="s">
        <v>1178</v>
      </c>
      <c r="ACX6" t="s">
        <v>316</v>
      </c>
      <c r="ACY6" s="259">
        <v>2</v>
      </c>
      <c r="ACZ6" s="260">
        <v>0.66666666666666663</v>
      </c>
      <c r="ADA6" s="259">
        <v>1</v>
      </c>
      <c r="ADB6" s="260">
        <v>0.33333333333333331</v>
      </c>
      <c r="ADC6" s="255">
        <v>1</v>
      </c>
      <c r="ADD6" s="256">
        <v>0.33333333333333331</v>
      </c>
      <c r="ADE6" s="255">
        <v>2</v>
      </c>
      <c r="ADF6" s="260">
        <v>0.66666666666666663</v>
      </c>
      <c r="ADG6">
        <v>3</v>
      </c>
      <c r="ADH6" s="277">
        <v>3</v>
      </c>
      <c r="ADR6" s="1" t="s">
        <v>316</v>
      </c>
      <c r="ADS6" s="271" t="s">
        <v>1178</v>
      </c>
      <c r="ADT6" s="271"/>
      <c r="ADU6" s="271"/>
      <c r="ADX6" s="138">
        <v>0</v>
      </c>
      <c r="ADY6" s="201">
        <v>0</v>
      </c>
      <c r="ADZ6" s="138">
        <v>-4254.193545903654</v>
      </c>
      <c r="AEA6" s="138">
        <v>4254.193545903654</v>
      </c>
      <c r="AEB6" s="144">
        <v>1418.0645153012181</v>
      </c>
      <c r="AEC6" s="138">
        <v>1</v>
      </c>
      <c r="AED6" s="201">
        <v>0.33333333333333331</v>
      </c>
      <c r="AEE6" s="138">
        <v>-1159.1868164289906</v>
      </c>
      <c r="AEF6" t="s">
        <v>1179</v>
      </c>
      <c r="AEG6" t="s">
        <v>316</v>
      </c>
      <c r="AEH6" s="259">
        <v>2</v>
      </c>
      <c r="AEI6" s="260">
        <v>0.66666666666666663</v>
      </c>
      <c r="AEJ6" s="259">
        <v>1</v>
      </c>
      <c r="AEK6" s="260">
        <v>0.33333333333333331</v>
      </c>
      <c r="AEL6" s="255">
        <v>1</v>
      </c>
      <c r="AEM6" s="256">
        <v>0.33333333333333331</v>
      </c>
      <c r="AEN6" s="255">
        <v>2</v>
      </c>
      <c r="AEO6" s="260">
        <v>0.66666666666666663</v>
      </c>
      <c r="AEP6">
        <v>3</v>
      </c>
      <c r="AEQ6" s="277">
        <v>3</v>
      </c>
      <c r="AFA6" s="1" t="s">
        <v>316</v>
      </c>
      <c r="AFB6" s="271" t="str">
        <f t="shared" si="34"/>
        <v>inverted</v>
      </c>
      <c r="AFC6" s="271"/>
      <c r="AFD6" s="271"/>
      <c r="AFG6" s="138">
        <f t="shared" si="57"/>
        <v>2</v>
      </c>
      <c r="AFH6" s="201">
        <f t="shared" si="35"/>
        <v>0.66666666666666663</v>
      </c>
      <c r="AFI6" s="138">
        <f t="shared" si="36"/>
        <v>2004.5708667022573</v>
      </c>
      <c r="AFJ6" s="138">
        <f t="shared" si="37"/>
        <v>6391.5144868769767</v>
      </c>
      <c r="AFK6" s="144">
        <f t="shared" si="38"/>
        <v>2130.5048289589922</v>
      </c>
      <c r="AFL6" s="138">
        <f t="shared" si="0"/>
        <v>1</v>
      </c>
      <c r="AFM6" s="201">
        <f t="shared" si="1"/>
        <v>0.33333333333333331</v>
      </c>
      <c r="AFN6" s="138">
        <f t="shared" si="2"/>
        <v>-2205.2494904027021</v>
      </c>
      <c r="AFO6" t="str">
        <f t="shared" si="58"/>
        <v>inverted</v>
      </c>
      <c r="AFP6" t="str">
        <f t="shared" si="39"/>
        <v>meat</v>
      </c>
      <c r="AFQ6" s="259">
        <f t="shared" si="3"/>
        <v>0</v>
      </c>
      <c r="AFR6" s="260">
        <f t="shared" si="4"/>
        <v>0</v>
      </c>
      <c r="AFS6" s="259">
        <f t="shared" si="40"/>
        <v>1</v>
      </c>
      <c r="AFT6" s="260">
        <f t="shared" si="5"/>
        <v>0.33333333333333331</v>
      </c>
      <c r="AFU6" s="255">
        <f t="shared" si="6"/>
        <v>3</v>
      </c>
      <c r="AFV6" s="256">
        <f t="shared" si="7"/>
        <v>1</v>
      </c>
      <c r="AFW6" s="255">
        <f t="shared" si="8"/>
        <v>2</v>
      </c>
      <c r="AFX6" s="260">
        <f t="shared" si="9"/>
        <v>0.66666666666666663</v>
      </c>
      <c r="AFY6">
        <f t="shared" si="10"/>
        <v>3</v>
      </c>
      <c r="AFZ6" s="277">
        <f t="shared" si="41"/>
        <v>3</v>
      </c>
      <c r="AGJ6" s="1" t="s">
        <v>316</v>
      </c>
      <c r="AGK6" s="271" t="str">
        <f t="shared" si="42"/>
        <v>inverted</v>
      </c>
      <c r="AGL6" s="271"/>
      <c r="AGM6" s="271"/>
      <c r="AGP6" s="138">
        <f t="shared" si="59"/>
        <v>0</v>
      </c>
      <c r="AGQ6" s="201">
        <f t="shared" si="43"/>
        <v>0</v>
      </c>
      <c r="AGR6" s="138">
        <f t="shared" si="44"/>
        <v>0</v>
      </c>
      <c r="AGS6" s="138">
        <f t="shared" si="45"/>
        <v>0</v>
      </c>
      <c r="AGT6" s="144">
        <f t="shared" si="46"/>
        <v>0</v>
      </c>
      <c r="AGU6" s="138">
        <f t="shared" si="11"/>
        <v>0</v>
      </c>
      <c r="AGV6" s="201">
        <f t="shared" si="12"/>
        <v>0</v>
      </c>
      <c r="AGW6" s="138">
        <f t="shared" si="13"/>
        <v>0</v>
      </c>
      <c r="AGX6" t="str">
        <f t="shared" si="60"/>
        <v>normal</v>
      </c>
      <c r="AGY6" t="str">
        <f t="shared" si="47"/>
        <v>meat</v>
      </c>
      <c r="AGZ6" s="259">
        <f t="shared" si="14"/>
        <v>0</v>
      </c>
      <c r="AHA6" s="260" t="e">
        <f t="shared" si="15"/>
        <v>#DIV/0!</v>
      </c>
      <c r="AHB6" s="259">
        <f t="shared" si="48"/>
        <v>1</v>
      </c>
      <c r="AHC6" s="260" t="e">
        <f t="shared" si="16"/>
        <v>#DIV/0!</v>
      </c>
      <c r="AHD6" s="255">
        <f t="shared" si="17"/>
        <v>0</v>
      </c>
      <c r="AHE6" s="256" t="e">
        <f t="shared" si="18"/>
        <v>#DIV/0!</v>
      </c>
      <c r="AHF6" s="255">
        <f t="shared" si="19"/>
        <v>2</v>
      </c>
      <c r="AHG6" s="260" t="e">
        <f t="shared" si="20"/>
        <v>#DIV/0!</v>
      </c>
      <c r="AHH6">
        <f t="shared" si="21"/>
        <v>0</v>
      </c>
      <c r="AHI6" s="277">
        <f t="shared" si="49"/>
        <v>3</v>
      </c>
      <c r="AHS6" s="1" t="s">
        <v>316</v>
      </c>
      <c r="AHT6" s="271" t="str">
        <f t="shared" si="50"/>
        <v>normal</v>
      </c>
      <c r="AHU6" s="271"/>
      <c r="AHV6" s="271"/>
      <c r="AHY6" s="138">
        <f t="shared" si="61"/>
        <v>3</v>
      </c>
      <c r="AHZ6" s="201">
        <f t="shared" si="51"/>
        <v>1</v>
      </c>
      <c r="AIA6" s="138">
        <f t="shared" si="62"/>
        <v>0</v>
      </c>
      <c r="AIB6" s="138">
        <f t="shared" si="52"/>
        <v>0</v>
      </c>
      <c r="AIC6" s="144">
        <f t="shared" si="53"/>
        <v>0</v>
      </c>
      <c r="AID6" s="138">
        <f t="shared" si="22"/>
        <v>3</v>
      </c>
      <c r="AIE6" s="201">
        <f t="shared" si="23"/>
        <v>1</v>
      </c>
      <c r="AIF6" s="138">
        <f t="shared" si="24"/>
        <v>0</v>
      </c>
      <c r="AIG6" t="str">
        <f t="shared" si="63"/>
        <v>normal</v>
      </c>
      <c r="AIH6" t="str">
        <f t="shared" si="54"/>
        <v>meat</v>
      </c>
      <c r="AII6" s="259">
        <f t="shared" si="25"/>
        <v>0</v>
      </c>
      <c r="AIJ6" s="260" t="e">
        <f t="shared" si="26"/>
        <v>#DIV/0!</v>
      </c>
      <c r="AIK6" s="259">
        <f t="shared" si="55"/>
        <v>0</v>
      </c>
      <c r="AIL6" s="260" t="e">
        <f t="shared" si="27"/>
        <v>#DIV/0!</v>
      </c>
      <c r="AIM6" s="255">
        <f t="shared" si="28"/>
        <v>0</v>
      </c>
      <c r="AIN6" s="256" t="e">
        <f t="shared" si="29"/>
        <v>#DIV/0!</v>
      </c>
      <c r="AIO6" s="255">
        <f t="shared" si="30"/>
        <v>0</v>
      </c>
      <c r="AIP6" s="260" t="e">
        <f t="shared" si="31"/>
        <v>#DIV/0!</v>
      </c>
      <c r="AIQ6">
        <f t="shared" si="32"/>
        <v>0</v>
      </c>
      <c r="AIR6" s="277">
        <f t="shared" si="56"/>
        <v>0</v>
      </c>
    </row>
    <row r="7" spans="1:936" outlineLevel="1" x14ac:dyDescent="0.25">
      <c r="A7" s="1" t="s">
        <v>350</v>
      </c>
      <c r="C7">
        <f t="shared" si="33"/>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1179</v>
      </c>
      <c r="BO7">
        <v>5</v>
      </c>
      <c r="BP7">
        <v>0</v>
      </c>
      <c r="BQ7">
        <v>5</v>
      </c>
      <c r="BV7" s="1" t="s">
        <v>350</v>
      </c>
      <c r="BW7" t="s">
        <v>1179</v>
      </c>
      <c r="BY7" s="138">
        <v>3</v>
      </c>
      <c r="BZ7" s="201">
        <v>0.6</v>
      </c>
      <c r="CA7" s="138">
        <v>639.65626336125024</v>
      </c>
      <c r="CB7" s="138"/>
      <c r="CC7" s="138">
        <v>3</v>
      </c>
      <c r="CD7" s="201">
        <v>0.6</v>
      </c>
      <c r="CE7" s="138">
        <v>-636.67265974035672</v>
      </c>
      <c r="CF7" t="s">
        <v>1178</v>
      </c>
      <c r="CH7">
        <v>2</v>
      </c>
      <c r="CI7">
        <v>3</v>
      </c>
      <c r="CJ7">
        <v>5</v>
      </c>
      <c r="CP7" s="1" t="s">
        <v>350</v>
      </c>
      <c r="CQ7" t="s">
        <v>1178</v>
      </c>
      <c r="CS7" s="138">
        <v>1</v>
      </c>
      <c r="CT7" s="201">
        <v>0.2</v>
      </c>
      <c r="CU7" s="138">
        <v>-1531.0426126975842</v>
      </c>
      <c r="CV7" s="138"/>
      <c r="CW7" s="138">
        <v>3</v>
      </c>
      <c r="CX7" s="201">
        <v>0.6</v>
      </c>
      <c r="CY7" s="138">
        <v>1963.9977098464815</v>
      </c>
      <c r="CZ7" t="s">
        <v>1178</v>
      </c>
      <c r="DB7">
        <v>2</v>
      </c>
      <c r="DC7">
        <v>3</v>
      </c>
      <c r="DD7">
        <v>5</v>
      </c>
      <c r="DJ7" s="1" t="s">
        <v>350</v>
      </c>
      <c r="DK7" t="s">
        <v>1178</v>
      </c>
      <c r="DN7" s="138">
        <v>3</v>
      </c>
      <c r="DO7" s="138"/>
      <c r="DP7" s="201">
        <v>0.6</v>
      </c>
      <c r="DQ7" s="138">
        <v>-1583.7059019420642</v>
      </c>
      <c r="DR7" s="138"/>
      <c r="DS7" s="138">
        <v>2</v>
      </c>
      <c r="DT7" s="201">
        <v>0.4</v>
      </c>
      <c r="DU7" s="138">
        <v>-722.350457769066</v>
      </c>
      <c r="DV7" t="s">
        <v>1179</v>
      </c>
      <c r="DX7" t="s">
        <v>350</v>
      </c>
      <c r="DY7" s="259">
        <v>4</v>
      </c>
      <c r="DZ7" s="260">
        <v>0.8</v>
      </c>
      <c r="EA7" s="255">
        <v>1</v>
      </c>
      <c r="EB7" s="256">
        <v>0.2</v>
      </c>
      <c r="EC7">
        <v>5</v>
      </c>
      <c r="EH7" s="1" t="s">
        <v>350</v>
      </c>
      <c r="EI7" s="267" t="s">
        <v>1179</v>
      </c>
      <c r="EL7" s="138">
        <v>3</v>
      </c>
      <c r="EM7" s="138"/>
      <c r="EN7" s="201">
        <v>0.6</v>
      </c>
      <c r="EO7" s="138">
        <v>2605.1966962220245</v>
      </c>
      <c r="EP7" s="138"/>
      <c r="EQ7" s="138">
        <v>3</v>
      </c>
      <c r="ER7" s="201">
        <v>0.6</v>
      </c>
      <c r="ES7" s="138">
        <v>2655.6274496472975</v>
      </c>
      <c r="ET7" t="s">
        <v>1178</v>
      </c>
      <c r="EV7" t="s">
        <v>350</v>
      </c>
      <c r="EW7" s="259">
        <v>1</v>
      </c>
      <c r="EX7" s="260">
        <v>0.2</v>
      </c>
      <c r="EY7" s="255">
        <v>4</v>
      </c>
      <c r="EZ7" s="256">
        <v>0.8</v>
      </c>
      <c r="FA7">
        <v>5</v>
      </c>
      <c r="FF7" s="1" t="s">
        <v>350</v>
      </c>
      <c r="FG7" s="271" t="s">
        <v>1178</v>
      </c>
      <c r="FJ7" s="138">
        <v>1</v>
      </c>
      <c r="FK7" s="138"/>
      <c r="FL7" s="201">
        <v>0.2</v>
      </c>
      <c r="FM7" s="138">
        <v>-2925.9768234522012</v>
      </c>
      <c r="FN7" s="138"/>
      <c r="FO7" s="138">
        <v>4</v>
      </c>
      <c r="FP7" s="201">
        <v>0.8</v>
      </c>
      <c r="FQ7" s="138">
        <v>2981.2018308546426</v>
      </c>
      <c r="FR7" t="s">
        <v>1178</v>
      </c>
      <c r="FS7" t="s">
        <v>350</v>
      </c>
      <c r="FT7" s="259">
        <v>4</v>
      </c>
      <c r="FU7" s="260">
        <v>0.8</v>
      </c>
      <c r="FV7" s="259">
        <v>0</v>
      </c>
      <c r="FW7" s="260">
        <v>0</v>
      </c>
      <c r="FX7" s="255">
        <v>1</v>
      </c>
      <c r="FY7" s="256">
        <v>0.2</v>
      </c>
      <c r="FZ7" s="255">
        <v>5</v>
      </c>
      <c r="GA7" s="260">
        <v>1</v>
      </c>
      <c r="GB7">
        <v>5</v>
      </c>
      <c r="GC7" s="277">
        <v>5</v>
      </c>
      <c r="GF7" s="1" t="s">
        <v>350</v>
      </c>
      <c r="GG7" s="271" t="s">
        <v>1178</v>
      </c>
      <c r="GJ7" s="138">
        <v>3</v>
      </c>
      <c r="GK7" s="138"/>
      <c r="GL7" s="201">
        <v>0.6</v>
      </c>
      <c r="GM7" s="138">
        <v>1721.1333536616989</v>
      </c>
      <c r="GN7" s="138"/>
      <c r="GO7" s="138">
        <v>2</v>
      </c>
      <c r="GP7" s="201">
        <v>0.4</v>
      </c>
      <c r="GQ7" s="138">
        <v>-1157.1170187454341</v>
      </c>
      <c r="GR7" t="s">
        <v>1179</v>
      </c>
      <c r="GS7" t="s">
        <v>350</v>
      </c>
      <c r="GT7" s="259">
        <v>4</v>
      </c>
      <c r="GU7" s="260">
        <v>0.8</v>
      </c>
      <c r="GV7" s="259">
        <v>2</v>
      </c>
      <c r="GW7" s="260">
        <v>0.4</v>
      </c>
      <c r="GX7" s="255">
        <v>1</v>
      </c>
      <c r="GY7" s="256">
        <v>0.2</v>
      </c>
      <c r="GZ7" s="255">
        <v>3</v>
      </c>
      <c r="HA7" s="260">
        <v>0.6</v>
      </c>
      <c r="HB7">
        <v>5</v>
      </c>
      <c r="HC7" s="277">
        <v>5</v>
      </c>
      <c r="HF7" s="1" t="s">
        <v>350</v>
      </c>
      <c r="HG7" s="271" t="s">
        <v>1179</v>
      </c>
      <c r="HJ7" s="138">
        <v>2</v>
      </c>
      <c r="HK7" s="138"/>
      <c r="HL7" s="201">
        <v>0.4</v>
      </c>
      <c r="HM7" s="138">
        <v>-1440.3453917417928</v>
      </c>
      <c r="HN7" s="138"/>
      <c r="HO7" s="138">
        <v>5</v>
      </c>
      <c r="HP7" s="201">
        <v>1</v>
      </c>
      <c r="HQ7" s="138">
        <v>3207.8471725310574</v>
      </c>
      <c r="HR7" t="s">
        <v>1178</v>
      </c>
      <c r="HS7" t="s">
        <v>350</v>
      </c>
      <c r="HT7" s="259">
        <v>1</v>
      </c>
      <c r="HU7" s="260">
        <v>0.2</v>
      </c>
      <c r="HV7" s="259">
        <v>2</v>
      </c>
      <c r="HW7" s="260">
        <v>0.4</v>
      </c>
      <c r="HX7" s="255">
        <v>4</v>
      </c>
      <c r="HY7" s="256">
        <v>0.8</v>
      </c>
      <c r="HZ7" s="255">
        <v>3</v>
      </c>
      <c r="IA7" s="260">
        <v>0.6</v>
      </c>
      <c r="IB7">
        <v>5</v>
      </c>
      <c r="IC7" s="277">
        <v>5</v>
      </c>
      <c r="IF7" s="1" t="s">
        <v>350</v>
      </c>
      <c r="IG7" s="271" t="s">
        <v>1178</v>
      </c>
      <c r="IJ7" s="138">
        <v>2</v>
      </c>
      <c r="IK7" s="138"/>
      <c r="IL7" s="201">
        <v>0.4</v>
      </c>
      <c r="IM7" s="138">
        <v>-2103.7461156731879</v>
      </c>
      <c r="IN7" s="138"/>
      <c r="IO7" s="138">
        <v>2</v>
      </c>
      <c r="IP7" s="201">
        <v>0.4</v>
      </c>
      <c r="IQ7" s="138">
        <v>-2208.4203267309395</v>
      </c>
      <c r="IR7" t="s">
        <v>1179</v>
      </c>
      <c r="IS7" t="s">
        <v>350</v>
      </c>
      <c r="IT7" s="259">
        <v>4</v>
      </c>
      <c r="IU7" s="260">
        <v>0.8</v>
      </c>
      <c r="IV7" s="259">
        <v>3</v>
      </c>
      <c r="IW7" s="260">
        <v>0.6</v>
      </c>
      <c r="IX7" s="255">
        <v>1</v>
      </c>
      <c r="IY7" s="256">
        <v>0.2</v>
      </c>
      <c r="IZ7" s="255">
        <v>2</v>
      </c>
      <c r="JA7" s="260">
        <v>0.4</v>
      </c>
      <c r="JB7">
        <v>5</v>
      </c>
      <c r="JC7" s="277">
        <v>5</v>
      </c>
      <c r="JF7" s="1" t="s">
        <v>350</v>
      </c>
      <c r="JG7" s="271" t="s">
        <v>1179</v>
      </c>
      <c r="JJ7" s="138">
        <v>3</v>
      </c>
      <c r="JK7" s="138"/>
      <c r="JL7" s="201">
        <v>0.6</v>
      </c>
      <c r="JM7" s="138">
        <v>1853.5860576977743</v>
      </c>
      <c r="JN7" s="138"/>
      <c r="JO7" s="138">
        <v>4</v>
      </c>
      <c r="JP7" s="201">
        <v>0.8</v>
      </c>
      <c r="JQ7" s="138">
        <v>4332.2257777128762</v>
      </c>
      <c r="JR7" t="s">
        <v>1178</v>
      </c>
      <c r="JS7" t="s">
        <v>350</v>
      </c>
      <c r="JT7" s="259">
        <v>2</v>
      </c>
      <c r="JU7" s="260">
        <v>0.4</v>
      </c>
      <c r="JV7" s="259">
        <v>4</v>
      </c>
      <c r="JW7" s="260">
        <v>0.8</v>
      </c>
      <c r="JX7" s="255">
        <v>3</v>
      </c>
      <c r="JY7" s="256">
        <v>0.6</v>
      </c>
      <c r="JZ7" s="255">
        <v>1</v>
      </c>
      <c r="KA7" s="260">
        <v>0.2</v>
      </c>
      <c r="KB7">
        <v>5</v>
      </c>
      <c r="KC7" s="277">
        <v>5</v>
      </c>
      <c r="KF7" s="1" t="s">
        <v>350</v>
      </c>
      <c r="KG7" s="271" t="s">
        <v>1178</v>
      </c>
      <c r="KJ7" s="138">
        <v>3</v>
      </c>
      <c r="KK7" s="138"/>
      <c r="KL7" s="201">
        <v>0.6</v>
      </c>
      <c r="KM7" s="138">
        <v>2132.2730703762722</v>
      </c>
      <c r="KN7" s="138"/>
      <c r="KO7" s="138">
        <v>3</v>
      </c>
      <c r="KP7" s="201">
        <v>0.6</v>
      </c>
      <c r="KQ7" s="138">
        <v>-34.888825308190498</v>
      </c>
      <c r="KR7" t="s">
        <v>1178</v>
      </c>
      <c r="KS7" t="s">
        <v>350</v>
      </c>
      <c r="KT7" s="259">
        <v>3</v>
      </c>
      <c r="KU7" s="260">
        <v>0.6</v>
      </c>
      <c r="KV7" s="259">
        <v>3</v>
      </c>
      <c r="KW7" s="260">
        <v>0.6</v>
      </c>
      <c r="KX7" s="255">
        <v>2</v>
      </c>
      <c r="KY7" s="256">
        <v>0.4</v>
      </c>
      <c r="KZ7" s="255">
        <v>2</v>
      </c>
      <c r="LA7" s="260">
        <v>0.4</v>
      </c>
      <c r="LB7">
        <v>5</v>
      </c>
      <c r="LC7" s="277">
        <v>5</v>
      </c>
      <c r="LF7" s="1" t="s">
        <v>350</v>
      </c>
      <c r="LG7" s="271" t="s">
        <v>1178</v>
      </c>
      <c r="LJ7" s="138">
        <v>4</v>
      </c>
      <c r="LK7" s="138"/>
      <c r="LL7" s="201">
        <v>0.8</v>
      </c>
      <c r="LM7" s="138">
        <v>4061.7587894444982</v>
      </c>
      <c r="LN7" s="138"/>
      <c r="LO7" s="138">
        <v>3</v>
      </c>
      <c r="LP7" s="201">
        <v>0.6</v>
      </c>
      <c r="LQ7" s="138">
        <v>3327.0197943357794</v>
      </c>
      <c r="LR7" t="s">
        <v>1178</v>
      </c>
      <c r="LS7" t="s">
        <v>350</v>
      </c>
      <c r="LT7" s="259">
        <v>3</v>
      </c>
      <c r="LU7" s="260">
        <v>0.6</v>
      </c>
      <c r="LV7" s="259">
        <v>2</v>
      </c>
      <c r="LW7" s="260">
        <v>0.4</v>
      </c>
      <c r="LX7" s="255">
        <v>2</v>
      </c>
      <c r="LY7" s="256">
        <v>0.4</v>
      </c>
      <c r="LZ7" s="255">
        <v>3</v>
      </c>
      <c r="MA7" s="260">
        <v>0.6</v>
      </c>
      <c r="MB7">
        <v>5</v>
      </c>
      <c r="MC7" s="277">
        <v>5</v>
      </c>
      <c r="MF7" s="1" t="s">
        <v>350</v>
      </c>
      <c r="MG7" s="271" t="s">
        <v>1178</v>
      </c>
      <c r="MJ7" s="138">
        <v>0</v>
      </c>
      <c r="MK7" s="138"/>
      <c r="ML7" s="201">
        <v>0</v>
      </c>
      <c r="MM7" s="138">
        <v>-14744.150163308283</v>
      </c>
      <c r="MN7" s="138"/>
      <c r="MO7" s="138">
        <v>3</v>
      </c>
      <c r="MP7" s="201">
        <v>0.6</v>
      </c>
      <c r="MQ7" s="138">
        <v>-2509.5035520386382</v>
      </c>
      <c r="MR7" t="s">
        <v>1178</v>
      </c>
      <c r="MS7" t="s">
        <v>350</v>
      </c>
      <c r="MT7" s="259">
        <v>3</v>
      </c>
      <c r="MU7" s="260">
        <v>0.6</v>
      </c>
      <c r="MV7" s="259">
        <v>2</v>
      </c>
      <c r="MW7" s="260">
        <v>0.4</v>
      </c>
      <c r="MX7" s="255">
        <v>2</v>
      </c>
      <c r="MY7" s="256">
        <v>0.4</v>
      </c>
      <c r="MZ7" s="255">
        <v>3</v>
      </c>
      <c r="NA7" s="260">
        <v>0.6</v>
      </c>
      <c r="NB7">
        <v>5</v>
      </c>
      <c r="NC7" s="277">
        <v>5</v>
      </c>
      <c r="NF7" s="1" t="s">
        <v>350</v>
      </c>
      <c r="NG7" s="271" t="s">
        <v>1178</v>
      </c>
      <c r="NJ7" s="138">
        <v>3</v>
      </c>
      <c r="NK7" s="138"/>
      <c r="NL7" s="201">
        <v>0.6</v>
      </c>
      <c r="NM7" s="138">
        <v>128.46118137311646</v>
      </c>
      <c r="NN7" s="138"/>
      <c r="NO7" s="138">
        <v>1</v>
      </c>
      <c r="NP7" s="201">
        <v>0.2</v>
      </c>
      <c r="NQ7" s="138">
        <v>-1868.8802804018749</v>
      </c>
      <c r="NR7" t="s">
        <v>1179</v>
      </c>
      <c r="NS7" t="s">
        <v>350</v>
      </c>
      <c r="NT7" s="259">
        <v>3</v>
      </c>
      <c r="NU7" s="260">
        <v>0.6</v>
      </c>
      <c r="NV7" s="259">
        <v>1</v>
      </c>
      <c r="NW7" s="260">
        <v>0.2</v>
      </c>
      <c r="NX7" s="255">
        <v>2</v>
      </c>
      <c r="NY7" s="256">
        <v>0.4</v>
      </c>
      <c r="NZ7" s="255">
        <v>4</v>
      </c>
      <c r="OA7" s="260">
        <v>0.8</v>
      </c>
      <c r="OB7">
        <v>5</v>
      </c>
      <c r="OC7" s="277">
        <v>5</v>
      </c>
      <c r="OF7" s="1" t="s">
        <v>350</v>
      </c>
      <c r="OG7" s="271" t="s">
        <v>1179</v>
      </c>
      <c r="OJ7" s="138">
        <v>3</v>
      </c>
      <c r="OK7" s="138"/>
      <c r="OL7" s="201">
        <v>0.6</v>
      </c>
      <c r="OM7" s="138">
        <v>2657.5735098783853</v>
      </c>
      <c r="ON7" s="138"/>
      <c r="OO7" s="138">
        <v>4</v>
      </c>
      <c r="OP7" s="201">
        <v>0.8</v>
      </c>
      <c r="OQ7" s="138">
        <v>5026.5591497247897</v>
      </c>
      <c r="OR7" t="s">
        <v>1178</v>
      </c>
      <c r="OS7" t="s">
        <v>350</v>
      </c>
      <c r="OT7" s="259">
        <v>3</v>
      </c>
      <c r="OU7" s="260">
        <v>0.6</v>
      </c>
      <c r="OV7" s="259">
        <v>3</v>
      </c>
      <c r="OW7" s="260">
        <v>0.6</v>
      </c>
      <c r="OX7" s="255">
        <v>2</v>
      </c>
      <c r="OY7" s="256">
        <v>0.4</v>
      </c>
      <c r="OZ7" s="255">
        <v>2</v>
      </c>
      <c r="PA7" s="260">
        <v>0.4</v>
      </c>
      <c r="PB7">
        <v>5</v>
      </c>
      <c r="PC7" s="277">
        <v>5</v>
      </c>
      <c r="PF7" s="1" t="s">
        <v>350</v>
      </c>
      <c r="PG7" s="271" t="s">
        <v>1178</v>
      </c>
      <c r="PH7" s="271"/>
      <c r="PK7" s="138">
        <v>3</v>
      </c>
      <c r="PL7" s="138"/>
      <c r="PM7" s="201">
        <v>0.6</v>
      </c>
      <c r="PN7" s="138">
        <v>12.984673010359074</v>
      </c>
      <c r="PO7" s="138"/>
      <c r="PP7" s="138">
        <v>4</v>
      </c>
      <c r="PQ7" s="201">
        <v>0.8</v>
      </c>
      <c r="PR7" s="138">
        <v>7919.903034563662</v>
      </c>
      <c r="PS7" t="s">
        <v>1178</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1178</v>
      </c>
      <c r="QV7" t="s">
        <v>350</v>
      </c>
      <c r="QW7" s="259">
        <v>4</v>
      </c>
      <c r="QX7" s="260">
        <v>0.8</v>
      </c>
      <c r="QY7" s="259">
        <v>3</v>
      </c>
      <c r="QZ7" s="260">
        <v>0.6</v>
      </c>
      <c r="RA7" s="255">
        <v>1</v>
      </c>
      <c r="RB7" s="256">
        <v>0.2</v>
      </c>
      <c r="RC7" s="255">
        <v>2</v>
      </c>
      <c r="RD7" s="260">
        <v>0.4</v>
      </c>
      <c r="RE7">
        <v>5</v>
      </c>
      <c r="RF7" s="277">
        <v>5</v>
      </c>
      <c r="RO7" s="1" t="s">
        <v>350</v>
      </c>
      <c r="RP7" s="271" t="s">
        <v>1178</v>
      </c>
      <c r="RQ7" s="271"/>
      <c r="RR7" s="271"/>
      <c r="RU7" s="138">
        <v>2</v>
      </c>
      <c r="RV7" s="201">
        <v>0.4</v>
      </c>
      <c r="RW7" s="138">
        <v>-3311.6306267217028</v>
      </c>
      <c r="RY7" s="138"/>
      <c r="RZ7" s="138">
        <v>4</v>
      </c>
      <c r="SA7" s="201">
        <v>0.8</v>
      </c>
      <c r="SB7" s="138">
        <v>8521.4748507158929</v>
      </c>
      <c r="SC7" t="s">
        <v>1178</v>
      </c>
      <c r="SD7" t="s">
        <v>350</v>
      </c>
      <c r="SE7" s="259">
        <v>5</v>
      </c>
      <c r="SF7" s="260">
        <v>1</v>
      </c>
      <c r="SG7" s="259">
        <v>2</v>
      </c>
      <c r="SH7" s="260">
        <v>0.4</v>
      </c>
      <c r="SI7" s="255">
        <v>0</v>
      </c>
      <c r="SJ7" s="256">
        <v>0</v>
      </c>
      <c r="SK7" s="255">
        <v>3</v>
      </c>
      <c r="SL7" s="260">
        <v>0.6</v>
      </c>
      <c r="SM7">
        <v>5</v>
      </c>
      <c r="SN7" s="277">
        <v>5</v>
      </c>
      <c r="SX7" s="1" t="s">
        <v>350</v>
      </c>
      <c r="SY7" s="271" t="s">
        <v>350</v>
      </c>
      <c r="SZ7" s="271"/>
      <c r="TA7" s="271"/>
      <c r="TD7" s="138">
        <v>3</v>
      </c>
      <c r="TE7" s="201">
        <v>0.6</v>
      </c>
      <c r="TF7" s="138">
        <v>0</v>
      </c>
      <c r="TH7" s="138"/>
      <c r="TI7" s="138">
        <v>4</v>
      </c>
      <c r="TJ7" s="201">
        <v>0.8</v>
      </c>
      <c r="TK7" s="138">
        <v>0</v>
      </c>
      <c r="TL7" t="s">
        <v>1178</v>
      </c>
      <c r="TM7" t="s">
        <v>350</v>
      </c>
      <c r="TN7" s="259">
        <v>5</v>
      </c>
      <c r="TO7" s="260">
        <v>1</v>
      </c>
      <c r="TP7" s="259">
        <v>3</v>
      </c>
      <c r="TQ7" s="260">
        <v>0.6</v>
      </c>
      <c r="TR7" s="255">
        <v>0</v>
      </c>
      <c r="TS7" s="256">
        <v>0</v>
      </c>
      <c r="TT7" s="255">
        <v>2</v>
      </c>
      <c r="TU7" s="260">
        <v>0.4</v>
      </c>
      <c r="TV7">
        <v>5</v>
      </c>
      <c r="TW7" s="277">
        <v>5</v>
      </c>
      <c r="UG7" s="1" t="s">
        <v>350</v>
      </c>
      <c r="UH7" s="271" t="s">
        <v>350</v>
      </c>
      <c r="UI7" s="271"/>
      <c r="UJ7" s="271"/>
      <c r="UM7" s="138">
        <v>3</v>
      </c>
      <c r="UN7" s="201">
        <v>0.6</v>
      </c>
      <c r="UO7" s="138">
        <v>-159.81855724558432</v>
      </c>
      <c r="UQ7" s="138"/>
      <c r="UR7" s="138">
        <v>2</v>
      </c>
      <c r="US7" s="201">
        <v>0.4</v>
      </c>
      <c r="UT7" s="138">
        <v>-607.63974212608741</v>
      </c>
      <c r="UU7" t="s">
        <v>1179</v>
      </c>
      <c r="UV7" t="s">
        <v>350</v>
      </c>
      <c r="UW7" s="259">
        <v>3</v>
      </c>
      <c r="UX7" s="260">
        <v>0.6</v>
      </c>
      <c r="UY7" s="259">
        <v>3</v>
      </c>
      <c r="UZ7" s="260">
        <v>0.6</v>
      </c>
      <c r="VA7" s="255">
        <v>2</v>
      </c>
      <c r="VB7" s="256">
        <v>0.4</v>
      </c>
      <c r="VC7" s="255">
        <v>2</v>
      </c>
      <c r="VD7" s="260">
        <v>0.4</v>
      </c>
      <c r="VE7">
        <v>5</v>
      </c>
      <c r="VF7" s="277">
        <v>5</v>
      </c>
      <c r="VP7" s="1" t="s">
        <v>350</v>
      </c>
      <c r="VQ7" s="271" t="s">
        <v>350</v>
      </c>
      <c r="VR7" s="271"/>
      <c r="VS7" s="271"/>
      <c r="VV7" s="138">
        <v>3</v>
      </c>
      <c r="VW7" s="201">
        <v>0.6</v>
      </c>
      <c r="VX7" s="138">
        <v>1339.0957716670371</v>
      </c>
      <c r="VY7" s="138">
        <v>6273.8138254725545</v>
      </c>
      <c r="VZ7" s="138"/>
      <c r="WA7" s="138">
        <v>4</v>
      </c>
      <c r="WB7" s="201">
        <v>0.8</v>
      </c>
      <c r="WC7" s="138">
        <v>3315.0320530896652</v>
      </c>
      <c r="WD7" t="s">
        <v>1178</v>
      </c>
      <c r="WE7" t="s">
        <v>350</v>
      </c>
      <c r="WF7" s="259">
        <v>4</v>
      </c>
      <c r="WG7" s="260">
        <v>0.8</v>
      </c>
      <c r="WH7" s="259">
        <v>4</v>
      </c>
      <c r="WI7" s="260">
        <v>0.8</v>
      </c>
      <c r="WJ7" s="255">
        <v>1</v>
      </c>
      <c r="WK7" s="256">
        <v>0.2</v>
      </c>
      <c r="WL7" s="255">
        <v>1</v>
      </c>
      <c r="WM7" s="260">
        <v>0.2</v>
      </c>
      <c r="WN7">
        <v>5</v>
      </c>
      <c r="WO7" s="277">
        <v>5</v>
      </c>
      <c r="WY7" s="1" t="s">
        <v>350</v>
      </c>
      <c r="WZ7" s="271" t="s">
        <v>1178</v>
      </c>
      <c r="XA7" s="271"/>
      <c r="XB7" s="271"/>
      <c r="XE7" s="138">
        <v>1</v>
      </c>
      <c r="XF7" s="201">
        <v>0.2</v>
      </c>
      <c r="XG7" s="138">
        <v>-5388.2474525867456</v>
      </c>
      <c r="XH7" s="138">
        <v>5118.2112611546236</v>
      </c>
      <c r="XI7" s="138"/>
      <c r="XJ7" s="138">
        <v>2</v>
      </c>
      <c r="XK7" s="201">
        <v>0.4</v>
      </c>
      <c r="XL7" s="138">
        <v>-2420.3957542254961</v>
      </c>
      <c r="XM7" t="s">
        <v>1179</v>
      </c>
      <c r="XN7" t="s">
        <v>350</v>
      </c>
      <c r="XO7" s="259">
        <v>2</v>
      </c>
      <c r="XP7" s="260">
        <v>0.4</v>
      </c>
      <c r="XQ7" s="259">
        <v>4</v>
      </c>
      <c r="XR7" s="260">
        <v>0.8</v>
      </c>
      <c r="XS7" s="255">
        <v>3</v>
      </c>
      <c r="XT7" s="256">
        <v>0.6</v>
      </c>
      <c r="XU7" s="255">
        <v>1</v>
      </c>
      <c r="XV7" s="260">
        <v>0.2</v>
      </c>
      <c r="XW7">
        <v>5</v>
      </c>
      <c r="XX7" s="277">
        <v>5</v>
      </c>
      <c r="YH7" s="1" t="s">
        <v>350</v>
      </c>
      <c r="YI7" s="271" t="s">
        <v>1179</v>
      </c>
      <c r="YJ7" s="271"/>
      <c r="YK7" s="271"/>
      <c r="YN7" s="138">
        <v>1</v>
      </c>
      <c r="YO7" s="201">
        <v>0.2</v>
      </c>
      <c r="YP7" s="138">
        <v>-2583.1784877415043</v>
      </c>
      <c r="YQ7" s="138">
        <v>3385.4317258242409</v>
      </c>
      <c r="YR7" s="138">
        <v>3385.4317258242409</v>
      </c>
      <c r="YS7" s="138">
        <v>3</v>
      </c>
      <c r="YT7" s="201">
        <v>0.6</v>
      </c>
      <c r="YU7" s="138">
        <v>2198.395471553144</v>
      </c>
      <c r="YV7" t="s">
        <v>1178</v>
      </c>
      <c r="YW7" t="s">
        <v>350</v>
      </c>
      <c r="YX7" s="259">
        <v>3</v>
      </c>
      <c r="YY7" s="260">
        <v>0.6</v>
      </c>
      <c r="YZ7" s="259">
        <v>3</v>
      </c>
      <c r="ZA7" s="260">
        <v>0.6</v>
      </c>
      <c r="ZB7" s="255">
        <v>2</v>
      </c>
      <c r="ZC7" s="256">
        <v>0.4</v>
      </c>
      <c r="ZD7" s="255">
        <v>2</v>
      </c>
      <c r="ZE7" s="260">
        <v>0.4</v>
      </c>
      <c r="ZF7">
        <v>5</v>
      </c>
      <c r="ZG7" s="277">
        <v>5</v>
      </c>
      <c r="ZQ7" s="1" t="s">
        <v>350</v>
      </c>
      <c r="ZR7" s="271" t="s">
        <v>1178</v>
      </c>
      <c r="ZS7" s="271"/>
      <c r="ZT7" s="271"/>
      <c r="ZW7" s="138">
        <v>4</v>
      </c>
      <c r="ZX7" s="201">
        <v>0.8</v>
      </c>
      <c r="ZY7" s="138">
        <v>2320.972425594824</v>
      </c>
      <c r="ZZ7" s="138">
        <v>5209.3041858579245</v>
      </c>
      <c r="AAA7" s="138">
        <v>1302.3260464644811</v>
      </c>
      <c r="AAB7" s="138">
        <v>4</v>
      </c>
      <c r="AAC7" s="201">
        <v>0.8</v>
      </c>
      <c r="AAD7" s="138">
        <v>4849.7812176607531</v>
      </c>
      <c r="AAE7" t="s">
        <v>1178</v>
      </c>
      <c r="AAF7" t="s">
        <v>350</v>
      </c>
      <c r="AAG7" s="259">
        <v>4</v>
      </c>
      <c r="AAH7" s="260">
        <v>0.8</v>
      </c>
      <c r="AAI7" s="259">
        <v>3</v>
      </c>
      <c r="AAJ7" s="260">
        <v>0.6</v>
      </c>
      <c r="AAK7" s="255">
        <v>1</v>
      </c>
      <c r="AAL7" s="256">
        <v>0.2</v>
      </c>
      <c r="AAM7" s="255">
        <v>2</v>
      </c>
      <c r="AAN7" s="260">
        <v>0.4</v>
      </c>
      <c r="AAO7">
        <v>5</v>
      </c>
      <c r="AAP7" s="277">
        <v>5</v>
      </c>
      <c r="AAZ7" s="1" t="s">
        <v>350</v>
      </c>
      <c r="ABA7" s="271" t="s">
        <v>1178</v>
      </c>
      <c r="ABB7" s="271"/>
      <c r="ABC7" s="271"/>
      <c r="ABF7" s="138">
        <v>4</v>
      </c>
      <c r="ABG7" s="201">
        <v>0.8</v>
      </c>
      <c r="ABH7" s="138">
        <v>4443.4641946290776</v>
      </c>
      <c r="ABI7" s="138">
        <v>7785.9740295717802</v>
      </c>
      <c r="ABJ7" s="138">
        <v>1946.493507392945</v>
      </c>
      <c r="ABK7" s="138">
        <v>2</v>
      </c>
      <c r="ABL7" s="201">
        <v>0.4</v>
      </c>
      <c r="ABM7" s="138">
        <v>250.35052811113792</v>
      </c>
      <c r="ABN7" t="s">
        <v>1178</v>
      </c>
      <c r="ABO7" t="s">
        <v>350</v>
      </c>
      <c r="ABP7" s="259">
        <v>2</v>
      </c>
      <c r="ABQ7" s="260">
        <v>0.4</v>
      </c>
      <c r="ABR7" s="259">
        <v>3</v>
      </c>
      <c r="ABS7" s="260">
        <v>0.6</v>
      </c>
      <c r="ABT7" s="255">
        <v>3</v>
      </c>
      <c r="ABU7" s="256">
        <v>0.6</v>
      </c>
      <c r="ABV7" s="255">
        <v>2</v>
      </c>
      <c r="ABW7" s="260">
        <v>0.4</v>
      </c>
      <c r="ABX7">
        <v>5</v>
      </c>
      <c r="ABY7" s="277">
        <v>5</v>
      </c>
      <c r="ACI7" s="1" t="s">
        <v>350</v>
      </c>
      <c r="ACJ7" s="271" t="s">
        <v>1178</v>
      </c>
      <c r="ACK7" s="271"/>
      <c r="ACL7" s="271"/>
      <c r="ACO7" s="138">
        <v>1</v>
      </c>
      <c r="ACP7" s="201">
        <v>0.2</v>
      </c>
      <c r="ACQ7" s="138">
        <v>-5110.2630428329467</v>
      </c>
      <c r="ACR7" s="138">
        <v>6780.5813233694971</v>
      </c>
      <c r="ACS7" s="144">
        <v>1356.1162646738994</v>
      </c>
      <c r="ACT7" s="138">
        <v>4</v>
      </c>
      <c r="ACU7" s="201">
        <v>0.8</v>
      </c>
      <c r="ACV7" s="138">
        <v>6319.6176654768333</v>
      </c>
      <c r="ACW7" t="s">
        <v>1178</v>
      </c>
      <c r="ACX7" t="s">
        <v>350</v>
      </c>
      <c r="ACY7" s="259">
        <v>5</v>
      </c>
      <c r="ACZ7" s="260">
        <v>1</v>
      </c>
      <c r="ADA7" s="259">
        <v>2</v>
      </c>
      <c r="ADB7" s="260">
        <v>0.4</v>
      </c>
      <c r="ADC7" s="255">
        <v>0</v>
      </c>
      <c r="ADD7" s="256">
        <v>0</v>
      </c>
      <c r="ADE7" s="255">
        <v>3</v>
      </c>
      <c r="ADF7" s="260">
        <v>0.6</v>
      </c>
      <c r="ADG7">
        <v>5</v>
      </c>
      <c r="ADH7" s="277">
        <v>5</v>
      </c>
      <c r="ADR7" s="1" t="s">
        <v>350</v>
      </c>
      <c r="ADS7" s="271" t="s">
        <v>1178</v>
      </c>
      <c r="ADT7" s="271"/>
      <c r="ADU7" s="271"/>
      <c r="ADX7" s="138">
        <v>3</v>
      </c>
      <c r="ADY7" s="201">
        <v>0.6</v>
      </c>
      <c r="ADZ7" s="138">
        <v>425.86649398012133</v>
      </c>
      <c r="AEA7" s="138">
        <v>3570.0408109290897</v>
      </c>
      <c r="AEB7" s="144">
        <v>714.00816218581792</v>
      </c>
      <c r="AEC7" s="138">
        <v>2</v>
      </c>
      <c r="AED7" s="201">
        <v>0.4</v>
      </c>
      <c r="AEE7" s="138">
        <v>-480.07677746490657</v>
      </c>
      <c r="AEF7" t="s">
        <v>1179</v>
      </c>
      <c r="AEG7" t="s">
        <v>350</v>
      </c>
      <c r="AEH7" s="259">
        <v>3</v>
      </c>
      <c r="AEI7" s="260">
        <v>0.6</v>
      </c>
      <c r="AEJ7" s="259">
        <v>3</v>
      </c>
      <c r="AEK7" s="260">
        <v>0.6</v>
      </c>
      <c r="AEL7" s="255">
        <v>2</v>
      </c>
      <c r="AEM7" s="256">
        <v>0.4</v>
      </c>
      <c r="AEN7" s="255">
        <v>2</v>
      </c>
      <c r="AEO7" s="260">
        <v>0.4</v>
      </c>
      <c r="AEP7">
        <v>5</v>
      </c>
      <c r="AEQ7" s="277">
        <v>5</v>
      </c>
      <c r="AFA7" s="1" t="s">
        <v>350</v>
      </c>
      <c r="AFB7" s="271" t="str">
        <f t="shared" si="34"/>
        <v>inverted</v>
      </c>
      <c r="AFC7" s="271"/>
      <c r="AFD7" s="271"/>
      <c r="AFG7" s="138">
        <f t="shared" si="57"/>
        <v>5</v>
      </c>
      <c r="AFH7" s="201">
        <f t="shared" si="35"/>
        <v>1</v>
      </c>
      <c r="AFI7" s="138">
        <f t="shared" si="36"/>
        <v>3476.5701202851369</v>
      </c>
      <c r="AFJ7" s="138">
        <f t="shared" si="37"/>
        <v>3476.5701202851369</v>
      </c>
      <c r="AFK7" s="144">
        <f t="shared" si="38"/>
        <v>695.31402405702738</v>
      </c>
      <c r="AFL7" s="138">
        <f t="shared" si="0"/>
        <v>1</v>
      </c>
      <c r="AFM7" s="201">
        <f t="shared" si="1"/>
        <v>0.2</v>
      </c>
      <c r="AFN7" s="138">
        <f t="shared" si="2"/>
        <v>-1455.4077085521317</v>
      </c>
      <c r="AFO7" t="str">
        <f t="shared" si="58"/>
        <v>inverted</v>
      </c>
      <c r="AFP7" t="str">
        <f t="shared" si="39"/>
        <v>metal</v>
      </c>
      <c r="AFQ7" s="259">
        <f t="shared" si="3"/>
        <v>0</v>
      </c>
      <c r="AFR7" s="260">
        <f t="shared" si="4"/>
        <v>0</v>
      </c>
      <c r="AFS7" s="259">
        <f t="shared" si="40"/>
        <v>3</v>
      </c>
      <c r="AFT7" s="260">
        <f t="shared" si="5"/>
        <v>0.6</v>
      </c>
      <c r="AFU7" s="255">
        <f t="shared" si="6"/>
        <v>5</v>
      </c>
      <c r="AFV7" s="256">
        <f t="shared" si="7"/>
        <v>1</v>
      </c>
      <c r="AFW7" s="255">
        <f t="shared" si="8"/>
        <v>2</v>
      </c>
      <c r="AFX7" s="260">
        <f t="shared" si="9"/>
        <v>0.4</v>
      </c>
      <c r="AFY7">
        <f t="shared" si="10"/>
        <v>5</v>
      </c>
      <c r="AFZ7" s="277">
        <f t="shared" si="41"/>
        <v>5</v>
      </c>
      <c r="AGJ7" s="1" t="s">
        <v>350</v>
      </c>
      <c r="AGK7" s="271" t="str">
        <f t="shared" si="42"/>
        <v>inverted</v>
      </c>
      <c r="AGL7" s="271"/>
      <c r="AGM7" s="271"/>
      <c r="AGP7" s="138">
        <f t="shared" si="59"/>
        <v>0</v>
      </c>
      <c r="AGQ7" s="201">
        <f t="shared" si="43"/>
        <v>0</v>
      </c>
      <c r="AGR7" s="138">
        <f t="shared" si="44"/>
        <v>0</v>
      </c>
      <c r="AGS7" s="138">
        <f t="shared" si="45"/>
        <v>0</v>
      </c>
      <c r="AGT7" s="144">
        <f t="shared" si="46"/>
        <v>0</v>
      </c>
      <c r="AGU7" s="138">
        <f t="shared" si="11"/>
        <v>0</v>
      </c>
      <c r="AGV7" s="201">
        <f t="shared" si="12"/>
        <v>0</v>
      </c>
      <c r="AGW7" s="138">
        <f t="shared" si="13"/>
        <v>0</v>
      </c>
      <c r="AGX7" t="str">
        <f t="shared" si="60"/>
        <v>normal</v>
      </c>
      <c r="AGY7" t="str">
        <f t="shared" si="47"/>
        <v>metal</v>
      </c>
      <c r="AGZ7" s="259">
        <f t="shared" si="14"/>
        <v>0</v>
      </c>
      <c r="AHA7" s="260" t="e">
        <f t="shared" si="15"/>
        <v>#DIV/0!</v>
      </c>
      <c r="AHB7" s="259">
        <f t="shared" si="48"/>
        <v>3</v>
      </c>
      <c r="AHC7" s="260" t="e">
        <f t="shared" si="16"/>
        <v>#DIV/0!</v>
      </c>
      <c r="AHD7" s="255">
        <f t="shared" si="17"/>
        <v>0</v>
      </c>
      <c r="AHE7" s="256" t="e">
        <f t="shared" si="18"/>
        <v>#DIV/0!</v>
      </c>
      <c r="AHF7" s="255">
        <f t="shared" si="19"/>
        <v>2</v>
      </c>
      <c r="AHG7" s="260" t="e">
        <f t="shared" si="20"/>
        <v>#DIV/0!</v>
      </c>
      <c r="AHH7">
        <f t="shared" si="21"/>
        <v>0</v>
      </c>
      <c r="AHI7" s="277">
        <f t="shared" si="49"/>
        <v>5</v>
      </c>
      <c r="AHS7" s="1" t="s">
        <v>350</v>
      </c>
      <c r="AHT7" s="271" t="str">
        <f t="shared" si="50"/>
        <v>normal</v>
      </c>
      <c r="AHU7" s="271"/>
      <c r="AHV7" s="271"/>
      <c r="AHY7" s="138">
        <f t="shared" si="61"/>
        <v>5</v>
      </c>
      <c r="AHZ7" s="201">
        <f t="shared" si="51"/>
        <v>1</v>
      </c>
      <c r="AIA7" s="138">
        <f t="shared" si="62"/>
        <v>0</v>
      </c>
      <c r="AIB7" s="138">
        <f t="shared" si="52"/>
        <v>0</v>
      </c>
      <c r="AIC7" s="144">
        <f t="shared" si="53"/>
        <v>0</v>
      </c>
      <c r="AID7" s="138">
        <f t="shared" si="22"/>
        <v>5</v>
      </c>
      <c r="AIE7" s="201">
        <f t="shared" si="23"/>
        <v>1</v>
      </c>
      <c r="AIF7" s="138">
        <f t="shared" si="24"/>
        <v>0</v>
      </c>
      <c r="AIG7" t="str">
        <f t="shared" si="63"/>
        <v>normal</v>
      </c>
      <c r="AIH7" t="str">
        <f t="shared" si="54"/>
        <v>metal</v>
      </c>
      <c r="AII7" s="259">
        <f t="shared" si="25"/>
        <v>0</v>
      </c>
      <c r="AIJ7" s="260" t="e">
        <f t="shared" si="26"/>
        <v>#DIV/0!</v>
      </c>
      <c r="AIK7" s="259">
        <f t="shared" si="55"/>
        <v>0</v>
      </c>
      <c r="AIL7" s="260" t="e">
        <f t="shared" si="27"/>
        <v>#DIV/0!</v>
      </c>
      <c r="AIM7" s="255">
        <f t="shared" si="28"/>
        <v>0</v>
      </c>
      <c r="AIN7" s="256" t="e">
        <f t="shared" si="29"/>
        <v>#DIV/0!</v>
      </c>
      <c r="AIO7" s="255">
        <f t="shared" si="30"/>
        <v>0</v>
      </c>
      <c r="AIP7" s="260" t="e">
        <f t="shared" si="31"/>
        <v>#DIV/0!</v>
      </c>
      <c r="AIQ7">
        <f t="shared" si="32"/>
        <v>0</v>
      </c>
      <c r="AIR7" s="277">
        <f t="shared" si="56"/>
        <v>0</v>
      </c>
    </row>
    <row r="8" spans="1:936" outlineLevel="1" x14ac:dyDescent="0.25">
      <c r="A8" s="1" t="s">
        <v>1142</v>
      </c>
      <c r="C8">
        <f t="shared" si="33"/>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1178</v>
      </c>
      <c r="BO8">
        <v>9</v>
      </c>
      <c r="BP8">
        <v>7</v>
      </c>
      <c r="BQ8">
        <v>16</v>
      </c>
      <c r="BV8" s="1" t="s">
        <v>1142</v>
      </c>
      <c r="BW8" t="s">
        <v>1178</v>
      </c>
      <c r="BY8" s="138">
        <v>8</v>
      </c>
      <c r="BZ8" s="201">
        <v>0.5</v>
      </c>
      <c r="CA8" s="138">
        <v>1911.7700768634477</v>
      </c>
      <c r="CB8" s="138"/>
      <c r="CC8" s="138">
        <v>14</v>
      </c>
      <c r="CD8" s="201">
        <v>0.875</v>
      </c>
      <c r="CE8" s="138">
        <v>8862.1288402820937</v>
      </c>
      <c r="CF8" t="s">
        <v>1178</v>
      </c>
      <c r="CH8">
        <v>16</v>
      </c>
      <c r="CI8">
        <v>0</v>
      </c>
      <c r="CJ8">
        <v>16</v>
      </c>
      <c r="CP8" s="1" t="s">
        <v>1142</v>
      </c>
      <c r="CQ8" t="s">
        <v>1178</v>
      </c>
      <c r="CS8" s="138">
        <v>9</v>
      </c>
      <c r="CT8" s="201">
        <v>0.5625</v>
      </c>
      <c r="CU8" s="138">
        <v>5229.5166051080651</v>
      </c>
      <c r="CV8" s="138"/>
      <c r="CW8" s="138">
        <v>11</v>
      </c>
      <c r="CX8" s="201">
        <v>0.6875</v>
      </c>
      <c r="CY8" s="138">
        <v>9595.2089309330495</v>
      </c>
      <c r="CZ8" t="s">
        <v>1178</v>
      </c>
      <c r="DB8">
        <v>11</v>
      </c>
      <c r="DC8">
        <v>5</v>
      </c>
      <c r="DD8">
        <v>16</v>
      </c>
      <c r="DJ8" s="1" t="s">
        <v>1142</v>
      </c>
      <c r="DK8" t="s">
        <v>1178</v>
      </c>
      <c r="DN8" s="138">
        <v>11</v>
      </c>
      <c r="DO8" s="138"/>
      <c r="DP8" s="201">
        <v>0.6875</v>
      </c>
      <c r="DQ8" s="138">
        <v>4909.6082060001308</v>
      </c>
      <c r="DR8" s="138"/>
      <c r="DS8" s="138">
        <v>8</v>
      </c>
      <c r="DT8" s="201">
        <v>0.5</v>
      </c>
      <c r="DU8" s="138">
        <v>3295.6152281241989</v>
      </c>
      <c r="DV8" t="s">
        <v>1178</v>
      </c>
      <c r="DX8" t="s">
        <v>1142</v>
      </c>
      <c r="DY8" s="259">
        <v>14</v>
      </c>
      <c r="DZ8" s="260">
        <v>0.875</v>
      </c>
      <c r="EA8" s="255">
        <v>2</v>
      </c>
      <c r="EB8" s="256">
        <v>0.125</v>
      </c>
      <c r="EC8">
        <v>16</v>
      </c>
      <c r="EH8" s="1" t="s">
        <v>1142</v>
      </c>
      <c r="EI8" s="267" t="s">
        <v>1178</v>
      </c>
      <c r="EL8" s="138">
        <v>10</v>
      </c>
      <c r="EM8" s="138"/>
      <c r="EN8" s="201">
        <v>0.625</v>
      </c>
      <c r="EO8" s="138">
        <v>12306.814941692492</v>
      </c>
      <c r="EP8" s="138"/>
      <c r="EQ8" s="138">
        <v>7</v>
      </c>
      <c r="ER8" s="201">
        <v>0.4375</v>
      </c>
      <c r="ES8" s="138">
        <v>-7521.7279161143151</v>
      </c>
      <c r="ET8" t="s">
        <v>1179</v>
      </c>
      <c r="EV8" t="s">
        <v>1142</v>
      </c>
      <c r="EW8" s="259">
        <v>14</v>
      </c>
      <c r="EX8" s="260">
        <v>0.875</v>
      </c>
      <c r="EY8" s="255">
        <v>2</v>
      </c>
      <c r="EZ8" s="256">
        <v>0.125</v>
      </c>
      <c r="FA8">
        <v>16</v>
      </c>
      <c r="FF8" s="1" t="s">
        <v>1142</v>
      </c>
      <c r="FG8" s="271" t="s">
        <v>1179</v>
      </c>
      <c r="FJ8" s="138">
        <v>11</v>
      </c>
      <c r="FK8" s="138"/>
      <c r="FL8" s="201">
        <v>0.6875</v>
      </c>
      <c r="FM8" s="138">
        <v>7237.5561921275348</v>
      </c>
      <c r="FN8" s="138"/>
      <c r="FO8" s="138">
        <v>9</v>
      </c>
      <c r="FP8" s="201">
        <v>0.5625</v>
      </c>
      <c r="FQ8" s="138">
        <v>1980.408326723672</v>
      </c>
      <c r="FR8" t="s">
        <v>1178</v>
      </c>
      <c r="FS8" t="s">
        <v>1142</v>
      </c>
      <c r="FT8" s="259">
        <v>14</v>
      </c>
      <c r="FU8" s="260">
        <v>0.875</v>
      </c>
      <c r="FV8" s="259">
        <v>13</v>
      </c>
      <c r="FW8" s="260">
        <v>0.8125</v>
      </c>
      <c r="FX8" s="255">
        <v>2</v>
      </c>
      <c r="FY8" s="256">
        <v>0.125</v>
      </c>
      <c r="FZ8" s="255">
        <v>3</v>
      </c>
      <c r="GA8" s="260">
        <v>0.1875</v>
      </c>
      <c r="GB8">
        <v>16</v>
      </c>
      <c r="GC8" s="277">
        <v>16</v>
      </c>
      <c r="GF8" s="1" t="s">
        <v>1142</v>
      </c>
      <c r="GG8" s="271" t="s">
        <v>1178</v>
      </c>
      <c r="GJ8" s="138">
        <v>12</v>
      </c>
      <c r="GK8" s="138"/>
      <c r="GL8" s="201">
        <v>0.75</v>
      </c>
      <c r="GM8" s="138">
        <v>10432.32993638303</v>
      </c>
      <c r="GN8" s="138"/>
      <c r="GO8" s="138">
        <v>9</v>
      </c>
      <c r="GP8" s="201">
        <v>0.5625</v>
      </c>
      <c r="GQ8" s="138">
        <v>3633.2731372403923</v>
      </c>
      <c r="GR8" t="s">
        <v>1178</v>
      </c>
      <c r="GS8" t="s">
        <v>1142</v>
      </c>
      <c r="GT8" s="259">
        <v>14</v>
      </c>
      <c r="GU8" s="260">
        <v>0.875</v>
      </c>
      <c r="GV8" s="259">
        <v>14</v>
      </c>
      <c r="GW8" s="260">
        <v>0.875</v>
      </c>
      <c r="GX8" s="255">
        <v>2</v>
      </c>
      <c r="GY8" s="256">
        <v>0.125</v>
      </c>
      <c r="GZ8" s="255">
        <v>2</v>
      </c>
      <c r="HA8" s="260">
        <v>0.125</v>
      </c>
      <c r="HB8">
        <v>16</v>
      </c>
      <c r="HC8" s="277">
        <v>16</v>
      </c>
      <c r="HF8" s="1" t="s">
        <v>1142</v>
      </c>
      <c r="HG8" s="271" t="s">
        <v>1178</v>
      </c>
      <c r="HJ8" s="138">
        <v>4</v>
      </c>
      <c r="HK8" s="138"/>
      <c r="HL8" s="201">
        <v>0.25</v>
      </c>
      <c r="HM8" s="138">
        <v>-16256.030895929838</v>
      </c>
      <c r="HN8" s="138"/>
      <c r="HO8" s="138">
        <v>7</v>
      </c>
      <c r="HP8" s="201">
        <v>0.4375</v>
      </c>
      <c r="HQ8" s="138">
        <v>-1210.8130407636004</v>
      </c>
      <c r="HR8" t="s">
        <v>1179</v>
      </c>
      <c r="HS8" t="s">
        <v>1142</v>
      </c>
      <c r="HT8" s="259">
        <v>3</v>
      </c>
      <c r="HU8" s="260">
        <v>0.1875</v>
      </c>
      <c r="HV8" s="259">
        <v>13</v>
      </c>
      <c r="HW8" s="260">
        <v>0.8125</v>
      </c>
      <c r="HX8" s="255">
        <v>13</v>
      </c>
      <c r="HY8" s="256">
        <v>0.8125</v>
      </c>
      <c r="HZ8" s="255">
        <v>3</v>
      </c>
      <c r="IA8" s="260">
        <v>0.1875</v>
      </c>
      <c r="IB8">
        <v>16</v>
      </c>
      <c r="IC8" s="277">
        <v>16</v>
      </c>
      <c r="IF8" s="1" t="s">
        <v>1142</v>
      </c>
      <c r="IG8" s="271" t="s">
        <v>1179</v>
      </c>
      <c r="IJ8" s="138">
        <v>5</v>
      </c>
      <c r="IK8" s="138"/>
      <c r="IL8" s="201">
        <v>0.3125</v>
      </c>
      <c r="IM8" s="138">
        <v>-7487.1340293614685</v>
      </c>
      <c r="IN8" s="138"/>
      <c r="IO8" s="138">
        <v>7</v>
      </c>
      <c r="IP8" s="201">
        <v>0.4375</v>
      </c>
      <c r="IQ8" s="138">
        <v>-638.80733826107962</v>
      </c>
      <c r="IR8" t="s">
        <v>1179</v>
      </c>
      <c r="IS8" t="s">
        <v>1142</v>
      </c>
      <c r="IT8" s="259">
        <v>1</v>
      </c>
      <c r="IU8" s="260">
        <v>6.25E-2</v>
      </c>
      <c r="IV8" s="259">
        <v>12</v>
      </c>
      <c r="IW8" s="260">
        <v>0.75</v>
      </c>
      <c r="IX8" s="255">
        <v>15</v>
      </c>
      <c r="IY8" s="256">
        <v>0.9375</v>
      </c>
      <c r="IZ8" s="255">
        <v>4</v>
      </c>
      <c r="JA8" s="260">
        <v>0.25</v>
      </c>
      <c r="JB8">
        <v>16</v>
      </c>
      <c r="JC8" s="277">
        <v>16</v>
      </c>
      <c r="JF8" s="1" t="s">
        <v>1142</v>
      </c>
      <c r="JG8" s="271" t="s">
        <v>1179</v>
      </c>
      <c r="JJ8" s="138">
        <v>7</v>
      </c>
      <c r="JK8" s="138"/>
      <c r="JL8" s="201">
        <v>0.4375</v>
      </c>
      <c r="JM8" s="138">
        <v>10.405979824486167</v>
      </c>
      <c r="JN8" s="138"/>
      <c r="JO8" s="138">
        <v>3</v>
      </c>
      <c r="JP8" s="201">
        <v>0.1875</v>
      </c>
      <c r="JQ8" s="138">
        <v>-5799.1093961647448</v>
      </c>
      <c r="JR8" t="s">
        <v>1179</v>
      </c>
      <c r="JS8" t="s">
        <v>1142</v>
      </c>
      <c r="JT8" s="259">
        <v>3</v>
      </c>
      <c r="JU8" s="260">
        <v>0.1875</v>
      </c>
      <c r="JV8" s="259">
        <v>10</v>
      </c>
      <c r="JW8" s="260">
        <v>0.625</v>
      </c>
      <c r="JX8" s="255">
        <v>13</v>
      </c>
      <c r="JY8" s="256">
        <v>0.8125</v>
      </c>
      <c r="JZ8" s="255">
        <v>6</v>
      </c>
      <c r="KA8" s="260">
        <v>0.375</v>
      </c>
      <c r="KB8">
        <v>16</v>
      </c>
      <c r="KC8" s="277">
        <v>16</v>
      </c>
      <c r="KF8" s="1" t="s">
        <v>1142</v>
      </c>
      <c r="KG8" s="271" t="s">
        <v>1179</v>
      </c>
      <c r="KJ8" s="138">
        <v>9</v>
      </c>
      <c r="KK8" s="138"/>
      <c r="KL8" s="201">
        <v>0.5625</v>
      </c>
      <c r="KM8" s="138">
        <v>-1792.3353345848741</v>
      </c>
      <c r="KN8" s="138"/>
      <c r="KO8" s="138">
        <v>9</v>
      </c>
      <c r="KP8" s="201">
        <v>0.5625</v>
      </c>
      <c r="KQ8" s="138">
        <v>-4502.9274621437125</v>
      </c>
      <c r="KR8" t="s">
        <v>1178</v>
      </c>
      <c r="KS8" t="s">
        <v>1142</v>
      </c>
      <c r="KT8" s="259">
        <v>8</v>
      </c>
      <c r="KU8" s="260">
        <v>0.5</v>
      </c>
      <c r="KV8" s="259">
        <v>11</v>
      </c>
      <c r="KW8" s="260">
        <v>0.6875</v>
      </c>
      <c r="KX8" s="255">
        <v>8</v>
      </c>
      <c r="KY8" s="256">
        <v>0.5</v>
      </c>
      <c r="KZ8" s="255">
        <v>5</v>
      </c>
      <c r="LA8" s="260">
        <v>0.3125</v>
      </c>
      <c r="LB8">
        <v>16</v>
      </c>
      <c r="LC8" s="277">
        <v>16</v>
      </c>
      <c r="LF8" s="1" t="s">
        <v>1142</v>
      </c>
      <c r="LG8" s="271" t="s">
        <v>1178</v>
      </c>
      <c r="LJ8" s="138">
        <v>8</v>
      </c>
      <c r="LK8" s="138"/>
      <c r="LL8" s="201">
        <v>0.5</v>
      </c>
      <c r="LM8" s="138">
        <v>5019.1235046379388</v>
      </c>
      <c r="LN8" s="138"/>
      <c r="LO8" s="138">
        <v>2</v>
      </c>
      <c r="LP8" s="201">
        <v>0.125</v>
      </c>
      <c r="LQ8" s="138">
        <v>-14268.058459401986</v>
      </c>
      <c r="LR8" t="s">
        <v>1179</v>
      </c>
      <c r="LS8" t="s">
        <v>1142</v>
      </c>
      <c r="LT8" s="259">
        <v>3</v>
      </c>
      <c r="LU8" s="260">
        <v>0.1875</v>
      </c>
      <c r="LV8" s="259">
        <v>5</v>
      </c>
      <c r="LW8" s="260">
        <v>0.3125</v>
      </c>
      <c r="LX8" s="255">
        <v>13</v>
      </c>
      <c r="LY8" s="256">
        <v>0.8125</v>
      </c>
      <c r="LZ8" s="255">
        <v>11</v>
      </c>
      <c r="MA8" s="260">
        <v>0.6875</v>
      </c>
      <c r="MB8">
        <v>16</v>
      </c>
      <c r="MC8" s="277">
        <v>16</v>
      </c>
      <c r="MF8" s="1" t="s">
        <v>1142</v>
      </c>
      <c r="MG8" s="271" t="s">
        <v>1179</v>
      </c>
      <c r="MJ8" s="138">
        <v>6</v>
      </c>
      <c r="MK8" s="138"/>
      <c r="ML8" s="201">
        <v>0.375</v>
      </c>
      <c r="MM8" s="138">
        <v>-287.16927327301164</v>
      </c>
      <c r="MN8" s="138"/>
      <c r="MO8" s="138">
        <v>15</v>
      </c>
      <c r="MP8" s="201">
        <v>0.9375</v>
      </c>
      <c r="MQ8" s="138">
        <v>45232.726082670488</v>
      </c>
      <c r="MR8" t="s">
        <v>1178</v>
      </c>
      <c r="MS8" t="s">
        <v>1142</v>
      </c>
      <c r="MT8" s="259">
        <v>16</v>
      </c>
      <c r="MU8" s="260">
        <v>1</v>
      </c>
      <c r="MV8" s="259">
        <v>6</v>
      </c>
      <c r="MW8" s="260">
        <v>0.375</v>
      </c>
      <c r="MX8" s="255">
        <v>0</v>
      </c>
      <c r="MY8" s="256">
        <v>0</v>
      </c>
      <c r="MZ8" s="255">
        <v>10</v>
      </c>
      <c r="NA8" s="260">
        <v>0.625</v>
      </c>
      <c r="NB8">
        <v>16</v>
      </c>
      <c r="NC8" s="277">
        <v>16</v>
      </c>
      <c r="NF8" s="1" t="s">
        <v>1142</v>
      </c>
      <c r="NG8" s="271" t="s">
        <v>1178</v>
      </c>
      <c r="NJ8" s="138">
        <v>8</v>
      </c>
      <c r="NK8" s="138"/>
      <c r="NL8" s="201">
        <v>0.5</v>
      </c>
      <c r="NM8" s="138">
        <v>-3080.581489390107</v>
      </c>
      <c r="NN8" s="138"/>
      <c r="NO8" s="138">
        <v>10</v>
      </c>
      <c r="NP8" s="201">
        <v>0.625</v>
      </c>
      <c r="NQ8" s="138">
        <v>11716.166611872706</v>
      </c>
      <c r="NR8" t="s">
        <v>1178</v>
      </c>
      <c r="NS8" t="s">
        <v>1142</v>
      </c>
      <c r="NT8" s="259">
        <v>11</v>
      </c>
      <c r="NU8" s="260">
        <v>0.6875</v>
      </c>
      <c r="NV8" s="259">
        <v>13</v>
      </c>
      <c r="NW8" s="260">
        <v>0.8125</v>
      </c>
      <c r="NX8" s="255">
        <v>5</v>
      </c>
      <c r="NY8" s="256">
        <v>0.3125</v>
      </c>
      <c r="NZ8" s="255">
        <v>3</v>
      </c>
      <c r="OA8" s="260">
        <v>0.1875</v>
      </c>
      <c r="OB8">
        <v>16</v>
      </c>
      <c r="OC8" s="277">
        <v>16</v>
      </c>
      <c r="OF8" s="1" t="s">
        <v>1142</v>
      </c>
      <c r="OG8" s="271" t="s">
        <v>1178</v>
      </c>
      <c r="OJ8" s="138">
        <v>4</v>
      </c>
      <c r="OK8" s="138"/>
      <c r="OL8" s="201">
        <v>0.25</v>
      </c>
      <c r="OM8" s="138">
        <v>-177.22745621793979</v>
      </c>
      <c r="ON8" s="138"/>
      <c r="OO8" s="138">
        <v>7</v>
      </c>
      <c r="OP8" s="201">
        <v>0.4375</v>
      </c>
      <c r="OQ8" s="138">
        <v>1665.2493101098707</v>
      </c>
      <c r="OR8" t="s">
        <v>1178</v>
      </c>
      <c r="OS8" t="s">
        <v>1142</v>
      </c>
      <c r="OT8" s="259">
        <v>9</v>
      </c>
      <c r="OU8" s="260">
        <v>0.5625</v>
      </c>
      <c r="OV8" s="259">
        <v>11</v>
      </c>
      <c r="OW8" s="260">
        <v>0.6875</v>
      </c>
      <c r="OX8" s="255">
        <v>7</v>
      </c>
      <c r="OY8" s="256">
        <v>0.4375</v>
      </c>
      <c r="OZ8" s="255">
        <v>5</v>
      </c>
      <c r="PA8" s="260">
        <v>0.3125</v>
      </c>
      <c r="PB8">
        <v>16</v>
      </c>
      <c r="PC8" s="277">
        <v>16</v>
      </c>
      <c r="PF8" s="1" t="s">
        <v>1142</v>
      </c>
      <c r="PG8" s="271" t="s">
        <v>1178</v>
      </c>
      <c r="PH8" s="271"/>
      <c r="PK8" s="138">
        <v>3</v>
      </c>
      <c r="PL8" s="138"/>
      <c r="PM8" s="201">
        <v>0.1875</v>
      </c>
      <c r="PN8" s="138">
        <v>-2776.5352426819641</v>
      </c>
      <c r="PO8" s="138"/>
      <c r="PP8" s="138">
        <v>5</v>
      </c>
      <c r="PQ8" s="201">
        <v>0.3125</v>
      </c>
      <c r="PR8" s="138">
        <v>-3576.3956415756456</v>
      </c>
      <c r="PS8" t="s">
        <v>1179</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1178</v>
      </c>
      <c r="QV8" t="s">
        <v>1142</v>
      </c>
      <c r="QW8" s="259">
        <v>13</v>
      </c>
      <c r="QX8" s="260">
        <v>0.8125</v>
      </c>
      <c r="QY8" s="259">
        <v>13</v>
      </c>
      <c r="QZ8" s="260">
        <v>0.8125</v>
      </c>
      <c r="RA8" s="255">
        <v>3</v>
      </c>
      <c r="RB8" s="256">
        <v>0.1875</v>
      </c>
      <c r="RC8" s="255">
        <v>3</v>
      </c>
      <c r="RD8" s="260">
        <v>0.1875</v>
      </c>
      <c r="RE8">
        <v>16</v>
      </c>
      <c r="RF8" s="277">
        <v>16</v>
      </c>
      <c r="RO8" s="1" t="s">
        <v>1142</v>
      </c>
      <c r="RP8" s="271" t="s">
        <v>1178</v>
      </c>
      <c r="RQ8" s="271"/>
      <c r="RR8" s="271"/>
      <c r="RU8" s="138">
        <v>8</v>
      </c>
      <c r="RV8" s="201">
        <v>0.5</v>
      </c>
      <c r="RW8" s="138">
        <v>-2659.658839240667</v>
      </c>
      <c r="RY8" s="138"/>
      <c r="RZ8" s="138">
        <v>10</v>
      </c>
      <c r="SA8" s="201">
        <v>0.625</v>
      </c>
      <c r="SB8" s="138">
        <v>-1042.4718821470324</v>
      </c>
      <c r="SC8" t="s">
        <v>1178</v>
      </c>
      <c r="SD8" t="s">
        <v>1142</v>
      </c>
      <c r="SE8" s="259">
        <v>10</v>
      </c>
      <c r="SF8" s="260">
        <v>0.625</v>
      </c>
      <c r="SG8" s="259">
        <v>10</v>
      </c>
      <c r="SH8" s="260">
        <v>0.625</v>
      </c>
      <c r="SI8" s="255">
        <v>6</v>
      </c>
      <c r="SJ8" s="256">
        <v>0.375</v>
      </c>
      <c r="SK8" s="255">
        <v>6</v>
      </c>
      <c r="SL8" s="260">
        <v>0.375</v>
      </c>
      <c r="SM8">
        <v>16</v>
      </c>
      <c r="SN8" s="277">
        <v>16</v>
      </c>
      <c r="SX8" s="1" t="s">
        <v>1142</v>
      </c>
      <c r="SY8" s="271" t="s">
        <v>1142</v>
      </c>
      <c r="SZ8" s="271"/>
      <c r="TA8" s="271"/>
      <c r="TD8" s="138">
        <v>5</v>
      </c>
      <c r="TE8" s="201">
        <v>0.3125</v>
      </c>
      <c r="TF8" s="138">
        <v>-1321.2134195897052</v>
      </c>
      <c r="TH8" s="138"/>
      <c r="TI8" s="138">
        <v>9</v>
      </c>
      <c r="TJ8" s="201">
        <v>0.5625</v>
      </c>
      <c r="TK8" s="138">
        <v>-1078.1999797701822</v>
      </c>
      <c r="TL8" t="s">
        <v>1178</v>
      </c>
      <c r="TM8" t="s">
        <v>1142</v>
      </c>
      <c r="TN8" s="259">
        <v>9</v>
      </c>
      <c r="TO8" s="260">
        <v>0.5625</v>
      </c>
      <c r="TP8" s="259">
        <v>12</v>
      </c>
      <c r="TQ8" s="260">
        <v>0.75</v>
      </c>
      <c r="TR8" s="255">
        <v>7</v>
      </c>
      <c r="TS8" s="256">
        <v>0.4375</v>
      </c>
      <c r="TT8" s="255">
        <v>4</v>
      </c>
      <c r="TU8" s="260">
        <v>0.25</v>
      </c>
      <c r="TV8">
        <v>16</v>
      </c>
      <c r="TW8" s="277">
        <v>16</v>
      </c>
      <c r="UG8" s="1" t="s">
        <v>1142</v>
      </c>
      <c r="UH8" s="271" t="s">
        <v>1142</v>
      </c>
      <c r="UI8" s="271"/>
      <c r="UJ8" s="271"/>
      <c r="UM8" s="138">
        <v>11</v>
      </c>
      <c r="UN8" s="201">
        <v>0.6875</v>
      </c>
      <c r="UO8" s="138">
        <v>10992.995392548664</v>
      </c>
      <c r="UQ8" s="138"/>
      <c r="UR8" s="138">
        <v>15</v>
      </c>
      <c r="US8" s="201">
        <v>0.9375</v>
      </c>
      <c r="UT8" s="138">
        <v>18173.635797403036</v>
      </c>
      <c r="UU8" t="s">
        <v>1178</v>
      </c>
      <c r="UV8" t="s">
        <v>1142</v>
      </c>
      <c r="UW8" s="259">
        <v>16</v>
      </c>
      <c r="UX8" s="260">
        <v>1</v>
      </c>
      <c r="UY8" s="259">
        <v>11</v>
      </c>
      <c r="UZ8" s="260">
        <v>0.6875</v>
      </c>
      <c r="VA8" s="255">
        <v>0</v>
      </c>
      <c r="VB8" s="256">
        <v>0</v>
      </c>
      <c r="VC8" s="255">
        <v>5</v>
      </c>
      <c r="VD8" s="260">
        <v>0.3125</v>
      </c>
      <c r="VE8">
        <v>16</v>
      </c>
      <c r="VF8" s="277">
        <v>16</v>
      </c>
      <c r="VP8" s="1" t="s">
        <v>1142</v>
      </c>
      <c r="VQ8" s="271" t="s">
        <v>1142</v>
      </c>
      <c r="VR8" s="271"/>
      <c r="VS8" s="271"/>
      <c r="VV8" s="138">
        <v>10</v>
      </c>
      <c r="VW8" s="201">
        <v>0.625</v>
      </c>
      <c r="VX8" s="138">
        <v>1851.608477582296</v>
      </c>
      <c r="VY8" s="138">
        <v>7650.083755638404</v>
      </c>
      <c r="VZ8" s="138"/>
      <c r="WA8" s="138">
        <v>7</v>
      </c>
      <c r="WB8" s="201">
        <v>0.4375</v>
      </c>
      <c r="WC8" s="138">
        <v>1081.4337309805551</v>
      </c>
      <c r="WD8" t="s">
        <v>1178</v>
      </c>
      <c r="WE8" t="s">
        <v>1142</v>
      </c>
      <c r="WF8" s="259">
        <v>7</v>
      </c>
      <c r="WG8" s="260">
        <v>0.4375</v>
      </c>
      <c r="WH8" s="259">
        <v>7</v>
      </c>
      <c r="WI8" s="260">
        <v>0.4375</v>
      </c>
      <c r="WJ8" s="255">
        <v>9</v>
      </c>
      <c r="WK8" s="256">
        <v>0.5625</v>
      </c>
      <c r="WL8" s="255">
        <v>9</v>
      </c>
      <c r="WM8" s="260">
        <v>0.5625</v>
      </c>
      <c r="WN8">
        <v>16</v>
      </c>
      <c r="WO8" s="277">
        <v>16</v>
      </c>
      <c r="WY8" s="1" t="s">
        <v>1142</v>
      </c>
      <c r="WZ8" s="271" t="s">
        <v>1178</v>
      </c>
      <c r="XA8" s="271"/>
      <c r="XB8" s="271"/>
      <c r="XE8" s="138">
        <v>6</v>
      </c>
      <c r="XF8" s="201">
        <v>0.375</v>
      </c>
      <c r="XG8" s="138">
        <v>-1135.391355235241</v>
      </c>
      <c r="XH8" s="138">
        <v>2523.3174356522431</v>
      </c>
      <c r="XI8" s="138"/>
      <c r="XJ8" s="138">
        <v>9</v>
      </c>
      <c r="XK8" s="201">
        <v>0.5625</v>
      </c>
      <c r="XL8" s="138">
        <v>357.8710560026895</v>
      </c>
      <c r="XM8" t="s">
        <v>1178</v>
      </c>
      <c r="XN8" t="s">
        <v>1142</v>
      </c>
      <c r="XO8" s="259">
        <v>9</v>
      </c>
      <c r="XP8" s="260">
        <v>0.5625</v>
      </c>
      <c r="XQ8" s="259">
        <v>7</v>
      </c>
      <c r="XR8" s="260">
        <v>0.4375</v>
      </c>
      <c r="XS8" s="255">
        <v>7</v>
      </c>
      <c r="XT8" s="256">
        <v>0.4375</v>
      </c>
      <c r="XU8" s="255">
        <v>9</v>
      </c>
      <c r="XV8" s="260">
        <v>0.5625</v>
      </c>
      <c r="XW8">
        <v>16</v>
      </c>
      <c r="XX8" s="277">
        <v>16</v>
      </c>
      <c r="YH8" s="1" t="s">
        <v>1142</v>
      </c>
      <c r="YI8" s="271" t="s">
        <v>1178</v>
      </c>
      <c r="YJ8" s="271"/>
      <c r="YK8" s="271"/>
      <c r="YN8" s="138">
        <v>8</v>
      </c>
      <c r="YO8" s="201">
        <v>0.5</v>
      </c>
      <c r="YP8" s="138">
        <v>151.30608985835102</v>
      </c>
      <c r="YQ8" s="138">
        <v>5714.1691185263408</v>
      </c>
      <c r="YR8" s="138">
        <v>714.27113981579259</v>
      </c>
      <c r="YS8" s="138">
        <v>11</v>
      </c>
      <c r="YT8" s="201">
        <v>0.6875</v>
      </c>
      <c r="YU8" s="138">
        <v>2876.9983704357574</v>
      </c>
      <c r="YV8" t="s">
        <v>1178</v>
      </c>
      <c r="YW8" t="s">
        <v>1142</v>
      </c>
      <c r="YX8" s="259">
        <v>11</v>
      </c>
      <c r="YY8" s="260">
        <v>0.6875</v>
      </c>
      <c r="YZ8" s="259">
        <v>7</v>
      </c>
      <c r="ZA8" s="260">
        <v>0.4375</v>
      </c>
      <c r="ZB8" s="255">
        <v>5</v>
      </c>
      <c r="ZC8" s="256">
        <v>0.3125</v>
      </c>
      <c r="ZD8" s="255">
        <v>9</v>
      </c>
      <c r="ZE8" s="260">
        <v>0.5625</v>
      </c>
      <c r="ZF8">
        <v>16</v>
      </c>
      <c r="ZG8" s="277">
        <v>16</v>
      </c>
      <c r="ZQ8" s="1" t="s">
        <v>1142</v>
      </c>
      <c r="ZR8" s="271" t="s">
        <v>1178</v>
      </c>
      <c r="ZS8" s="271"/>
      <c r="ZT8" s="271"/>
      <c r="ZW8" s="138">
        <v>7</v>
      </c>
      <c r="ZX8" s="201">
        <v>0.4375</v>
      </c>
      <c r="ZY8" s="138">
        <v>-4549.6113794998255</v>
      </c>
      <c r="ZZ8" s="138">
        <v>9014.5841573387879</v>
      </c>
      <c r="AAA8" s="138">
        <v>1287.7977367626841</v>
      </c>
      <c r="AAB8" s="138">
        <v>3</v>
      </c>
      <c r="AAC8" s="201">
        <v>0.1875</v>
      </c>
      <c r="AAD8" s="138">
        <v>-9014.5841573387879</v>
      </c>
      <c r="AAE8" t="s">
        <v>1179</v>
      </c>
      <c r="AAF8" t="s">
        <v>1142</v>
      </c>
      <c r="AAG8" s="259">
        <v>3</v>
      </c>
      <c r="AAH8" s="260">
        <v>0.1875</v>
      </c>
      <c r="AAI8" s="259">
        <v>8</v>
      </c>
      <c r="AAJ8" s="260">
        <v>0.5</v>
      </c>
      <c r="AAK8" s="255">
        <v>13</v>
      </c>
      <c r="AAL8" s="256">
        <v>0.8125</v>
      </c>
      <c r="AAM8" s="255">
        <v>8</v>
      </c>
      <c r="AAN8" s="260">
        <v>0.5</v>
      </c>
      <c r="AAO8">
        <v>16</v>
      </c>
      <c r="AAP8" s="277">
        <v>16</v>
      </c>
      <c r="AAZ8" s="1" t="s">
        <v>1142</v>
      </c>
      <c r="ABA8" s="271" t="s">
        <v>1179</v>
      </c>
      <c r="ABB8" s="271"/>
      <c r="ABC8" s="271"/>
      <c r="ABF8" s="138">
        <v>6</v>
      </c>
      <c r="ABG8" s="201">
        <v>0.375</v>
      </c>
      <c r="ABH8" s="138">
        <v>12860.502874783524</v>
      </c>
      <c r="ABI8" s="138">
        <v>13940.583342525066</v>
      </c>
      <c r="ABJ8" s="138">
        <v>2323.4305570875108</v>
      </c>
      <c r="ABK8" s="138">
        <v>1</v>
      </c>
      <c r="ABL8" s="201">
        <v>6.25E-2</v>
      </c>
      <c r="ABM8" s="138">
        <v>-12860.502874783524</v>
      </c>
      <c r="ABN8" t="s">
        <v>1179</v>
      </c>
      <c r="ABO8" t="s">
        <v>1142</v>
      </c>
      <c r="ABP8" s="259">
        <v>2</v>
      </c>
      <c r="ABQ8" s="260">
        <v>0.125</v>
      </c>
      <c r="ABR8" s="259">
        <v>10</v>
      </c>
      <c r="ABS8" s="260">
        <v>0.625</v>
      </c>
      <c r="ABT8" s="255">
        <v>14</v>
      </c>
      <c r="ABU8" s="256">
        <v>0.875</v>
      </c>
      <c r="ABV8" s="255">
        <v>6</v>
      </c>
      <c r="ABW8" s="260">
        <v>0.375</v>
      </c>
      <c r="ABX8">
        <v>16</v>
      </c>
      <c r="ABY8" s="277">
        <v>16</v>
      </c>
      <c r="ACI8" s="1" t="s">
        <v>1142</v>
      </c>
      <c r="ACJ8" s="271" t="s">
        <v>1179</v>
      </c>
      <c r="ACK8" s="271"/>
      <c r="ACL8" s="271"/>
      <c r="ACO8" s="138">
        <v>9</v>
      </c>
      <c r="ACP8" s="201">
        <v>0.5625</v>
      </c>
      <c r="ACQ8" s="138">
        <v>-76.571997782822564</v>
      </c>
      <c r="ACR8" s="138">
        <v>8504.7134832778302</v>
      </c>
      <c r="ACS8" s="144">
        <v>531.54459270486439</v>
      </c>
      <c r="ACT8" s="138">
        <v>12</v>
      </c>
      <c r="ACU8" s="201">
        <v>0.75</v>
      </c>
      <c r="ACV8" s="138">
        <v>5978.9396822176959</v>
      </c>
      <c r="ACW8" t="s">
        <v>1178</v>
      </c>
      <c r="ACX8" t="s">
        <v>1142</v>
      </c>
      <c r="ACY8" s="259">
        <v>13</v>
      </c>
      <c r="ACZ8" s="260">
        <v>0.8125</v>
      </c>
      <c r="ADA8" s="259">
        <v>11</v>
      </c>
      <c r="ADB8" s="260">
        <v>0.6875</v>
      </c>
      <c r="ADC8" s="255">
        <v>3</v>
      </c>
      <c r="ADD8" s="256">
        <v>0.1875</v>
      </c>
      <c r="ADE8" s="255">
        <v>5</v>
      </c>
      <c r="ADF8" s="260">
        <v>0.3125</v>
      </c>
      <c r="ADG8">
        <v>16</v>
      </c>
      <c r="ADH8" s="277">
        <v>16</v>
      </c>
      <c r="ADR8" s="1" t="s">
        <v>1142</v>
      </c>
      <c r="ADS8" s="271" t="s">
        <v>1178</v>
      </c>
      <c r="ADT8" s="271"/>
      <c r="ADU8" s="271"/>
      <c r="ADX8" s="138">
        <v>11</v>
      </c>
      <c r="ADY8" s="201">
        <v>0.6875</v>
      </c>
      <c r="ADZ8" s="138">
        <v>4854.9860956358752</v>
      </c>
      <c r="AEA8" s="138">
        <v>10625.215527347287</v>
      </c>
      <c r="AEB8" s="144">
        <v>664.07597045920545</v>
      </c>
      <c r="AEC8" s="138">
        <v>4</v>
      </c>
      <c r="AED8" s="201">
        <v>0.25</v>
      </c>
      <c r="AEE8" s="138">
        <v>-9092.253329127192</v>
      </c>
      <c r="AEF8" t="s">
        <v>1179</v>
      </c>
      <c r="AEG8" t="s">
        <v>1142</v>
      </c>
      <c r="AEH8" s="259">
        <v>3</v>
      </c>
      <c r="AEI8" s="260">
        <v>0.1875</v>
      </c>
      <c r="AEJ8" s="259">
        <v>11</v>
      </c>
      <c r="AEK8" s="260">
        <v>0.6875</v>
      </c>
      <c r="AEL8" s="255">
        <v>13</v>
      </c>
      <c r="AEM8" s="256">
        <v>0.8125</v>
      </c>
      <c r="AEN8" s="255">
        <v>5</v>
      </c>
      <c r="AEO8" s="260">
        <v>0.3125</v>
      </c>
      <c r="AEP8">
        <v>16</v>
      </c>
      <c r="AEQ8" s="277">
        <v>16</v>
      </c>
      <c r="AFA8" s="1" t="s">
        <v>1142</v>
      </c>
      <c r="AFB8" s="271" t="str">
        <f t="shared" si="34"/>
        <v>inverted</v>
      </c>
      <c r="AFC8" s="271"/>
      <c r="AFD8" s="271"/>
      <c r="AFG8" s="138">
        <f t="shared" si="57"/>
        <v>8</v>
      </c>
      <c r="AFH8" s="201">
        <f t="shared" si="35"/>
        <v>0.5</v>
      </c>
      <c r="AFI8" s="138">
        <f t="shared" si="36"/>
        <v>1175.5632691170117</v>
      </c>
      <c r="AFJ8" s="138">
        <f t="shared" si="37"/>
        <v>12648.64680863232</v>
      </c>
      <c r="AFK8" s="144">
        <f t="shared" si="38"/>
        <v>790.54042553952002</v>
      </c>
      <c r="AFL8" s="138">
        <f t="shared" si="0"/>
        <v>0</v>
      </c>
      <c r="AFM8" s="201">
        <f t="shared" si="1"/>
        <v>0</v>
      </c>
      <c r="AFN8" s="138">
        <f t="shared" si="2"/>
        <v>-12648.64680863232</v>
      </c>
      <c r="AFO8" t="str">
        <f t="shared" si="58"/>
        <v>inverted</v>
      </c>
      <c r="AFP8" t="str">
        <f t="shared" si="39"/>
        <v>rates</v>
      </c>
      <c r="AFQ8" s="259">
        <f t="shared" si="3"/>
        <v>2</v>
      </c>
      <c r="AFR8" s="260">
        <f t="shared" si="4"/>
        <v>0.125</v>
      </c>
      <c r="AFS8" s="259">
        <f t="shared" si="40"/>
        <v>11</v>
      </c>
      <c r="AFT8" s="260">
        <f t="shared" si="5"/>
        <v>0.6875</v>
      </c>
      <c r="AFU8" s="255">
        <f t="shared" si="6"/>
        <v>14</v>
      </c>
      <c r="AFV8" s="256">
        <f t="shared" si="7"/>
        <v>0.875</v>
      </c>
      <c r="AFW8" s="255">
        <f t="shared" si="8"/>
        <v>5</v>
      </c>
      <c r="AFX8" s="260">
        <f t="shared" si="9"/>
        <v>0.3125</v>
      </c>
      <c r="AFY8">
        <f t="shared" si="10"/>
        <v>16</v>
      </c>
      <c r="AFZ8" s="277">
        <f t="shared" si="41"/>
        <v>16</v>
      </c>
      <c r="AGJ8" s="1" t="s">
        <v>1142</v>
      </c>
      <c r="AGK8" s="271" t="str">
        <f t="shared" si="42"/>
        <v>inverted</v>
      </c>
      <c r="AGL8" s="271"/>
      <c r="AGM8" s="271"/>
      <c r="AGP8" s="138">
        <f t="shared" si="59"/>
        <v>0</v>
      </c>
      <c r="AGQ8" s="201">
        <f t="shared" si="43"/>
        <v>0</v>
      </c>
      <c r="AGR8" s="138">
        <f t="shared" si="44"/>
        <v>0</v>
      </c>
      <c r="AGS8" s="138">
        <f t="shared" si="45"/>
        <v>0</v>
      </c>
      <c r="AGT8" s="144">
        <f t="shared" si="46"/>
        <v>0</v>
      </c>
      <c r="AGU8" s="138">
        <f t="shared" si="11"/>
        <v>0</v>
      </c>
      <c r="AGV8" s="201">
        <f t="shared" si="12"/>
        <v>0</v>
      </c>
      <c r="AGW8" s="138">
        <f t="shared" si="13"/>
        <v>0</v>
      </c>
      <c r="AGX8" t="str">
        <f t="shared" si="60"/>
        <v>normal</v>
      </c>
      <c r="AGY8" t="str">
        <f t="shared" si="47"/>
        <v>rates</v>
      </c>
      <c r="AGZ8" s="259">
        <f t="shared" si="14"/>
        <v>0</v>
      </c>
      <c r="AHA8" s="260" t="e">
        <f t="shared" si="15"/>
        <v>#DIV/0!</v>
      </c>
      <c r="AHB8" s="259">
        <f t="shared" si="48"/>
        <v>11</v>
      </c>
      <c r="AHC8" s="260" t="e">
        <f t="shared" si="16"/>
        <v>#DIV/0!</v>
      </c>
      <c r="AHD8" s="255">
        <f t="shared" si="17"/>
        <v>0</v>
      </c>
      <c r="AHE8" s="256" t="e">
        <f t="shared" si="18"/>
        <v>#DIV/0!</v>
      </c>
      <c r="AHF8" s="255">
        <f t="shared" si="19"/>
        <v>5</v>
      </c>
      <c r="AHG8" s="260" t="e">
        <f t="shared" si="20"/>
        <v>#DIV/0!</v>
      </c>
      <c r="AHH8">
        <f t="shared" si="21"/>
        <v>0</v>
      </c>
      <c r="AHI8" s="277">
        <f t="shared" si="49"/>
        <v>16</v>
      </c>
      <c r="AHS8" s="1" t="s">
        <v>1142</v>
      </c>
      <c r="AHT8" s="271" t="str">
        <f t="shared" si="50"/>
        <v>normal</v>
      </c>
      <c r="AHU8" s="271"/>
      <c r="AHV8" s="271"/>
      <c r="AHY8" s="138">
        <f t="shared" si="61"/>
        <v>16</v>
      </c>
      <c r="AHZ8" s="201">
        <f t="shared" si="51"/>
        <v>1</v>
      </c>
      <c r="AIA8" s="138">
        <f t="shared" si="62"/>
        <v>0</v>
      </c>
      <c r="AIB8" s="138">
        <f t="shared" si="52"/>
        <v>0</v>
      </c>
      <c r="AIC8" s="144">
        <f t="shared" si="53"/>
        <v>0</v>
      </c>
      <c r="AID8" s="138">
        <f t="shared" si="22"/>
        <v>16</v>
      </c>
      <c r="AIE8" s="201">
        <f t="shared" si="23"/>
        <v>1</v>
      </c>
      <c r="AIF8" s="138">
        <f t="shared" si="24"/>
        <v>0</v>
      </c>
      <c r="AIG8" t="str">
        <f t="shared" si="63"/>
        <v>normal</v>
      </c>
      <c r="AIH8" t="str">
        <f t="shared" si="54"/>
        <v>rates</v>
      </c>
      <c r="AII8" s="259">
        <f t="shared" si="25"/>
        <v>0</v>
      </c>
      <c r="AIJ8" s="260" t="e">
        <f t="shared" si="26"/>
        <v>#DIV/0!</v>
      </c>
      <c r="AIK8" s="259">
        <f t="shared" si="55"/>
        <v>0</v>
      </c>
      <c r="AIL8" s="260" t="e">
        <f t="shared" si="27"/>
        <v>#DIV/0!</v>
      </c>
      <c r="AIM8" s="255">
        <f t="shared" si="28"/>
        <v>0</v>
      </c>
      <c r="AIN8" s="256" t="e">
        <f t="shared" si="29"/>
        <v>#DIV/0!</v>
      </c>
      <c r="AIO8" s="255">
        <f t="shared" si="30"/>
        <v>0</v>
      </c>
      <c r="AIP8" s="260" t="e">
        <f t="shared" si="31"/>
        <v>#DIV/0!</v>
      </c>
      <c r="AIQ8">
        <f t="shared" si="32"/>
        <v>0</v>
      </c>
      <c r="AIR8" s="277">
        <f t="shared" si="56"/>
        <v>0</v>
      </c>
    </row>
    <row r="9" spans="1:936" outlineLevel="1" x14ac:dyDescent="0.25">
      <c r="A9" s="18" t="s">
        <v>307</v>
      </c>
      <c r="C9" s="205">
        <f t="shared" si="33"/>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1178</v>
      </c>
      <c r="BN9" s="205"/>
      <c r="BO9" s="205">
        <v>6</v>
      </c>
      <c r="BP9" s="205">
        <v>2</v>
      </c>
      <c r="BQ9" s="205">
        <v>8</v>
      </c>
      <c r="BV9" s="18" t="s">
        <v>307</v>
      </c>
      <c r="BW9" s="205" t="s">
        <v>1178</v>
      </c>
      <c r="BX9" s="205"/>
      <c r="BY9" s="207">
        <v>6</v>
      </c>
      <c r="BZ9" s="208">
        <v>0.75</v>
      </c>
      <c r="CA9" s="207">
        <v>3506.7802259873333</v>
      </c>
      <c r="CB9" s="207"/>
      <c r="CC9" s="207">
        <v>6</v>
      </c>
      <c r="CD9" s="208">
        <v>0.75</v>
      </c>
      <c r="CE9" s="207">
        <v>3254.7377346972353</v>
      </c>
      <c r="CF9" t="s">
        <v>1178</v>
      </c>
      <c r="CH9" s="205">
        <v>5</v>
      </c>
      <c r="CI9" s="205">
        <v>3</v>
      </c>
      <c r="CJ9" s="205">
        <v>8</v>
      </c>
      <c r="CP9" s="18" t="s">
        <v>307</v>
      </c>
      <c r="CQ9" s="205" t="s">
        <v>1178</v>
      </c>
      <c r="CR9" s="205"/>
      <c r="CS9" s="207">
        <v>6</v>
      </c>
      <c r="CT9" s="208">
        <v>0.75</v>
      </c>
      <c r="CU9" s="207">
        <v>-61.18698790034685</v>
      </c>
      <c r="CV9" s="207"/>
      <c r="CW9" s="207">
        <v>6</v>
      </c>
      <c r="CX9" s="208">
        <v>0.75</v>
      </c>
      <c r="CY9" s="207">
        <v>5631.4360782290751</v>
      </c>
      <c r="CZ9" t="s">
        <v>1178</v>
      </c>
      <c r="DB9" s="205">
        <v>5</v>
      </c>
      <c r="DC9" s="205">
        <v>3</v>
      </c>
      <c r="DD9" s="205">
        <v>8</v>
      </c>
      <c r="DJ9" s="18" t="s">
        <v>307</v>
      </c>
      <c r="DK9" s="205" t="s">
        <v>1178</v>
      </c>
      <c r="DL9" s="205"/>
      <c r="DM9" s="205"/>
      <c r="DN9" s="207">
        <v>4</v>
      </c>
      <c r="DO9" s="207"/>
      <c r="DP9" s="208">
        <v>0.5</v>
      </c>
      <c r="DQ9" s="207">
        <v>343.48162810580766</v>
      </c>
      <c r="DR9" s="207"/>
      <c r="DS9" s="207">
        <v>3</v>
      </c>
      <c r="DT9" s="208">
        <v>0.375</v>
      </c>
      <c r="DU9" s="207">
        <v>-982.2663863009966</v>
      </c>
      <c r="DV9" t="s">
        <v>1179</v>
      </c>
      <c r="DX9" t="s">
        <v>307</v>
      </c>
      <c r="DY9" s="261">
        <v>3</v>
      </c>
      <c r="DZ9" s="260">
        <v>0.375</v>
      </c>
      <c r="EA9" s="257">
        <v>5</v>
      </c>
      <c r="EB9" s="256">
        <v>0.625</v>
      </c>
      <c r="EC9" s="205">
        <v>8</v>
      </c>
      <c r="EH9" s="18" t="s">
        <v>307</v>
      </c>
      <c r="EI9" s="267" t="s">
        <v>1179</v>
      </c>
      <c r="EJ9" s="205"/>
      <c r="EK9" s="205"/>
      <c r="EL9" s="207">
        <v>4</v>
      </c>
      <c r="EM9" s="207"/>
      <c r="EN9" s="208">
        <v>0.5</v>
      </c>
      <c r="EO9" s="207">
        <v>-680.53760162444144</v>
      </c>
      <c r="EP9" s="207"/>
      <c r="EQ9" s="207">
        <v>5</v>
      </c>
      <c r="ER9" s="208">
        <v>0.625</v>
      </c>
      <c r="ES9" s="207">
        <v>5137.3524288773415</v>
      </c>
      <c r="ET9" t="s">
        <v>1178</v>
      </c>
      <c r="EV9" t="s">
        <v>307</v>
      </c>
      <c r="EW9" s="261">
        <v>0</v>
      </c>
      <c r="EX9" s="260">
        <v>0</v>
      </c>
      <c r="EY9" s="257">
        <v>8</v>
      </c>
      <c r="EZ9" s="256">
        <v>1</v>
      </c>
      <c r="FA9" s="205">
        <v>8</v>
      </c>
      <c r="FF9" s="18" t="s">
        <v>307</v>
      </c>
      <c r="FG9" s="271" t="s">
        <v>1178</v>
      </c>
      <c r="FH9" s="205"/>
      <c r="FI9" s="205"/>
      <c r="FJ9" s="207">
        <v>3</v>
      </c>
      <c r="FK9" s="207"/>
      <c r="FL9" s="208">
        <v>0.375</v>
      </c>
      <c r="FM9" s="207">
        <v>-1154.9451967171408</v>
      </c>
      <c r="FN9" s="207"/>
      <c r="FO9" s="207">
        <v>6</v>
      </c>
      <c r="FP9" s="208">
        <v>0.75</v>
      </c>
      <c r="FQ9" s="207">
        <v>4095.1355159753912</v>
      </c>
      <c r="FR9" t="s">
        <v>1178</v>
      </c>
      <c r="FS9" t="s">
        <v>307</v>
      </c>
      <c r="FT9" s="261">
        <v>5</v>
      </c>
      <c r="FU9" s="260">
        <v>0.625</v>
      </c>
      <c r="FV9" s="261">
        <v>6</v>
      </c>
      <c r="FW9" s="260">
        <v>0.75</v>
      </c>
      <c r="FX9" s="257">
        <v>3</v>
      </c>
      <c r="FY9" s="256">
        <v>0.375</v>
      </c>
      <c r="FZ9" s="257">
        <v>2</v>
      </c>
      <c r="GA9" s="260">
        <v>0.25</v>
      </c>
      <c r="GB9" s="205">
        <v>8</v>
      </c>
      <c r="GC9" s="278">
        <v>8</v>
      </c>
      <c r="GF9" s="18" t="s">
        <v>307</v>
      </c>
      <c r="GG9" s="271" t="s">
        <v>1178</v>
      </c>
      <c r="GH9" s="205"/>
      <c r="GI9" s="205"/>
      <c r="GJ9" s="207">
        <v>5</v>
      </c>
      <c r="GK9" s="207"/>
      <c r="GL9" s="208">
        <v>0.625</v>
      </c>
      <c r="GM9" s="207">
        <v>7924.1775415753855</v>
      </c>
      <c r="GN9" s="207"/>
      <c r="GO9" s="207">
        <v>0</v>
      </c>
      <c r="GP9" s="208">
        <v>0</v>
      </c>
      <c r="GQ9" s="207">
        <v>-10662.630117067463</v>
      </c>
      <c r="GR9" t="s">
        <v>1179</v>
      </c>
      <c r="GS9" t="s">
        <v>307</v>
      </c>
      <c r="GT9" s="261">
        <v>5</v>
      </c>
      <c r="GU9" s="260">
        <v>0.625</v>
      </c>
      <c r="GV9" s="261">
        <v>6</v>
      </c>
      <c r="GW9" s="260">
        <v>0.75</v>
      </c>
      <c r="GX9" s="257">
        <v>3</v>
      </c>
      <c r="GY9" s="256">
        <v>0.375</v>
      </c>
      <c r="GZ9" s="257">
        <v>2</v>
      </c>
      <c r="HA9" s="260">
        <v>0.25</v>
      </c>
      <c r="HB9" s="205">
        <v>8</v>
      </c>
      <c r="HC9" s="278">
        <v>8</v>
      </c>
      <c r="HF9" s="18" t="s">
        <v>307</v>
      </c>
      <c r="HG9" s="271" t="s">
        <v>1179</v>
      </c>
      <c r="HH9" s="205"/>
      <c r="HI9" s="205"/>
      <c r="HJ9" s="207">
        <v>6</v>
      </c>
      <c r="HK9" s="207"/>
      <c r="HL9" s="208">
        <v>0.75</v>
      </c>
      <c r="HM9" s="207">
        <v>4495.6806271147061</v>
      </c>
      <c r="HN9" s="207"/>
      <c r="HO9" s="207">
        <v>4</v>
      </c>
      <c r="HP9" s="208">
        <v>0.5</v>
      </c>
      <c r="HQ9" s="207">
        <v>-646.02929254126013</v>
      </c>
      <c r="HR9" t="s">
        <v>1178</v>
      </c>
      <c r="HS9" t="s">
        <v>307</v>
      </c>
      <c r="HT9" s="261">
        <v>7</v>
      </c>
      <c r="HU9" s="260">
        <v>0.875</v>
      </c>
      <c r="HV9" s="261">
        <v>7</v>
      </c>
      <c r="HW9" s="260">
        <v>0.875</v>
      </c>
      <c r="HX9" s="257">
        <v>1</v>
      </c>
      <c r="HY9" s="256">
        <v>0.125</v>
      </c>
      <c r="HZ9" s="257">
        <v>1</v>
      </c>
      <c r="IA9" s="260">
        <v>0.125</v>
      </c>
      <c r="IB9" s="205">
        <v>8</v>
      </c>
      <c r="IC9" s="278">
        <v>8</v>
      </c>
      <c r="IF9" s="18" t="s">
        <v>307</v>
      </c>
      <c r="IG9" s="271" t="s">
        <v>1178</v>
      </c>
      <c r="IH9" s="205"/>
      <c r="II9" s="205"/>
      <c r="IJ9" s="207">
        <v>4</v>
      </c>
      <c r="IK9" s="207"/>
      <c r="IL9" s="208">
        <v>0.5</v>
      </c>
      <c r="IM9" s="207">
        <v>2145.5931709890538</v>
      </c>
      <c r="IN9" s="207"/>
      <c r="IO9" s="207">
        <v>4</v>
      </c>
      <c r="IP9" s="208">
        <v>0.5</v>
      </c>
      <c r="IQ9" s="207">
        <v>529.94403762397337</v>
      </c>
      <c r="IR9" t="s">
        <v>1178</v>
      </c>
      <c r="IS9" t="s">
        <v>307</v>
      </c>
      <c r="IT9" s="261">
        <v>5</v>
      </c>
      <c r="IU9" s="260">
        <v>0.625</v>
      </c>
      <c r="IV9" s="261">
        <v>7</v>
      </c>
      <c r="IW9" s="260">
        <v>0.875</v>
      </c>
      <c r="IX9" s="257">
        <v>3</v>
      </c>
      <c r="IY9" s="256">
        <v>0.375</v>
      </c>
      <c r="IZ9" s="257">
        <v>1</v>
      </c>
      <c r="JA9" s="260">
        <v>0.125</v>
      </c>
      <c r="JB9" s="205">
        <v>8</v>
      </c>
      <c r="JC9" s="278">
        <v>8</v>
      </c>
      <c r="JF9" s="18" t="s">
        <v>307</v>
      </c>
      <c r="JG9" s="271" t="s">
        <v>1178</v>
      </c>
      <c r="JH9" s="205"/>
      <c r="JI9" s="205"/>
      <c r="JJ9" s="207">
        <v>3</v>
      </c>
      <c r="JK9" s="207"/>
      <c r="JL9" s="208">
        <v>0.375</v>
      </c>
      <c r="JM9" s="207">
        <v>65.853487850632291</v>
      </c>
      <c r="JN9" s="207"/>
      <c r="JO9" s="207">
        <v>5</v>
      </c>
      <c r="JP9" s="208">
        <v>0.625</v>
      </c>
      <c r="JQ9" s="207">
        <v>571.21286443943904</v>
      </c>
      <c r="JR9" t="s">
        <v>1178</v>
      </c>
      <c r="JS9" t="s">
        <v>307</v>
      </c>
      <c r="JT9" s="261">
        <v>2</v>
      </c>
      <c r="JU9" s="260">
        <v>0.25</v>
      </c>
      <c r="JV9" s="261">
        <v>5</v>
      </c>
      <c r="JW9" s="260">
        <v>0.625</v>
      </c>
      <c r="JX9" s="257">
        <v>6</v>
      </c>
      <c r="JY9" s="256">
        <v>0.75</v>
      </c>
      <c r="JZ9" s="257">
        <v>3</v>
      </c>
      <c r="KA9" s="260">
        <v>0.375</v>
      </c>
      <c r="KB9" s="205">
        <v>8</v>
      </c>
      <c r="KC9" s="278">
        <v>8</v>
      </c>
      <c r="KF9" s="18" t="s">
        <v>307</v>
      </c>
      <c r="KG9" s="271" t="s">
        <v>1178</v>
      </c>
      <c r="KH9" s="205"/>
      <c r="KI9" s="205"/>
      <c r="KJ9" s="207">
        <v>4</v>
      </c>
      <c r="KK9" s="207"/>
      <c r="KL9" s="208">
        <v>0.5</v>
      </c>
      <c r="KM9" s="207">
        <v>711.9812495468525</v>
      </c>
      <c r="KN9" s="207"/>
      <c r="KO9" s="207">
        <v>3</v>
      </c>
      <c r="KP9" s="208">
        <v>0.375</v>
      </c>
      <c r="KQ9" s="207">
        <v>327.97040228624746</v>
      </c>
      <c r="KR9" t="s">
        <v>1178</v>
      </c>
      <c r="KS9" t="s">
        <v>307</v>
      </c>
      <c r="KT9" s="261">
        <v>4</v>
      </c>
      <c r="KU9" s="260">
        <v>0.5</v>
      </c>
      <c r="KV9" s="261">
        <v>2</v>
      </c>
      <c r="KW9" s="260">
        <v>0.25</v>
      </c>
      <c r="KX9" s="257">
        <v>4</v>
      </c>
      <c r="KY9" s="256">
        <v>0.5</v>
      </c>
      <c r="KZ9" s="257">
        <v>6</v>
      </c>
      <c r="LA9" s="260">
        <v>0.75</v>
      </c>
      <c r="LB9" s="205">
        <v>8</v>
      </c>
      <c r="LC9" s="278">
        <v>8</v>
      </c>
      <c r="LF9" s="18" t="s">
        <v>307</v>
      </c>
      <c r="LG9" s="271" t="s">
        <v>1178</v>
      </c>
      <c r="LH9" s="205"/>
      <c r="LI9" s="205"/>
      <c r="LJ9" s="207">
        <v>5</v>
      </c>
      <c r="LK9" s="207"/>
      <c r="LL9" s="208">
        <v>0.625</v>
      </c>
      <c r="LM9" s="207">
        <v>3688.407195035571</v>
      </c>
      <c r="LN9" s="207"/>
      <c r="LO9" s="207">
        <v>3</v>
      </c>
      <c r="LP9" s="208">
        <v>0.375</v>
      </c>
      <c r="LQ9" s="207">
        <v>-2887.4094852388325</v>
      </c>
      <c r="LR9" t="s">
        <v>1179</v>
      </c>
      <c r="LS9" t="s">
        <v>307</v>
      </c>
      <c r="LT9" s="261">
        <v>8</v>
      </c>
      <c r="LU9" s="260">
        <v>1</v>
      </c>
      <c r="LV9" s="261">
        <v>5</v>
      </c>
      <c r="LW9" s="260">
        <v>0.625</v>
      </c>
      <c r="LX9" s="257">
        <v>0</v>
      </c>
      <c r="LY9" s="256">
        <v>0</v>
      </c>
      <c r="LZ9" s="257">
        <v>3</v>
      </c>
      <c r="MA9" s="260">
        <v>0.375</v>
      </c>
      <c r="MB9" s="205">
        <v>8</v>
      </c>
      <c r="MC9" s="278">
        <v>8</v>
      </c>
      <c r="MF9" s="18" t="s">
        <v>307</v>
      </c>
      <c r="MG9" s="271" t="s">
        <v>1179</v>
      </c>
      <c r="MH9" s="205"/>
      <c r="MI9" s="205"/>
      <c r="MJ9" s="207">
        <v>2</v>
      </c>
      <c r="MK9" s="207"/>
      <c r="ML9" s="208">
        <v>0.25</v>
      </c>
      <c r="MM9" s="207">
        <v>-10214.155243295669</v>
      </c>
      <c r="MN9" s="207"/>
      <c r="MO9" s="207">
        <v>5</v>
      </c>
      <c r="MP9" s="208">
        <v>0.625</v>
      </c>
      <c r="MQ9" s="207">
        <v>1042.616298565852</v>
      </c>
      <c r="MR9" t="s">
        <v>1178</v>
      </c>
      <c r="MS9" t="s">
        <v>307</v>
      </c>
      <c r="MT9" s="261">
        <v>0</v>
      </c>
      <c r="MU9" s="260">
        <v>0</v>
      </c>
      <c r="MV9" s="261">
        <v>6</v>
      </c>
      <c r="MW9" s="260">
        <v>0.75</v>
      </c>
      <c r="MX9" s="257">
        <v>8</v>
      </c>
      <c r="MY9" s="256">
        <v>1</v>
      </c>
      <c r="MZ9" s="257">
        <v>2</v>
      </c>
      <c r="NA9" s="260">
        <v>0.25</v>
      </c>
      <c r="NB9" s="205">
        <v>8</v>
      </c>
      <c r="NC9" s="278">
        <v>8</v>
      </c>
      <c r="NF9" s="18" t="s">
        <v>307</v>
      </c>
      <c r="NG9" s="271" t="s">
        <v>1178</v>
      </c>
      <c r="NH9" s="205"/>
      <c r="NI9" s="205"/>
      <c r="NJ9" s="207">
        <v>4</v>
      </c>
      <c r="NK9" s="207"/>
      <c r="NL9" s="208">
        <v>0.5</v>
      </c>
      <c r="NM9" s="207">
        <v>-1663.3895217431391</v>
      </c>
      <c r="NN9" s="207"/>
      <c r="NO9" s="207">
        <v>5</v>
      </c>
      <c r="NP9" s="208">
        <v>0.625</v>
      </c>
      <c r="NQ9" s="207">
        <v>918.78505958676931</v>
      </c>
      <c r="NR9" t="s">
        <v>1178</v>
      </c>
      <c r="NS9" t="s">
        <v>307</v>
      </c>
      <c r="NT9" s="261">
        <v>2</v>
      </c>
      <c r="NU9" s="260">
        <v>0.25</v>
      </c>
      <c r="NV9" s="261">
        <v>4</v>
      </c>
      <c r="NW9" s="260">
        <v>0.5</v>
      </c>
      <c r="NX9" s="257">
        <v>6</v>
      </c>
      <c r="NY9" s="256">
        <v>0.75</v>
      </c>
      <c r="NZ9" s="257">
        <v>4</v>
      </c>
      <c r="OA9" s="260">
        <v>0.5</v>
      </c>
      <c r="OB9" s="205">
        <v>8</v>
      </c>
      <c r="OC9" s="278">
        <v>8</v>
      </c>
      <c r="OF9" s="18" t="s">
        <v>307</v>
      </c>
      <c r="OG9" s="271" t="s">
        <v>1178</v>
      </c>
      <c r="OH9" s="205"/>
      <c r="OI9" s="205"/>
      <c r="OJ9" s="207">
        <v>2</v>
      </c>
      <c r="OK9" s="207"/>
      <c r="OL9" s="208">
        <v>0.25</v>
      </c>
      <c r="OM9" s="207">
        <v>-6825.1848450988391</v>
      </c>
      <c r="ON9" s="207"/>
      <c r="OO9" s="207">
        <v>4</v>
      </c>
      <c r="OP9" s="208">
        <v>0.5</v>
      </c>
      <c r="OQ9" s="207">
        <v>-3359.7071326943033</v>
      </c>
      <c r="OR9" t="s">
        <v>1178</v>
      </c>
      <c r="OS9" t="s">
        <v>307</v>
      </c>
      <c r="OT9" s="261">
        <v>8</v>
      </c>
      <c r="OU9" s="260">
        <v>1</v>
      </c>
      <c r="OV9" s="261">
        <v>2</v>
      </c>
      <c r="OW9" s="260">
        <v>0.25</v>
      </c>
      <c r="OX9" s="257">
        <v>0</v>
      </c>
      <c r="OY9" s="256">
        <v>0</v>
      </c>
      <c r="OZ9" s="257">
        <v>6</v>
      </c>
      <c r="PA9" s="260">
        <v>0.75</v>
      </c>
      <c r="PB9" s="205">
        <v>8</v>
      </c>
      <c r="PC9" s="278">
        <v>8</v>
      </c>
      <c r="PF9" s="18" t="s">
        <v>307</v>
      </c>
      <c r="PG9" s="271" t="s">
        <v>1178</v>
      </c>
      <c r="PH9" s="271"/>
      <c r="PI9" s="205"/>
      <c r="PJ9" s="205"/>
      <c r="PK9" s="207">
        <v>3</v>
      </c>
      <c r="PL9" s="207"/>
      <c r="PM9" s="208">
        <v>0.375</v>
      </c>
      <c r="PN9" s="207">
        <v>3619.7803961146101</v>
      </c>
      <c r="PO9" s="207"/>
      <c r="PP9" s="207">
        <v>5</v>
      </c>
      <c r="PQ9" s="208">
        <v>0.625</v>
      </c>
      <c r="PR9" s="207">
        <v>2217.7831912532597</v>
      </c>
      <c r="PS9" t="s">
        <v>1178</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1178</v>
      </c>
      <c r="QV9" t="s">
        <v>307</v>
      </c>
      <c r="QW9" s="261">
        <v>3</v>
      </c>
      <c r="QX9" s="260">
        <v>0.375</v>
      </c>
      <c r="QY9" s="261">
        <v>5</v>
      </c>
      <c r="QZ9" s="260">
        <v>0.625</v>
      </c>
      <c r="RA9" s="257">
        <v>5</v>
      </c>
      <c r="RB9" s="256">
        <v>0.625</v>
      </c>
      <c r="RC9" s="257">
        <v>3</v>
      </c>
      <c r="RD9" s="260">
        <v>0.375</v>
      </c>
      <c r="RE9" s="205">
        <v>8</v>
      </c>
      <c r="RF9" s="278">
        <v>8</v>
      </c>
      <c r="RO9" s="18" t="s">
        <v>307</v>
      </c>
      <c r="RP9" s="271" t="s">
        <v>1178</v>
      </c>
      <c r="RQ9" s="271"/>
      <c r="RR9" s="271"/>
      <c r="RS9" s="205"/>
      <c r="RT9" s="205"/>
      <c r="RU9" s="207">
        <v>5</v>
      </c>
      <c r="RV9" s="208">
        <v>0.625</v>
      </c>
      <c r="RW9" s="138">
        <v>1950.5722237139069</v>
      </c>
      <c r="RY9" s="207"/>
      <c r="RZ9" s="207">
        <v>4</v>
      </c>
      <c r="SA9" s="208">
        <v>0.5</v>
      </c>
      <c r="SB9" s="207">
        <v>-2783.3353294858598</v>
      </c>
      <c r="SC9" t="s">
        <v>1178</v>
      </c>
      <c r="SD9" t="s">
        <v>307</v>
      </c>
      <c r="SE9" s="261">
        <v>8</v>
      </c>
      <c r="SF9" s="260">
        <v>1</v>
      </c>
      <c r="SG9" s="261">
        <v>5</v>
      </c>
      <c r="SH9" s="260">
        <v>0.625</v>
      </c>
      <c r="SI9" s="257">
        <v>0</v>
      </c>
      <c r="SJ9" s="256">
        <v>0</v>
      </c>
      <c r="SK9" s="257">
        <v>3</v>
      </c>
      <c r="SL9" s="260">
        <v>0.375</v>
      </c>
      <c r="SM9" s="205">
        <v>8</v>
      </c>
      <c r="SN9" s="278">
        <v>8</v>
      </c>
      <c r="SX9" s="18" t="s">
        <v>307</v>
      </c>
      <c r="SY9" s="271" t="s">
        <v>307</v>
      </c>
      <c r="SZ9" s="271"/>
      <c r="TA9" s="271"/>
      <c r="TB9" s="205"/>
      <c r="TC9" s="205"/>
      <c r="TD9" s="207">
        <v>4</v>
      </c>
      <c r="TE9" s="208">
        <v>0.5</v>
      </c>
      <c r="TF9" s="138">
        <v>-1864.252148995392</v>
      </c>
      <c r="TH9" s="207"/>
      <c r="TI9" s="207">
        <v>3</v>
      </c>
      <c r="TJ9" s="208">
        <v>0.375</v>
      </c>
      <c r="TK9" s="207">
        <v>-1398.1891117465441</v>
      </c>
      <c r="TL9" t="s">
        <v>1179</v>
      </c>
      <c r="TM9" t="s">
        <v>307</v>
      </c>
      <c r="TN9" s="261">
        <v>8</v>
      </c>
      <c r="TO9" s="260">
        <v>1</v>
      </c>
      <c r="TP9" s="261">
        <v>4</v>
      </c>
      <c r="TQ9" s="260">
        <v>0.5</v>
      </c>
      <c r="TR9" s="257">
        <v>0</v>
      </c>
      <c r="TS9" s="256">
        <v>0</v>
      </c>
      <c r="TT9" s="257">
        <v>4</v>
      </c>
      <c r="TU9" s="260">
        <v>0.5</v>
      </c>
      <c r="TV9" s="205">
        <v>8</v>
      </c>
      <c r="TW9" s="278">
        <v>8</v>
      </c>
      <c r="UG9" s="18" t="s">
        <v>307</v>
      </c>
      <c r="UH9" s="271" t="s">
        <v>307</v>
      </c>
      <c r="UI9" s="271"/>
      <c r="UJ9" s="271"/>
      <c r="UK9" s="205"/>
      <c r="UL9" s="205"/>
      <c r="UM9" s="207">
        <v>5</v>
      </c>
      <c r="UN9" s="208">
        <v>0.625</v>
      </c>
      <c r="UO9" s="138">
        <v>2283.2127208969596</v>
      </c>
      <c r="UQ9" s="207"/>
      <c r="UR9" s="207">
        <v>3</v>
      </c>
      <c r="US9" s="208">
        <v>0.375</v>
      </c>
      <c r="UT9" s="207">
        <v>-3791.0068976199677</v>
      </c>
      <c r="UU9" t="s">
        <v>1179</v>
      </c>
      <c r="UV9" t="s">
        <v>307</v>
      </c>
      <c r="UW9" s="261">
        <v>6</v>
      </c>
      <c r="UX9" s="260">
        <v>0.75</v>
      </c>
      <c r="UY9" s="261">
        <v>5</v>
      </c>
      <c r="UZ9" s="260">
        <v>0.625</v>
      </c>
      <c r="VA9" s="257">
        <v>2</v>
      </c>
      <c r="VB9" s="256">
        <v>0.25</v>
      </c>
      <c r="VC9" s="257">
        <v>3</v>
      </c>
      <c r="VD9" s="260">
        <v>0.375</v>
      </c>
      <c r="VE9" s="205">
        <v>8</v>
      </c>
      <c r="VF9" s="278">
        <v>8</v>
      </c>
      <c r="VP9" s="18" t="s">
        <v>307</v>
      </c>
      <c r="VQ9" s="271" t="s">
        <v>307</v>
      </c>
      <c r="VR9" s="271"/>
      <c r="VS9" s="271"/>
      <c r="VT9" s="205"/>
      <c r="VU9" s="205"/>
      <c r="VV9" s="207">
        <v>0</v>
      </c>
      <c r="VW9" s="208">
        <v>0</v>
      </c>
      <c r="VX9" s="207">
        <v>-5947.298274718828</v>
      </c>
      <c r="VY9" s="207">
        <v>5947.298274718828</v>
      </c>
      <c r="VZ9" s="207"/>
      <c r="WA9" s="207">
        <v>3</v>
      </c>
      <c r="WB9" s="208">
        <v>0.375</v>
      </c>
      <c r="WC9" s="207">
        <v>-1069.9508558514744</v>
      </c>
      <c r="WD9" t="s">
        <v>1179</v>
      </c>
      <c r="WE9" t="s">
        <v>307</v>
      </c>
      <c r="WF9" s="261">
        <v>2</v>
      </c>
      <c r="WG9" s="260">
        <v>0.25</v>
      </c>
      <c r="WH9" s="261">
        <v>6</v>
      </c>
      <c r="WI9" s="260">
        <v>0.75</v>
      </c>
      <c r="WJ9" s="257">
        <v>6</v>
      </c>
      <c r="WK9" s="256">
        <v>0.75</v>
      </c>
      <c r="WL9" s="257">
        <v>2</v>
      </c>
      <c r="WM9" s="260">
        <v>0.25</v>
      </c>
      <c r="WN9" s="205">
        <v>8</v>
      </c>
      <c r="WO9" s="278">
        <v>8</v>
      </c>
      <c r="WY9" s="18" t="s">
        <v>307</v>
      </c>
      <c r="WZ9" s="271" t="s">
        <v>1179</v>
      </c>
      <c r="XA9" s="271"/>
      <c r="XB9" s="271"/>
      <c r="XC9" s="205"/>
      <c r="XD9" s="205"/>
      <c r="XE9" s="207">
        <v>3</v>
      </c>
      <c r="XF9" s="208">
        <v>0.375</v>
      </c>
      <c r="XG9" s="207">
        <v>-9065.5529937536394</v>
      </c>
      <c r="XH9" s="207">
        <v>11325.391550119737</v>
      </c>
      <c r="XI9" s="207"/>
      <c r="XJ9" s="207">
        <v>6</v>
      </c>
      <c r="XK9" s="208">
        <v>0.75</v>
      </c>
      <c r="XL9" s="207">
        <v>3684.6555467264279</v>
      </c>
      <c r="XM9" t="s">
        <v>1178</v>
      </c>
      <c r="XN9" t="s">
        <v>307</v>
      </c>
      <c r="XO9" s="261">
        <v>3</v>
      </c>
      <c r="XP9" s="260">
        <v>0.375</v>
      </c>
      <c r="XQ9" s="261">
        <v>6</v>
      </c>
      <c r="XR9" s="260">
        <v>0.75</v>
      </c>
      <c r="XS9" s="257">
        <v>5</v>
      </c>
      <c r="XT9" s="256">
        <v>0.625</v>
      </c>
      <c r="XU9" s="257">
        <v>2</v>
      </c>
      <c r="XV9" s="260">
        <v>0.25</v>
      </c>
      <c r="XW9" s="205">
        <v>8</v>
      </c>
      <c r="XX9" s="278">
        <v>8</v>
      </c>
      <c r="YH9" s="18" t="s">
        <v>307</v>
      </c>
      <c r="YI9" s="271" t="s">
        <v>1178</v>
      </c>
      <c r="YJ9" s="271"/>
      <c r="YK9" s="271"/>
      <c r="YL9" s="205"/>
      <c r="YM9" s="205"/>
      <c r="YN9" s="207">
        <v>6</v>
      </c>
      <c r="YO9" s="208">
        <v>0.75</v>
      </c>
      <c r="YP9" s="207">
        <v>9002.8539745515172</v>
      </c>
      <c r="YQ9" s="207">
        <v>7924.6956668060393</v>
      </c>
      <c r="YR9" s="207">
        <v>1320.78261113434</v>
      </c>
      <c r="YS9" s="207">
        <v>4</v>
      </c>
      <c r="YT9" s="208">
        <v>0.5</v>
      </c>
      <c r="YU9" s="207">
        <v>3558.1726752901027</v>
      </c>
      <c r="YV9" t="s">
        <v>1178</v>
      </c>
      <c r="YW9" t="s">
        <v>307</v>
      </c>
      <c r="YX9" s="261">
        <v>5</v>
      </c>
      <c r="YY9" s="260">
        <v>0.625</v>
      </c>
      <c r="YZ9" s="261">
        <v>5</v>
      </c>
      <c r="ZA9" s="260">
        <v>0.625</v>
      </c>
      <c r="ZB9" s="257">
        <v>3</v>
      </c>
      <c r="ZC9" s="256">
        <v>0.375</v>
      </c>
      <c r="ZD9" s="257">
        <v>3</v>
      </c>
      <c r="ZE9" s="260">
        <v>0.375</v>
      </c>
      <c r="ZF9" s="205">
        <v>8</v>
      </c>
      <c r="ZG9" s="278">
        <v>8</v>
      </c>
      <c r="ZQ9" s="18" t="s">
        <v>307</v>
      </c>
      <c r="ZR9" s="271" t="s">
        <v>1178</v>
      </c>
      <c r="ZS9" s="271"/>
      <c r="ZT9" s="271"/>
      <c r="ZU9" s="205"/>
      <c r="ZV9" s="205"/>
      <c r="ZW9" s="207">
        <v>3</v>
      </c>
      <c r="ZX9" s="208">
        <v>0.375</v>
      </c>
      <c r="ZY9" s="207">
        <v>301.7167268999001</v>
      </c>
      <c r="ZZ9" s="207">
        <v>20425.054745892507</v>
      </c>
      <c r="AAA9" s="207">
        <v>6808.3515819641689</v>
      </c>
      <c r="AAB9" s="207">
        <v>4</v>
      </c>
      <c r="AAC9" s="208">
        <v>0.5</v>
      </c>
      <c r="AAD9" s="207">
        <v>-2519.0936018336342</v>
      </c>
      <c r="AAE9" t="s">
        <v>1178</v>
      </c>
      <c r="AAF9" t="s">
        <v>307</v>
      </c>
      <c r="AAG9" s="261">
        <v>7</v>
      </c>
      <c r="AAH9" s="260">
        <v>0.875</v>
      </c>
      <c r="AAI9" s="261">
        <v>4</v>
      </c>
      <c r="AAJ9" s="260">
        <v>0.5</v>
      </c>
      <c r="AAK9" s="257">
        <v>1</v>
      </c>
      <c r="AAL9" s="256">
        <v>0.125</v>
      </c>
      <c r="AAM9" s="257">
        <v>4</v>
      </c>
      <c r="AAN9" s="260">
        <v>0.5</v>
      </c>
      <c r="AAO9" s="205">
        <v>8</v>
      </c>
      <c r="AAP9" s="278">
        <v>8</v>
      </c>
      <c r="AAZ9" s="18" t="s">
        <v>307</v>
      </c>
      <c r="ABA9" s="271" t="s">
        <v>1178</v>
      </c>
      <c r="ABB9" s="271"/>
      <c r="ABC9" s="271"/>
      <c r="ABD9" s="205"/>
      <c r="ABE9" s="205"/>
      <c r="ABF9" s="207">
        <v>6</v>
      </c>
      <c r="ABG9" s="208">
        <v>0.75</v>
      </c>
      <c r="ABH9" s="207">
        <v>-466.43064356184459</v>
      </c>
      <c r="ABI9" s="207">
        <v>13510.693350394575</v>
      </c>
      <c r="ABJ9" s="207">
        <v>2251.7822250657623</v>
      </c>
      <c r="ABK9" s="207">
        <v>4</v>
      </c>
      <c r="ABL9" s="208">
        <v>0.5</v>
      </c>
      <c r="ABM9" s="207">
        <v>4436.122172065051</v>
      </c>
      <c r="ABN9" t="s">
        <v>1178</v>
      </c>
      <c r="ABO9" t="s">
        <v>307</v>
      </c>
      <c r="ABP9" s="261">
        <v>3</v>
      </c>
      <c r="ABQ9" s="260">
        <v>0.375</v>
      </c>
      <c r="ABR9" s="261">
        <v>5</v>
      </c>
      <c r="ABS9" s="260">
        <v>0.625</v>
      </c>
      <c r="ABT9" s="257">
        <v>5</v>
      </c>
      <c r="ABU9" s="256">
        <v>0.625</v>
      </c>
      <c r="ABV9" s="257">
        <v>3</v>
      </c>
      <c r="ABW9" s="260">
        <v>0.375</v>
      </c>
      <c r="ABX9" s="205">
        <v>8</v>
      </c>
      <c r="ABY9" s="278">
        <v>8</v>
      </c>
      <c r="ACI9" s="18" t="s">
        <v>307</v>
      </c>
      <c r="ACJ9" s="271" t="s">
        <v>1178</v>
      </c>
      <c r="ACK9" s="271"/>
      <c r="ACL9" s="271"/>
      <c r="ACM9" s="205"/>
      <c r="ACN9" s="205"/>
      <c r="ACO9" s="207">
        <v>2</v>
      </c>
      <c r="ACP9" s="208">
        <v>0.25</v>
      </c>
      <c r="ACQ9" s="207">
        <v>-7520.1163623516895</v>
      </c>
      <c r="ACR9" s="207">
        <v>10237.35803866909</v>
      </c>
      <c r="ACS9" s="144">
        <v>1279.6697548336363</v>
      </c>
      <c r="ACT9" s="207">
        <v>4</v>
      </c>
      <c r="ACU9" s="208">
        <v>0.5</v>
      </c>
      <c r="ACV9" s="207">
        <v>3589.0394814459473</v>
      </c>
      <c r="ACW9" t="s">
        <v>1178</v>
      </c>
      <c r="ACX9" t="s">
        <v>307</v>
      </c>
      <c r="ACY9" s="261">
        <v>6</v>
      </c>
      <c r="ACZ9" s="260">
        <v>0.75</v>
      </c>
      <c r="ADA9" s="261">
        <v>5</v>
      </c>
      <c r="ADB9" s="260">
        <v>0.625</v>
      </c>
      <c r="ADC9" s="257">
        <v>2</v>
      </c>
      <c r="ADD9" s="256">
        <v>0.25</v>
      </c>
      <c r="ADE9" s="257">
        <v>3</v>
      </c>
      <c r="ADF9" s="260">
        <v>0.375</v>
      </c>
      <c r="ADG9" s="205">
        <v>8</v>
      </c>
      <c r="ADH9" s="278">
        <v>8</v>
      </c>
      <c r="ADR9" s="18" t="s">
        <v>307</v>
      </c>
      <c r="ADS9" s="271" t="s">
        <v>1178</v>
      </c>
      <c r="ADT9" s="271"/>
      <c r="ADU9" s="271"/>
      <c r="ADV9" s="205"/>
      <c r="ADW9" s="205"/>
      <c r="ADX9" s="207">
        <v>2</v>
      </c>
      <c r="ADY9" s="208">
        <v>0.25</v>
      </c>
      <c r="ADZ9" s="207">
        <v>-6908.4688271696123</v>
      </c>
      <c r="AEA9" s="207">
        <v>12836.760941375203</v>
      </c>
      <c r="AEB9" s="144">
        <v>1604.5951176719004</v>
      </c>
      <c r="AEC9" s="207">
        <v>4</v>
      </c>
      <c r="AED9" s="208">
        <v>0.5</v>
      </c>
      <c r="AEE9" s="207">
        <v>2091.3654255924271</v>
      </c>
      <c r="AEF9" t="s">
        <v>1178</v>
      </c>
      <c r="AEG9" t="s">
        <v>307</v>
      </c>
      <c r="AEH9" s="261">
        <v>8</v>
      </c>
      <c r="AEI9" s="260">
        <v>1</v>
      </c>
      <c r="AEJ9" s="261">
        <v>5</v>
      </c>
      <c r="AEK9" s="260">
        <v>0.625</v>
      </c>
      <c r="AEL9" s="257">
        <v>0</v>
      </c>
      <c r="AEM9" s="256">
        <v>0</v>
      </c>
      <c r="AEN9" s="257">
        <v>3</v>
      </c>
      <c r="AEO9" s="260">
        <v>0.375</v>
      </c>
      <c r="AEP9" s="205">
        <v>8</v>
      </c>
      <c r="AEQ9" s="278">
        <v>8</v>
      </c>
      <c r="AFA9" s="18" t="s">
        <v>307</v>
      </c>
      <c r="AFB9" s="271" t="str">
        <f t="shared" si="34"/>
        <v>normal</v>
      </c>
      <c r="AFC9" s="271"/>
      <c r="AFD9" s="271"/>
      <c r="AFE9" s="205"/>
      <c r="AFF9" s="205"/>
      <c r="AFG9" s="207">
        <f t="shared" si="57"/>
        <v>5</v>
      </c>
      <c r="AFH9" s="208">
        <f t="shared" si="35"/>
        <v>0.625</v>
      </c>
      <c r="AFI9" s="207">
        <f t="shared" si="36"/>
        <v>7062.2554109638222</v>
      </c>
      <c r="AFJ9" s="207">
        <f t="shared" si="37"/>
        <v>14179.340949138223</v>
      </c>
      <c r="AFK9" s="144">
        <f t="shared" si="38"/>
        <v>1772.4176186422778</v>
      </c>
      <c r="AFL9" s="207">
        <f t="shared" si="0"/>
        <v>4</v>
      </c>
      <c r="AFM9" s="208">
        <f t="shared" si="1"/>
        <v>0.5</v>
      </c>
      <c r="AFN9" s="207">
        <f t="shared" si="2"/>
        <v>1332.4027229306885</v>
      </c>
      <c r="AFO9" t="str">
        <f t="shared" si="58"/>
        <v>normal</v>
      </c>
      <c r="AFP9" t="str">
        <f t="shared" si="39"/>
        <v>soft</v>
      </c>
      <c r="AFQ9" s="261">
        <f t="shared" si="3"/>
        <v>2</v>
      </c>
      <c r="AFR9" s="260">
        <f t="shared" si="4"/>
        <v>0.25</v>
      </c>
      <c r="AFS9" s="261">
        <f t="shared" si="40"/>
        <v>5</v>
      </c>
      <c r="AFT9" s="260">
        <f t="shared" si="5"/>
        <v>0.625</v>
      </c>
      <c r="AFU9" s="257">
        <f t="shared" si="6"/>
        <v>6</v>
      </c>
      <c r="AFV9" s="256">
        <f t="shared" si="7"/>
        <v>0.75</v>
      </c>
      <c r="AFW9" s="257">
        <f t="shared" si="8"/>
        <v>3</v>
      </c>
      <c r="AFX9" s="260">
        <f t="shared" si="9"/>
        <v>0.375</v>
      </c>
      <c r="AFY9" s="205">
        <f t="shared" si="10"/>
        <v>8</v>
      </c>
      <c r="AFZ9" s="278">
        <f t="shared" si="41"/>
        <v>8</v>
      </c>
      <c r="AGJ9" s="18" t="s">
        <v>307</v>
      </c>
      <c r="AGK9" s="271" t="str">
        <f t="shared" si="42"/>
        <v>normal</v>
      </c>
      <c r="AGL9" s="271"/>
      <c r="AGM9" s="271"/>
      <c r="AGN9" s="205"/>
      <c r="AGO9" s="205"/>
      <c r="AGP9" s="207">
        <f t="shared" si="59"/>
        <v>0</v>
      </c>
      <c r="AGQ9" s="208">
        <f t="shared" si="43"/>
        <v>0</v>
      </c>
      <c r="AGR9" s="207">
        <f t="shared" si="44"/>
        <v>0</v>
      </c>
      <c r="AGS9" s="207">
        <f t="shared" si="45"/>
        <v>0</v>
      </c>
      <c r="AGT9" s="144">
        <f t="shared" si="46"/>
        <v>0</v>
      </c>
      <c r="AGU9" s="207">
        <f t="shared" si="11"/>
        <v>0</v>
      </c>
      <c r="AGV9" s="208">
        <f t="shared" si="12"/>
        <v>0</v>
      </c>
      <c r="AGW9" s="207">
        <f t="shared" si="13"/>
        <v>0</v>
      </c>
      <c r="AGX9" t="str">
        <f t="shared" si="60"/>
        <v>normal</v>
      </c>
      <c r="AGY9" t="str">
        <f t="shared" si="47"/>
        <v>soft</v>
      </c>
      <c r="AGZ9" s="261">
        <f t="shared" si="14"/>
        <v>0</v>
      </c>
      <c r="AHA9" s="260" t="e">
        <f t="shared" si="15"/>
        <v>#DIV/0!</v>
      </c>
      <c r="AHB9" s="261">
        <f t="shared" si="48"/>
        <v>6</v>
      </c>
      <c r="AHC9" s="260" t="e">
        <f t="shared" si="16"/>
        <v>#DIV/0!</v>
      </c>
      <c r="AHD9" s="257">
        <f t="shared" si="17"/>
        <v>0</v>
      </c>
      <c r="AHE9" s="256" t="e">
        <f t="shared" si="18"/>
        <v>#DIV/0!</v>
      </c>
      <c r="AHF9" s="257">
        <f t="shared" si="19"/>
        <v>2</v>
      </c>
      <c r="AHG9" s="260" t="e">
        <f t="shared" si="20"/>
        <v>#DIV/0!</v>
      </c>
      <c r="AHH9" s="205">
        <f t="shared" si="21"/>
        <v>0</v>
      </c>
      <c r="AHI9" s="278">
        <f t="shared" si="49"/>
        <v>8</v>
      </c>
      <c r="AHS9" s="18" t="s">
        <v>307</v>
      </c>
      <c r="AHT9" s="271" t="str">
        <f t="shared" si="50"/>
        <v>normal</v>
      </c>
      <c r="AHU9" s="271"/>
      <c r="AHV9" s="271"/>
      <c r="AHW9" s="205"/>
      <c r="AHX9" s="205"/>
      <c r="AHY9" s="207">
        <f t="shared" si="61"/>
        <v>8</v>
      </c>
      <c r="AHZ9" s="208">
        <f t="shared" si="51"/>
        <v>1</v>
      </c>
      <c r="AIA9" s="207">
        <f t="shared" si="62"/>
        <v>0</v>
      </c>
      <c r="AIB9" s="207">
        <f t="shared" si="52"/>
        <v>0</v>
      </c>
      <c r="AIC9" s="144">
        <f t="shared" si="53"/>
        <v>0</v>
      </c>
      <c r="AID9" s="207">
        <f t="shared" si="22"/>
        <v>8</v>
      </c>
      <c r="AIE9" s="208">
        <f t="shared" si="23"/>
        <v>1</v>
      </c>
      <c r="AIF9" s="207">
        <f t="shared" si="24"/>
        <v>0</v>
      </c>
      <c r="AIG9" t="str">
        <f t="shared" si="63"/>
        <v>normal</v>
      </c>
      <c r="AIH9" t="str">
        <f t="shared" si="54"/>
        <v>soft</v>
      </c>
      <c r="AII9" s="261">
        <f t="shared" si="25"/>
        <v>0</v>
      </c>
      <c r="AIJ9" s="260" t="e">
        <f t="shared" si="26"/>
        <v>#DIV/0!</v>
      </c>
      <c r="AIK9" s="261">
        <f t="shared" si="55"/>
        <v>0</v>
      </c>
      <c r="AIL9" s="260" t="e">
        <f t="shared" si="27"/>
        <v>#DIV/0!</v>
      </c>
      <c r="AIM9" s="257">
        <f t="shared" si="28"/>
        <v>0</v>
      </c>
      <c r="AIN9" s="256" t="e">
        <f t="shared" si="29"/>
        <v>#DIV/0!</v>
      </c>
      <c r="AIO9" s="257">
        <f t="shared" si="30"/>
        <v>0</v>
      </c>
      <c r="AIP9" s="260" t="e">
        <f t="shared" si="31"/>
        <v>#DIV/0!</v>
      </c>
      <c r="AIQ9" s="205">
        <f t="shared" si="32"/>
        <v>0</v>
      </c>
      <c r="AIR9" s="278">
        <f t="shared" si="56"/>
        <v>0</v>
      </c>
    </row>
    <row r="10" spans="1:936" outlineLevel="1" x14ac:dyDescent="0.25">
      <c r="C10">
        <f>SUM(C2:C9)</f>
        <v>79</v>
      </c>
      <c r="AO10" s="170">
        <v>43</v>
      </c>
      <c r="AP10" s="201">
        <v>0.54430379746835444</v>
      </c>
      <c r="AQ10" s="170">
        <v>2746.3546089062893</v>
      </c>
      <c r="AS10" s="170">
        <v>42</v>
      </c>
      <c r="AT10" s="201">
        <v>0.53164556962025311</v>
      </c>
      <c r="AU10" s="170">
        <v>-7808.1551829939153</v>
      </c>
      <c r="BE10" t="s">
        <v>1155</v>
      </c>
      <c r="BF10" s="170">
        <v>47</v>
      </c>
      <c r="BG10" s="201">
        <v>0.59493670886075944</v>
      </c>
      <c r="BH10" s="170">
        <v>20291.444277071307</v>
      </c>
      <c r="BJ10" s="170">
        <v>38</v>
      </c>
      <c r="BK10" s="201">
        <v>0.48101265822784811</v>
      </c>
      <c r="BL10" s="170">
        <v>3233.8832677575128</v>
      </c>
      <c r="BO10" s="7">
        <v>57</v>
      </c>
      <c r="BP10" s="7">
        <v>22</v>
      </c>
      <c r="BQ10">
        <v>79</v>
      </c>
      <c r="BV10" t="s">
        <v>1155</v>
      </c>
      <c r="BY10" s="170">
        <v>31</v>
      </c>
      <c r="BZ10" s="201">
        <v>0.39240506329113922</v>
      </c>
      <c r="CA10" s="170">
        <v>-7008.0206013057214</v>
      </c>
      <c r="CB10" s="170"/>
      <c r="CC10" s="170">
        <v>52</v>
      </c>
      <c r="CD10" s="201">
        <v>0.65822784810126578</v>
      </c>
      <c r="CE10" s="170">
        <v>15962.892956212079</v>
      </c>
      <c r="CH10" s="7">
        <v>30</v>
      </c>
      <c r="CI10" s="7">
        <v>46</v>
      </c>
      <c r="CJ10">
        <v>76</v>
      </c>
      <c r="CP10" t="s">
        <v>1155</v>
      </c>
      <c r="CS10" s="170">
        <v>39</v>
      </c>
      <c r="CT10" s="201">
        <v>0.49367088607594939</v>
      </c>
      <c r="CU10" s="170">
        <v>948.60816338006066</v>
      </c>
      <c r="CV10" s="170"/>
      <c r="CW10" s="170">
        <v>50</v>
      </c>
      <c r="CX10" s="201">
        <v>0.63291139240506333</v>
      </c>
      <c r="CY10" s="170">
        <v>53115.225592546129</v>
      </c>
      <c r="DB10" s="7">
        <v>26</v>
      </c>
      <c r="DC10" s="7">
        <v>52</v>
      </c>
      <c r="DD10">
        <v>78</v>
      </c>
      <c r="DJ10" t="s">
        <v>1155</v>
      </c>
      <c r="DN10" s="170">
        <v>46</v>
      </c>
      <c r="DO10" s="170"/>
      <c r="DP10" s="201">
        <v>0.58227848101265822</v>
      </c>
      <c r="DQ10" s="170">
        <v>34268.096505310961</v>
      </c>
      <c r="DR10" s="170"/>
      <c r="DS10" s="170">
        <v>39</v>
      </c>
      <c r="DT10" s="201">
        <v>0.49367088607594939</v>
      </c>
      <c r="DU10" s="170">
        <v>7472.2367149064303</v>
      </c>
      <c r="DY10" s="7">
        <v>34</v>
      </c>
      <c r="EA10" s="7">
        <v>45</v>
      </c>
      <c r="EC10">
        <v>79</v>
      </c>
      <c r="EH10" t="s">
        <v>1155</v>
      </c>
      <c r="EL10" s="170">
        <v>45</v>
      </c>
      <c r="EM10" s="170"/>
      <c r="EN10" s="201">
        <v>0.569620253164557</v>
      </c>
      <c r="EO10" s="170">
        <v>33810.265570120915</v>
      </c>
      <c r="EP10" s="170"/>
      <c r="EQ10" s="170">
        <v>39</v>
      </c>
      <c r="ER10" s="201">
        <v>0.49367088607594939</v>
      </c>
      <c r="ES10" s="170">
        <v>77.919999736591308</v>
      </c>
      <c r="EW10" s="7">
        <v>28</v>
      </c>
      <c r="EY10" s="7">
        <v>51</v>
      </c>
      <c r="FA10">
        <v>79</v>
      </c>
      <c r="FF10" t="s">
        <v>1155</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1155</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1155</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1155</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1155</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1155</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1155</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1155</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1155</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1155</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1155</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1155</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1155</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X10" t="s">
        <v>1155</v>
      </c>
      <c r="TD10" s="170">
        <v>41</v>
      </c>
      <c r="TE10" s="201">
        <v>0.51898734177215189</v>
      </c>
      <c r="TF10" s="170">
        <v>-4788.2513143162951</v>
      </c>
      <c r="TH10" s="170"/>
      <c r="TI10" s="170">
        <v>47</v>
      </c>
      <c r="TJ10" s="201">
        <v>0.59493670886075944</v>
      </c>
      <c r="TK10" s="170">
        <v>3123.8906142981168</v>
      </c>
      <c r="TN10" s="7">
        <v>50</v>
      </c>
      <c r="TO10" s="260">
        <v>0.63291139240506333</v>
      </c>
      <c r="TP10" s="7">
        <v>54</v>
      </c>
      <c r="TQ10" s="260">
        <v>0.68354430379746833</v>
      </c>
      <c r="TR10" s="7">
        <v>29</v>
      </c>
      <c r="TS10" s="256">
        <v>0.36708860759493672</v>
      </c>
      <c r="TT10" s="7">
        <v>25</v>
      </c>
      <c r="TU10" s="260">
        <v>0.31645569620253167</v>
      </c>
      <c r="TV10">
        <v>79</v>
      </c>
      <c r="TW10" s="277">
        <v>79</v>
      </c>
      <c r="UG10" t="s">
        <v>1155</v>
      </c>
      <c r="UM10" s="170">
        <v>38</v>
      </c>
      <c r="UN10" s="201">
        <v>0.48101265822784811</v>
      </c>
      <c r="UO10" s="170">
        <v>-12983.542913628451</v>
      </c>
      <c r="UQ10" s="170"/>
      <c r="UR10" s="170">
        <v>42</v>
      </c>
      <c r="US10" s="201">
        <v>0.53164556962025311</v>
      </c>
      <c r="UT10" s="170">
        <v>14283.773277967919</v>
      </c>
      <c r="UW10" s="7">
        <v>35</v>
      </c>
      <c r="UX10" s="260">
        <v>0.44303797468354428</v>
      </c>
      <c r="UY10" s="7">
        <v>54</v>
      </c>
      <c r="UZ10" s="260">
        <v>0.68354430379746833</v>
      </c>
      <c r="VA10" s="7">
        <v>44</v>
      </c>
      <c r="VB10" s="256">
        <v>0.55696202531645567</v>
      </c>
      <c r="VC10" s="7">
        <v>25</v>
      </c>
      <c r="VD10" s="260">
        <v>0.31645569620253167</v>
      </c>
      <c r="VE10">
        <v>79</v>
      </c>
      <c r="VF10" s="277">
        <v>79</v>
      </c>
      <c r="VP10" t="s">
        <v>1155</v>
      </c>
      <c r="VV10" s="170">
        <v>36</v>
      </c>
      <c r="VW10" s="201">
        <v>0.45569620253164556</v>
      </c>
      <c r="VX10" s="170">
        <v>-4437.651006311562</v>
      </c>
      <c r="VY10" s="170">
        <v>70175.601829701685</v>
      </c>
      <c r="VZ10" s="170"/>
      <c r="WA10" s="170">
        <v>47</v>
      </c>
      <c r="WB10" s="201">
        <v>0.59493670886075944</v>
      </c>
      <c r="WC10" s="170">
        <v>24471.628211817733</v>
      </c>
      <c r="WF10" s="7">
        <v>33</v>
      </c>
      <c r="WG10" s="260">
        <v>0.41772151898734178</v>
      </c>
      <c r="WH10" s="7">
        <v>36</v>
      </c>
      <c r="WI10" s="260">
        <v>0.45569620253164556</v>
      </c>
      <c r="WJ10" s="7">
        <v>46</v>
      </c>
      <c r="WK10" s="256">
        <v>0.58227848101265822</v>
      </c>
      <c r="WL10" s="7">
        <v>43</v>
      </c>
      <c r="WM10" s="260">
        <v>0.54430379746835444</v>
      </c>
      <c r="WN10">
        <v>79</v>
      </c>
      <c r="WO10" s="277">
        <v>79</v>
      </c>
      <c r="WY10" t="s">
        <v>1155</v>
      </c>
      <c r="XE10" s="170">
        <v>41</v>
      </c>
      <c r="XF10" s="201">
        <v>0.51898734177215189</v>
      </c>
      <c r="XG10" s="170">
        <v>7468.4437478791133</v>
      </c>
      <c r="XH10" s="170">
        <v>80775.730635117245</v>
      </c>
      <c r="XI10" s="170"/>
      <c r="XJ10" s="170">
        <v>40</v>
      </c>
      <c r="XK10" s="201">
        <v>0.50632911392405067</v>
      </c>
      <c r="XL10" s="170">
        <v>4240.1177712936233</v>
      </c>
      <c r="XO10" s="7">
        <v>36</v>
      </c>
      <c r="XP10" s="260">
        <v>0.45569620253164556</v>
      </c>
      <c r="XQ10" s="7">
        <v>36</v>
      </c>
      <c r="XR10" s="260">
        <v>0.45569620253164556</v>
      </c>
      <c r="XS10" s="7">
        <v>43</v>
      </c>
      <c r="XT10" s="256">
        <v>0.54430379746835444</v>
      </c>
      <c r="XU10" s="7">
        <v>43</v>
      </c>
      <c r="XV10" s="260">
        <v>0.54430379746835444</v>
      </c>
      <c r="XW10">
        <v>79</v>
      </c>
      <c r="XX10" s="277">
        <v>79</v>
      </c>
      <c r="YH10" t="s">
        <v>1155</v>
      </c>
      <c r="YN10" s="170">
        <v>43</v>
      </c>
      <c r="YO10" s="201">
        <v>0.54430379746835444</v>
      </c>
      <c r="YP10" s="170">
        <v>8616.4235087882353</v>
      </c>
      <c r="YQ10" s="170">
        <v>85336.302190161339</v>
      </c>
      <c r="YR10" s="138">
        <v>1984.5651672130543</v>
      </c>
      <c r="YS10" s="170">
        <v>44</v>
      </c>
      <c r="YT10" s="201">
        <v>0.55696202531645567</v>
      </c>
      <c r="YU10" s="170">
        <v>10952.982153208502</v>
      </c>
      <c r="YX10" s="7">
        <v>55</v>
      </c>
      <c r="YY10" s="260">
        <v>0.69620253164556967</v>
      </c>
      <c r="YZ10" s="7">
        <v>39</v>
      </c>
      <c r="ZA10" s="260">
        <v>0.49367088607594939</v>
      </c>
      <c r="ZB10" s="7">
        <v>24</v>
      </c>
      <c r="ZC10" s="256">
        <v>0.30379746835443039</v>
      </c>
      <c r="ZD10" s="7">
        <v>40</v>
      </c>
      <c r="ZE10" s="260">
        <v>0.50632911392405067</v>
      </c>
      <c r="ZF10">
        <v>79</v>
      </c>
      <c r="ZG10" s="277">
        <v>79</v>
      </c>
      <c r="ZQ10" t="s">
        <v>1155</v>
      </c>
      <c r="ZW10" s="170">
        <v>37</v>
      </c>
      <c r="ZX10" s="201">
        <v>0.46835443037974683</v>
      </c>
      <c r="ZY10" s="170">
        <v>-826.80228839114989</v>
      </c>
      <c r="ZZ10" s="170">
        <v>105529.38666803337</v>
      </c>
      <c r="AAA10" s="138">
        <v>2852.1455856225234</v>
      </c>
      <c r="AAB10" s="170">
        <v>42</v>
      </c>
      <c r="AAC10" s="201">
        <v>0.53164556962025311</v>
      </c>
      <c r="AAD10" s="170">
        <v>-6998.3817137161996</v>
      </c>
      <c r="AAG10" s="7">
        <v>45</v>
      </c>
      <c r="AAH10" s="260">
        <v>0.569620253164557</v>
      </c>
      <c r="AAI10" s="7">
        <v>47</v>
      </c>
      <c r="AAJ10" s="260">
        <v>0.59493670886075944</v>
      </c>
      <c r="AAK10" s="7">
        <v>34</v>
      </c>
      <c r="AAL10" s="256">
        <v>0.43037974683544306</v>
      </c>
      <c r="AAM10" s="7">
        <v>32</v>
      </c>
      <c r="AAN10" s="260">
        <v>0.4050632911392405</v>
      </c>
      <c r="AAO10">
        <v>79</v>
      </c>
      <c r="AAP10" s="277">
        <v>79</v>
      </c>
      <c r="AAZ10" t="s">
        <v>1155</v>
      </c>
      <c r="ABF10" s="170">
        <v>48</v>
      </c>
      <c r="ABG10" s="201">
        <v>0.60759493670886078</v>
      </c>
      <c r="ABH10" s="170">
        <v>31994.948671138623</v>
      </c>
      <c r="ABI10" s="170">
        <v>110195.77395712283</v>
      </c>
      <c r="ABJ10" s="138">
        <v>2295.7452907733923</v>
      </c>
      <c r="ABK10" s="170">
        <v>26</v>
      </c>
      <c r="ABL10" s="201">
        <v>0.32911392405063289</v>
      </c>
      <c r="ABM10" s="170">
        <v>-25837.845624371821</v>
      </c>
      <c r="ABP10" s="7">
        <v>49</v>
      </c>
      <c r="ABQ10" s="260">
        <v>0.620253164556962</v>
      </c>
      <c r="ABR10" s="7">
        <v>48</v>
      </c>
      <c r="ABS10" s="260">
        <v>0.60759493670886078</v>
      </c>
      <c r="ABT10" s="7">
        <v>30</v>
      </c>
      <c r="ABU10" s="256">
        <v>0.379746835443038</v>
      </c>
      <c r="ABV10" s="7">
        <v>31</v>
      </c>
      <c r="ABW10" s="260">
        <v>0.39240506329113922</v>
      </c>
      <c r="ABX10">
        <v>79</v>
      </c>
      <c r="ABY10" s="277">
        <v>79</v>
      </c>
      <c r="ACI10" t="s">
        <v>1155</v>
      </c>
      <c r="ACO10" s="170">
        <v>37</v>
      </c>
      <c r="ACP10" s="201">
        <v>0.46835443037974683</v>
      </c>
      <c r="ACQ10" s="170">
        <v>-13901.462138342646</v>
      </c>
      <c r="ACR10" s="170">
        <v>66929.742924948965</v>
      </c>
      <c r="ACS10" s="144">
        <v>847.21193575884763</v>
      </c>
      <c r="ACT10" s="170">
        <v>44</v>
      </c>
      <c r="ACU10" s="201">
        <v>0.55696202531645567</v>
      </c>
      <c r="ACV10" s="170">
        <v>13508.250645239908</v>
      </c>
      <c r="ACY10" s="7">
        <v>49</v>
      </c>
      <c r="ACZ10" s="260">
        <v>0.620253164556962</v>
      </c>
      <c r="ADA10" s="7">
        <v>49</v>
      </c>
      <c r="ADB10" s="260">
        <v>0.620253164556962</v>
      </c>
      <c r="ADC10" s="7">
        <v>30</v>
      </c>
      <c r="ADD10" s="256">
        <v>0.379746835443038</v>
      </c>
      <c r="ADE10" s="7">
        <v>30</v>
      </c>
      <c r="ADF10" s="260">
        <v>0.379746835443038</v>
      </c>
      <c r="ADG10">
        <v>79</v>
      </c>
      <c r="ADH10" s="277">
        <v>79</v>
      </c>
      <c r="ADR10" t="s">
        <v>1155</v>
      </c>
      <c r="ADX10" s="170">
        <v>34</v>
      </c>
      <c r="ADY10" s="201">
        <v>0.43037974683544306</v>
      </c>
      <c r="ADZ10" s="170">
        <v>-12964.096678372898</v>
      </c>
      <c r="AEA10" s="170">
        <v>84176.83114982117</v>
      </c>
      <c r="AEB10" s="144">
        <v>1065.5295082255843</v>
      </c>
      <c r="AEC10" s="170">
        <v>37</v>
      </c>
      <c r="AED10" s="201">
        <v>0.46835443037974683</v>
      </c>
      <c r="AEE10" s="170">
        <v>-3913.283697658509</v>
      </c>
      <c r="AEH10" s="7">
        <v>47</v>
      </c>
      <c r="AEI10" s="260">
        <v>0.59493670886075944</v>
      </c>
      <c r="AEJ10" s="7">
        <v>52</v>
      </c>
      <c r="AEK10" s="260">
        <v>0.65822784810126578</v>
      </c>
      <c r="AEL10" s="7">
        <v>32</v>
      </c>
      <c r="AEM10" s="256">
        <v>0.4050632911392405</v>
      </c>
      <c r="AEN10" s="7">
        <v>27</v>
      </c>
      <c r="AEO10" s="260">
        <v>0.34177215189873417</v>
      </c>
      <c r="AEP10">
        <v>79</v>
      </c>
      <c r="AEQ10" s="277">
        <v>79</v>
      </c>
      <c r="AFA10" t="s">
        <v>1155</v>
      </c>
      <c r="AFG10" s="170">
        <f>SUM(AFG2:AFG9)</f>
        <v>48</v>
      </c>
      <c r="AFH10" s="201">
        <f t="shared" si="35"/>
        <v>0.60759493670886078</v>
      </c>
      <c r="AFI10" s="170">
        <f>SUM(AFI2:AFI9)</f>
        <v>14716.797072099236</v>
      </c>
      <c r="AFJ10" s="170">
        <f>SUM(AFJ2:AFJ9)</f>
        <v>63177.734062157775</v>
      </c>
      <c r="AFK10" s="144">
        <f t="shared" si="38"/>
        <v>799.71815268554144</v>
      </c>
      <c r="AFL10" s="170">
        <f>SUM(AFL2:AFL9)</f>
        <v>27</v>
      </c>
      <c r="AFM10" s="201">
        <f t="shared" si="1"/>
        <v>0.34177215189873417</v>
      </c>
      <c r="AFN10" s="170">
        <f>SUM(AFN2:AFN9)</f>
        <v>-19548.655289079419</v>
      </c>
      <c r="AFQ10" s="7">
        <f>SUM(AFQ2:AFQ9)</f>
        <v>19</v>
      </c>
      <c r="AFR10" s="260">
        <f t="shared" si="4"/>
        <v>0.24050632911392406</v>
      </c>
      <c r="AFS10" s="7">
        <f>SUM(AFS2:AFS9)</f>
        <v>49</v>
      </c>
      <c r="AFT10" s="260">
        <f t="shared" si="5"/>
        <v>0.620253164556962</v>
      </c>
      <c r="AFU10" s="7">
        <f>SUM(AFU2:AFU9)</f>
        <v>60</v>
      </c>
      <c r="AFV10" s="256">
        <f t="shared" si="7"/>
        <v>0.759493670886076</v>
      </c>
      <c r="AFW10" s="7">
        <f>SUM(AFW2:AFW9)</f>
        <v>30</v>
      </c>
      <c r="AFX10" s="260">
        <f t="shared" si="9"/>
        <v>0.379746835443038</v>
      </c>
      <c r="AFY10">
        <f t="shared" si="10"/>
        <v>79</v>
      </c>
      <c r="AFZ10" s="277">
        <f>SUM(AFZ2:AFZ9)</f>
        <v>79</v>
      </c>
      <c r="AGJ10" t="s">
        <v>1155</v>
      </c>
      <c r="AGP10" s="170">
        <f>SUM(AGP2:AGP9)</f>
        <v>0</v>
      </c>
      <c r="AGQ10" s="201">
        <f t="shared" si="43"/>
        <v>0</v>
      </c>
      <c r="AGR10" s="170">
        <f>SUM(AGR2:AGR9)</f>
        <v>0</v>
      </c>
      <c r="AGS10" s="170">
        <f>SUM(AGS2:AGS9)</f>
        <v>0</v>
      </c>
      <c r="AGT10" s="144">
        <f t="shared" si="46"/>
        <v>0</v>
      </c>
      <c r="AGU10" s="170">
        <f>SUM(AGU2:AGU9)</f>
        <v>0</v>
      </c>
      <c r="AGV10" s="201">
        <f t="shared" si="12"/>
        <v>0</v>
      </c>
      <c r="AGW10" s="170">
        <f>SUM(AGW2:AGW9)</f>
        <v>0</v>
      </c>
      <c r="AGZ10" s="7">
        <f>SUM(AGZ2:AGZ9)</f>
        <v>0</v>
      </c>
      <c r="AHA10" s="260" t="e">
        <f t="shared" si="15"/>
        <v>#DIV/0!</v>
      </c>
      <c r="AHB10" s="7">
        <f>SUM(AHB2:AHB9)</f>
        <v>48</v>
      </c>
      <c r="AHC10" s="260" t="e">
        <f t="shared" si="16"/>
        <v>#DIV/0!</v>
      </c>
      <c r="AHD10" s="7">
        <f>SUM(AHD2:AHD9)</f>
        <v>0</v>
      </c>
      <c r="AHE10" s="256" t="e">
        <f t="shared" si="18"/>
        <v>#DIV/0!</v>
      </c>
      <c r="AHF10" s="7">
        <f>SUM(AHF2:AHF9)</f>
        <v>31</v>
      </c>
      <c r="AHG10" s="260" t="e">
        <f t="shared" si="20"/>
        <v>#DIV/0!</v>
      </c>
      <c r="AHH10">
        <f t="shared" si="21"/>
        <v>0</v>
      </c>
      <c r="AHI10" s="277">
        <f>SUM(AHI2:AHI9)</f>
        <v>79</v>
      </c>
      <c r="AHS10" t="s">
        <v>1155</v>
      </c>
      <c r="AHY10" s="170">
        <f>SUM(AHY2:AHY9)</f>
        <v>79</v>
      </c>
      <c r="AHZ10" s="201">
        <f t="shared" si="51"/>
        <v>1</v>
      </c>
      <c r="AIA10" s="170">
        <f>SUM(AIA2:AIA9)</f>
        <v>0</v>
      </c>
      <c r="AIB10" s="170">
        <f>SUM(AIB2:AIB9)</f>
        <v>0</v>
      </c>
      <c r="AIC10" s="144">
        <f t="shared" si="53"/>
        <v>0</v>
      </c>
      <c r="AID10" s="170">
        <f>SUM(AID2:AID9)</f>
        <v>79</v>
      </c>
      <c r="AIE10" s="201">
        <f t="shared" si="23"/>
        <v>1</v>
      </c>
      <c r="AIF10" s="170">
        <f>SUM(AIF2:AIF9)</f>
        <v>0</v>
      </c>
      <c r="AII10" s="7">
        <f>SUM(AII2:AII9)</f>
        <v>0</v>
      </c>
      <c r="AIJ10" s="260" t="e">
        <f t="shared" si="26"/>
        <v>#DIV/0!</v>
      </c>
      <c r="AIK10" s="7">
        <f>SUM(AIK2:AIK9)</f>
        <v>0</v>
      </c>
      <c r="AIL10" s="260" t="e">
        <f t="shared" si="27"/>
        <v>#DIV/0!</v>
      </c>
      <c r="AIM10" s="7">
        <f>SUM(AIM2:AIM9)</f>
        <v>0</v>
      </c>
      <c r="AIN10" s="256" t="e">
        <f t="shared" si="29"/>
        <v>#DIV/0!</v>
      </c>
      <c r="AIO10" s="7">
        <f>SUM(AIO2:AIO9)</f>
        <v>0</v>
      </c>
      <c r="AIP10" s="260" t="e">
        <f t="shared" si="31"/>
        <v>#DIV/0!</v>
      </c>
      <c r="AIQ10">
        <f t="shared" si="32"/>
        <v>0</v>
      </c>
      <c r="AIR10" s="277">
        <f>SUM(AIR2:AIR9)</f>
        <v>0</v>
      </c>
    </row>
    <row r="11" spans="1:936" outlineLevel="1" x14ac:dyDescent="0.25">
      <c r="PF11" t="s">
        <v>1201</v>
      </c>
      <c r="PG11" s="96">
        <v>0.8</v>
      </c>
      <c r="PH11">
        <v>0.5</v>
      </c>
      <c r="QH11" t="s">
        <v>1201</v>
      </c>
      <c r="QI11" s="96">
        <v>0.8</v>
      </c>
      <c r="QJ11">
        <v>0.5</v>
      </c>
      <c r="RO11" t="s">
        <v>1201</v>
      </c>
      <c r="RP11" s="96">
        <v>0.8</v>
      </c>
      <c r="RQ11">
        <v>0.5</v>
      </c>
      <c r="RR11">
        <v>1</v>
      </c>
      <c r="SX11" t="s">
        <v>1201</v>
      </c>
      <c r="SY11" s="96">
        <v>0.75</v>
      </c>
      <c r="SZ11">
        <v>0.5</v>
      </c>
      <c r="TA11">
        <v>1</v>
      </c>
      <c r="TY11" s="194">
        <v>0.5</v>
      </c>
      <c r="TZ11" s="194">
        <v>1</v>
      </c>
      <c r="UG11" t="s">
        <v>1201</v>
      </c>
      <c r="UH11" s="96">
        <v>0.75</v>
      </c>
      <c r="UI11">
        <v>0.5</v>
      </c>
      <c r="UJ11">
        <v>1</v>
      </c>
      <c r="VH11" s="194">
        <v>0.5</v>
      </c>
      <c r="VI11" s="194">
        <v>1</v>
      </c>
      <c r="VP11" t="s">
        <v>1201</v>
      </c>
      <c r="VQ11" s="96">
        <v>0.75</v>
      </c>
      <c r="VR11">
        <v>0.5</v>
      </c>
      <c r="VS11">
        <v>1</v>
      </c>
      <c r="WQ11" s="194">
        <v>0.5</v>
      </c>
      <c r="WR11" s="194">
        <v>1</v>
      </c>
      <c r="WY11" t="s">
        <v>1201</v>
      </c>
      <c r="WZ11" s="96">
        <v>0.75</v>
      </c>
      <c r="XA11">
        <v>0.5</v>
      </c>
      <c r="XB11">
        <v>1</v>
      </c>
      <c r="XZ11" s="194">
        <v>0.5</v>
      </c>
      <c r="YA11" s="194">
        <v>1</v>
      </c>
      <c r="YH11" t="s">
        <v>1201</v>
      </c>
      <c r="YI11" s="96">
        <v>0.75</v>
      </c>
      <c r="YJ11">
        <v>0.5</v>
      </c>
      <c r="YK11">
        <v>1</v>
      </c>
      <c r="ZI11" s="194">
        <v>0.5</v>
      </c>
      <c r="ZJ11" s="194">
        <v>1</v>
      </c>
      <c r="ZQ11" t="s">
        <v>1201</v>
      </c>
      <c r="ZR11" s="96">
        <v>0.75</v>
      </c>
      <c r="ZS11">
        <v>0.5</v>
      </c>
      <c r="ZT11">
        <v>1</v>
      </c>
      <c r="AAR11" s="194">
        <v>0.5</v>
      </c>
      <c r="AAS11" s="194">
        <v>1</v>
      </c>
      <c r="AAZ11" t="s">
        <v>1201</v>
      </c>
      <c r="ABA11" s="96">
        <v>0.75</v>
      </c>
      <c r="ABB11">
        <v>0.5</v>
      </c>
      <c r="ABC11">
        <v>1</v>
      </c>
      <c r="ACA11" s="194">
        <v>0.5</v>
      </c>
      <c r="ACB11" s="194">
        <v>1</v>
      </c>
      <c r="ACI11" t="s">
        <v>1201</v>
      </c>
      <c r="ACJ11" s="96">
        <v>0.75</v>
      </c>
      <c r="ACK11">
        <v>0.5</v>
      </c>
      <c r="ACL11">
        <v>1</v>
      </c>
      <c r="ADJ11" s="194">
        <v>0.5</v>
      </c>
      <c r="ADK11" s="194">
        <v>1</v>
      </c>
      <c r="ADR11" t="s">
        <v>1201</v>
      </c>
      <c r="ADS11" s="96">
        <v>0.75</v>
      </c>
      <c r="ADT11">
        <v>0.5</v>
      </c>
      <c r="ADU11">
        <v>1</v>
      </c>
      <c r="AES11" s="194">
        <v>0.5</v>
      </c>
      <c r="AET11" s="194">
        <v>1</v>
      </c>
      <c r="AFA11" t="s">
        <v>1201</v>
      </c>
      <c r="AFB11" s="96">
        <v>0.75</v>
      </c>
      <c r="AFC11">
        <v>0.5</v>
      </c>
      <c r="AFD11">
        <v>1</v>
      </c>
      <c r="AGB11" s="194">
        <f>AFC11</f>
        <v>0.5</v>
      </c>
      <c r="AGC11" s="194">
        <f>AFD11</f>
        <v>1</v>
      </c>
      <c r="AGJ11" t="s">
        <v>1201</v>
      </c>
      <c r="AGK11" s="96">
        <v>0.75</v>
      </c>
      <c r="AGL11">
        <v>0.5</v>
      </c>
      <c r="AGM11">
        <v>1</v>
      </c>
      <c r="AHK11" s="194">
        <f>AGL11</f>
        <v>0.5</v>
      </c>
      <c r="AHL11" s="194">
        <f>AGM11</f>
        <v>1</v>
      </c>
      <c r="AHS11" t="s">
        <v>1201</v>
      </c>
      <c r="AHT11" s="96">
        <v>0.75</v>
      </c>
      <c r="AHU11">
        <v>0.5</v>
      </c>
      <c r="AHV11">
        <v>1</v>
      </c>
      <c r="AIT11" s="194">
        <f>AHU11</f>
        <v>0.5</v>
      </c>
      <c r="AIU11" s="194">
        <f>AHV11</f>
        <v>1</v>
      </c>
    </row>
    <row r="12" spans="1:936"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1157</v>
      </c>
      <c r="BY12" t="s">
        <v>1156</v>
      </c>
      <c r="BZ12" t="s">
        <v>1069</v>
      </c>
      <c r="CA12" t="s">
        <v>1125</v>
      </c>
      <c r="CB12" t="s">
        <v>1157</v>
      </c>
      <c r="CC12" t="s">
        <v>1156</v>
      </c>
      <c r="CD12" t="s">
        <v>1068</v>
      </c>
      <c r="CE12" t="s">
        <v>429</v>
      </c>
      <c r="CF12" t="s">
        <v>1</v>
      </c>
      <c r="CG12" t="s">
        <v>32</v>
      </c>
      <c r="CH12" t="s">
        <v>780</v>
      </c>
      <c r="CI12" t="s">
        <v>1123</v>
      </c>
      <c r="CJ12" t="s">
        <v>1124</v>
      </c>
      <c r="CK12" t="s">
        <v>920</v>
      </c>
      <c r="CL12" s="194" t="s">
        <v>1112</v>
      </c>
      <c r="CM12" s="194" t="s">
        <v>1159</v>
      </c>
      <c r="CN12" s="194" t="s">
        <v>1158</v>
      </c>
      <c r="CP12" t="s">
        <v>1074</v>
      </c>
      <c r="CQ12" s="96">
        <v>20160609</v>
      </c>
      <c r="CR12" s="1" t="s">
        <v>1157</v>
      </c>
      <c r="CS12" t="s">
        <v>1156</v>
      </c>
      <c r="CT12" t="s">
        <v>1069</v>
      </c>
      <c r="CU12" t="s">
        <v>1125</v>
      </c>
      <c r="CV12" t="s">
        <v>1157</v>
      </c>
      <c r="CW12" t="s">
        <v>1156</v>
      </c>
      <c r="CX12" t="s">
        <v>1068</v>
      </c>
      <c r="CY12" t="s">
        <v>429</v>
      </c>
      <c r="CZ12" t="s">
        <v>1</v>
      </c>
      <c r="DA12" t="s">
        <v>32</v>
      </c>
      <c r="DB12" t="s">
        <v>780</v>
      </c>
      <c r="DC12" t="s">
        <v>1123</v>
      </c>
      <c r="DD12" t="s">
        <v>1124</v>
      </c>
      <c r="DE12" t="s">
        <v>920</v>
      </c>
      <c r="DF12" s="194" t="s">
        <v>1112</v>
      </c>
      <c r="DG12" s="194" t="s">
        <v>1159</v>
      </c>
      <c r="DH12" s="194" t="s">
        <v>1158</v>
      </c>
      <c r="DJ12" t="s">
        <v>1074</v>
      </c>
      <c r="DK12" s="96">
        <v>20160610</v>
      </c>
      <c r="DL12" s="1" t="s">
        <v>1157</v>
      </c>
      <c r="DM12" s="1" t="s">
        <v>1174</v>
      </c>
      <c r="DN12" t="s">
        <v>1156</v>
      </c>
      <c r="DO12" t="s">
        <v>1175</v>
      </c>
      <c r="DP12" t="s">
        <v>1069</v>
      </c>
      <c r="DQ12" t="s">
        <v>1125</v>
      </c>
      <c r="DR12" t="s">
        <v>1157</v>
      </c>
      <c r="DS12" t="s">
        <v>1156</v>
      </c>
      <c r="DT12" t="s">
        <v>1175</v>
      </c>
      <c r="DU12" t="s">
        <v>1068</v>
      </c>
      <c r="DV12" t="s">
        <v>429</v>
      </c>
      <c r="DW12" t="s">
        <v>1</v>
      </c>
      <c r="DX12" t="s">
        <v>32</v>
      </c>
      <c r="DY12" t="s">
        <v>780</v>
      </c>
      <c r="DZ12" t="s">
        <v>1123</v>
      </c>
      <c r="EA12" t="s">
        <v>1124</v>
      </c>
      <c r="EB12" t="s">
        <v>920</v>
      </c>
      <c r="EC12" s="194" t="s">
        <v>1112</v>
      </c>
      <c r="ED12" s="194" t="s">
        <v>1159</v>
      </c>
      <c r="EE12" s="194" t="s">
        <v>1158</v>
      </c>
      <c r="EF12" s="194" t="s">
        <v>1176</v>
      </c>
      <c r="EH12" t="s">
        <v>1074</v>
      </c>
      <c r="EI12" s="96">
        <v>20160613</v>
      </c>
      <c r="EJ12" s="1" t="s">
        <v>1157</v>
      </c>
      <c r="EK12" s="268" t="s">
        <v>1174</v>
      </c>
      <c r="EL12" s="267" t="s">
        <v>1156</v>
      </c>
      <c r="EM12" s="268" t="s">
        <v>1175</v>
      </c>
      <c r="EN12" t="s">
        <v>1069</v>
      </c>
      <c r="EO12" t="s">
        <v>1125</v>
      </c>
      <c r="EP12" t="s">
        <v>1157</v>
      </c>
      <c r="EQ12" t="s">
        <v>1156</v>
      </c>
      <c r="ER12" t="s">
        <v>1175</v>
      </c>
      <c r="ES12" t="s">
        <v>1068</v>
      </c>
      <c r="ET12" t="s">
        <v>1182</v>
      </c>
      <c r="EU12" t="s">
        <v>1</v>
      </c>
      <c r="EV12" t="s">
        <v>32</v>
      </c>
      <c r="EW12" t="s">
        <v>780</v>
      </c>
      <c r="EX12" t="s">
        <v>1184</v>
      </c>
      <c r="EY12" t="s">
        <v>1124</v>
      </c>
      <c r="EZ12" t="s">
        <v>920</v>
      </c>
      <c r="FA12" s="194" t="s">
        <v>1112</v>
      </c>
      <c r="FB12" s="194" t="s">
        <v>1159</v>
      </c>
      <c r="FC12" s="194" t="s">
        <v>1158</v>
      </c>
      <c r="FD12" s="194" t="s">
        <v>1176</v>
      </c>
      <c r="FF12" t="s">
        <v>1074</v>
      </c>
      <c r="FG12" s="96">
        <v>20160614</v>
      </c>
      <c r="FH12" s="275" t="s">
        <v>1157</v>
      </c>
      <c r="FI12" s="269" t="s">
        <v>1174</v>
      </c>
      <c r="FJ12" s="271" t="s">
        <v>1156</v>
      </c>
      <c r="FK12" s="269" t="s">
        <v>1175</v>
      </c>
      <c r="FL12" t="s">
        <v>1069</v>
      </c>
      <c r="FM12" t="s">
        <v>1125</v>
      </c>
      <c r="FN12" s="275" t="s">
        <v>1157</v>
      </c>
      <c r="FO12" s="271" t="s">
        <v>1156</v>
      </c>
      <c r="FP12" s="269" t="s">
        <v>1175</v>
      </c>
      <c r="FQ12" t="s">
        <v>1068</v>
      </c>
      <c r="FR12" t="s">
        <v>1182</v>
      </c>
      <c r="FS12" t="s">
        <v>1</v>
      </c>
      <c r="FT12" t="s">
        <v>32</v>
      </c>
      <c r="FU12" t="s">
        <v>780</v>
      </c>
      <c r="FV12" s="113" t="s">
        <v>1185</v>
      </c>
      <c r="FW12" s="216" t="s">
        <v>1124</v>
      </c>
      <c r="FX12" t="s">
        <v>1186</v>
      </c>
      <c r="FY12" s="113" t="s">
        <v>1187</v>
      </c>
      <c r="FZ12" s="194" t="s">
        <v>1188</v>
      </c>
      <c r="GA12" s="194" t="s">
        <v>1189</v>
      </c>
      <c r="GB12" s="273" t="s">
        <v>1159</v>
      </c>
      <c r="GC12" s="272" t="s">
        <v>1158</v>
      </c>
      <c r="GD12" s="270" t="s">
        <v>1176</v>
      </c>
      <c r="GF12" t="s">
        <v>1074</v>
      </c>
      <c r="GG12" s="96">
        <v>20160615</v>
      </c>
      <c r="GH12" s="275" t="s">
        <v>1157</v>
      </c>
      <c r="GI12" s="269" t="s">
        <v>1174</v>
      </c>
      <c r="GJ12" s="271" t="s">
        <v>1156</v>
      </c>
      <c r="GK12" s="269" t="s">
        <v>1175</v>
      </c>
      <c r="GL12" t="s">
        <v>1069</v>
      </c>
      <c r="GM12" t="s">
        <v>1125</v>
      </c>
      <c r="GN12" s="275" t="s">
        <v>1157</v>
      </c>
      <c r="GO12" s="271" t="s">
        <v>1156</v>
      </c>
      <c r="GP12" s="269" t="s">
        <v>1175</v>
      </c>
      <c r="GQ12" t="s">
        <v>1068</v>
      </c>
      <c r="GR12" t="s">
        <v>1182</v>
      </c>
      <c r="GS12" t="s">
        <v>1</v>
      </c>
      <c r="GT12" t="s">
        <v>32</v>
      </c>
      <c r="GU12" t="s">
        <v>780</v>
      </c>
      <c r="GV12" s="113" t="s">
        <v>1185</v>
      </c>
      <c r="GW12" s="276" t="s">
        <v>1124</v>
      </c>
      <c r="GX12" t="s">
        <v>1186</v>
      </c>
      <c r="GY12" s="113" t="s">
        <v>1187</v>
      </c>
      <c r="GZ12" s="194" t="s">
        <v>1188</v>
      </c>
      <c r="HA12" s="113" t="s">
        <v>1189</v>
      </c>
      <c r="HB12" s="273" t="s">
        <v>1159</v>
      </c>
      <c r="HC12" s="272" t="s">
        <v>1158</v>
      </c>
      <c r="HD12" s="270" t="s">
        <v>1176</v>
      </c>
      <c r="HF12" t="s">
        <v>1074</v>
      </c>
      <c r="HG12" s="96">
        <v>20160616</v>
      </c>
      <c r="HH12" s="275" t="s">
        <v>1157</v>
      </c>
      <c r="HI12" s="269" t="s">
        <v>1174</v>
      </c>
      <c r="HJ12" s="271" t="s">
        <v>1156</v>
      </c>
      <c r="HK12" s="269" t="s">
        <v>1175</v>
      </c>
      <c r="HL12" t="s">
        <v>1069</v>
      </c>
      <c r="HM12" t="s">
        <v>1125</v>
      </c>
      <c r="HN12" s="275" t="s">
        <v>1157</v>
      </c>
      <c r="HO12" s="271" t="s">
        <v>1156</v>
      </c>
      <c r="HP12" s="269" t="s">
        <v>1175</v>
      </c>
      <c r="HQ12" t="s">
        <v>1068</v>
      </c>
      <c r="HR12" t="s">
        <v>1182</v>
      </c>
      <c r="HS12" t="s">
        <v>1</v>
      </c>
      <c r="HT12" t="s">
        <v>32</v>
      </c>
      <c r="HU12" t="s">
        <v>780</v>
      </c>
      <c r="HV12" s="113" t="s">
        <v>1185</v>
      </c>
      <c r="HW12" s="276" t="s">
        <v>1124</v>
      </c>
      <c r="HX12" t="s">
        <v>1186</v>
      </c>
      <c r="HY12" s="113" t="s">
        <v>1187</v>
      </c>
      <c r="HZ12" s="194" t="s">
        <v>1188</v>
      </c>
      <c r="IA12" s="113" t="s">
        <v>1189</v>
      </c>
      <c r="IB12" s="273" t="s">
        <v>1159</v>
      </c>
      <c r="IC12" s="272" t="s">
        <v>1158</v>
      </c>
      <c r="ID12" s="270" t="s">
        <v>1176</v>
      </c>
      <c r="IF12" t="s">
        <v>1074</v>
      </c>
      <c r="IG12" s="96">
        <v>20160617</v>
      </c>
      <c r="IH12" s="275" t="s">
        <v>1157</v>
      </c>
      <c r="II12" s="269" t="s">
        <v>1174</v>
      </c>
      <c r="IJ12" s="271" t="s">
        <v>1156</v>
      </c>
      <c r="IK12" s="269" t="s">
        <v>1175</v>
      </c>
      <c r="IL12" t="s">
        <v>1069</v>
      </c>
      <c r="IM12" t="s">
        <v>1125</v>
      </c>
      <c r="IN12" s="275" t="s">
        <v>1157</v>
      </c>
      <c r="IO12" s="271" t="s">
        <v>1156</v>
      </c>
      <c r="IP12" s="269" t="s">
        <v>1175</v>
      </c>
      <c r="IQ12" t="s">
        <v>1068</v>
      </c>
      <c r="IR12" t="s">
        <v>1182</v>
      </c>
      <c r="IS12" t="s">
        <v>1</v>
      </c>
      <c r="IT12" t="s">
        <v>32</v>
      </c>
      <c r="IU12" t="s">
        <v>780</v>
      </c>
      <c r="IV12" s="113" t="s">
        <v>1185</v>
      </c>
      <c r="IW12" s="276" t="s">
        <v>1124</v>
      </c>
      <c r="IX12" t="s">
        <v>1186</v>
      </c>
      <c r="IY12" s="113" t="s">
        <v>1187</v>
      </c>
      <c r="IZ12" s="194" t="s">
        <v>1188</v>
      </c>
      <c r="JA12" s="113" t="s">
        <v>1189</v>
      </c>
      <c r="JB12" s="273" t="s">
        <v>1159</v>
      </c>
      <c r="JC12" s="272" t="s">
        <v>1158</v>
      </c>
      <c r="JD12" s="270" t="s">
        <v>1176</v>
      </c>
      <c r="JF12" t="s">
        <v>1074</v>
      </c>
      <c r="JG12" s="96">
        <v>20160620</v>
      </c>
      <c r="JH12" s="275" t="s">
        <v>1157</v>
      </c>
      <c r="JI12" s="269" t="s">
        <v>1174</v>
      </c>
      <c r="JJ12" s="271" t="s">
        <v>1156</v>
      </c>
      <c r="JK12" s="269" t="s">
        <v>1175</v>
      </c>
      <c r="JL12" t="s">
        <v>1069</v>
      </c>
      <c r="JM12" t="s">
        <v>1125</v>
      </c>
      <c r="JN12" s="275" t="s">
        <v>1157</v>
      </c>
      <c r="JO12" s="271" t="s">
        <v>1156</v>
      </c>
      <c r="JP12" s="269" t="s">
        <v>1175</v>
      </c>
      <c r="JQ12" t="s">
        <v>1068</v>
      </c>
      <c r="JR12" t="s">
        <v>1182</v>
      </c>
      <c r="JS12" t="s">
        <v>1</v>
      </c>
      <c r="JT12" t="s">
        <v>32</v>
      </c>
      <c r="JU12" t="s">
        <v>780</v>
      </c>
      <c r="JV12" s="113" t="s">
        <v>1185</v>
      </c>
      <c r="JW12" s="276" t="s">
        <v>1124</v>
      </c>
      <c r="JX12" t="s">
        <v>1186</v>
      </c>
      <c r="JY12" s="113" t="s">
        <v>1187</v>
      </c>
      <c r="JZ12" s="194" t="s">
        <v>1188</v>
      </c>
      <c r="KA12" s="113" t="s">
        <v>1189</v>
      </c>
      <c r="KB12" s="273" t="s">
        <v>1159</v>
      </c>
      <c r="KC12" s="272" t="s">
        <v>1158</v>
      </c>
      <c r="KD12" s="270" t="s">
        <v>1176</v>
      </c>
      <c r="KF12" t="s">
        <v>1074</v>
      </c>
      <c r="KG12" s="96">
        <v>20160621</v>
      </c>
      <c r="KH12" s="275" t="s">
        <v>1157</v>
      </c>
      <c r="KI12" s="269" t="s">
        <v>1174</v>
      </c>
      <c r="KJ12" s="271" t="s">
        <v>1156</v>
      </c>
      <c r="KK12" s="269" t="s">
        <v>1175</v>
      </c>
      <c r="KL12" t="s">
        <v>1069</v>
      </c>
      <c r="KM12" t="s">
        <v>1125</v>
      </c>
      <c r="KN12" s="275" t="s">
        <v>1157</v>
      </c>
      <c r="KO12" s="271" t="s">
        <v>1156</v>
      </c>
      <c r="KP12" s="269" t="s">
        <v>1175</v>
      </c>
      <c r="KQ12" t="s">
        <v>1068</v>
      </c>
      <c r="KR12" t="s">
        <v>1182</v>
      </c>
      <c r="KS12" t="s">
        <v>1</v>
      </c>
      <c r="KT12" t="s">
        <v>32</v>
      </c>
      <c r="KU12" t="s">
        <v>780</v>
      </c>
      <c r="KV12" s="113" t="s">
        <v>1185</v>
      </c>
      <c r="KW12" s="276" t="s">
        <v>1194</v>
      </c>
      <c r="KX12" t="s">
        <v>1186</v>
      </c>
      <c r="KY12" s="113" t="s">
        <v>1187</v>
      </c>
      <c r="KZ12" s="194" t="s">
        <v>1188</v>
      </c>
      <c r="LA12" s="113" t="s">
        <v>1189</v>
      </c>
      <c r="LB12" s="273" t="s">
        <v>1159</v>
      </c>
      <c r="LC12" s="272" t="s">
        <v>1158</v>
      </c>
      <c r="LD12" s="270" t="s">
        <v>1176</v>
      </c>
      <c r="LF12" t="s">
        <v>1074</v>
      </c>
      <c r="LG12" s="96">
        <v>20160622</v>
      </c>
      <c r="LH12" s="275" t="s">
        <v>1157</v>
      </c>
      <c r="LI12" s="269" t="s">
        <v>1174</v>
      </c>
      <c r="LJ12" s="271" t="s">
        <v>1156</v>
      </c>
      <c r="LK12" s="269" t="s">
        <v>1175</v>
      </c>
      <c r="LL12" t="s">
        <v>1069</v>
      </c>
      <c r="LM12" t="s">
        <v>1125</v>
      </c>
      <c r="LN12" s="275" t="s">
        <v>1157</v>
      </c>
      <c r="LO12" s="271" t="s">
        <v>1156</v>
      </c>
      <c r="LP12" s="269" t="s">
        <v>1175</v>
      </c>
      <c r="LQ12" t="s">
        <v>1068</v>
      </c>
      <c r="LR12" t="s">
        <v>1182</v>
      </c>
      <c r="LS12" t="s">
        <v>1</v>
      </c>
      <c r="LT12" t="s">
        <v>32</v>
      </c>
      <c r="LU12" t="s">
        <v>780</v>
      </c>
      <c r="LV12" s="113" t="s">
        <v>1185</v>
      </c>
      <c r="LW12" s="276" t="s">
        <v>1124</v>
      </c>
      <c r="LX12" t="s">
        <v>1186</v>
      </c>
      <c r="LY12" s="113" t="s">
        <v>1187</v>
      </c>
      <c r="LZ12" s="194" t="s">
        <v>1188</v>
      </c>
      <c r="MA12" s="113" t="s">
        <v>1189</v>
      </c>
      <c r="MB12" s="273" t="s">
        <v>1159</v>
      </c>
      <c r="MC12" s="272" t="s">
        <v>1158</v>
      </c>
      <c r="MD12" s="270" t="s">
        <v>1176</v>
      </c>
      <c r="MF12" t="s">
        <v>1074</v>
      </c>
      <c r="MG12" s="96">
        <v>20160623</v>
      </c>
      <c r="MH12" s="275" t="s">
        <v>1157</v>
      </c>
      <c r="MI12" s="269" t="s">
        <v>1174</v>
      </c>
      <c r="MJ12" s="271" t="s">
        <v>1156</v>
      </c>
      <c r="MK12" s="269" t="s">
        <v>1175</v>
      </c>
      <c r="ML12" t="s">
        <v>1069</v>
      </c>
      <c r="MM12" t="s">
        <v>1125</v>
      </c>
      <c r="MN12" s="275" t="s">
        <v>1157</v>
      </c>
      <c r="MO12" s="271" t="s">
        <v>1156</v>
      </c>
      <c r="MP12" s="269" t="s">
        <v>1175</v>
      </c>
      <c r="MQ12" t="s">
        <v>1068</v>
      </c>
      <c r="MR12" t="s">
        <v>1182</v>
      </c>
      <c r="MS12" t="s">
        <v>1</v>
      </c>
      <c r="MT12" t="s">
        <v>32</v>
      </c>
      <c r="MU12" t="s">
        <v>780</v>
      </c>
      <c r="MV12" s="113" t="s">
        <v>1185</v>
      </c>
      <c r="MW12" s="276" t="s">
        <v>1124</v>
      </c>
      <c r="MX12" t="s">
        <v>1186</v>
      </c>
      <c r="MY12" s="113" t="s">
        <v>1187</v>
      </c>
      <c r="MZ12" s="194" t="s">
        <v>1188</v>
      </c>
      <c r="NA12" s="113" t="s">
        <v>1189</v>
      </c>
      <c r="NB12" s="273" t="s">
        <v>1159</v>
      </c>
      <c r="NC12" s="272" t="s">
        <v>1158</v>
      </c>
      <c r="ND12" s="270" t="s">
        <v>1176</v>
      </c>
      <c r="NF12" t="s">
        <v>1074</v>
      </c>
      <c r="NG12" s="96">
        <v>20160624</v>
      </c>
      <c r="NH12" s="275" t="s">
        <v>1157</v>
      </c>
      <c r="NI12" s="269" t="s">
        <v>1174</v>
      </c>
      <c r="NJ12" s="271" t="s">
        <v>1156</v>
      </c>
      <c r="NK12" s="269" t="s">
        <v>1175</v>
      </c>
      <c r="NL12" t="s">
        <v>1069</v>
      </c>
      <c r="NM12" t="s">
        <v>1125</v>
      </c>
      <c r="NN12" s="275" t="s">
        <v>1157</v>
      </c>
      <c r="NO12" s="271" t="s">
        <v>1156</v>
      </c>
      <c r="NP12" s="269" t="s">
        <v>1175</v>
      </c>
      <c r="NQ12" t="s">
        <v>1068</v>
      </c>
      <c r="NR12" t="s">
        <v>1182</v>
      </c>
      <c r="NS12" t="s">
        <v>1</v>
      </c>
      <c r="NT12" t="s">
        <v>32</v>
      </c>
      <c r="NU12" t="s">
        <v>780</v>
      </c>
      <c r="NV12" s="113" t="s">
        <v>1185</v>
      </c>
      <c r="NW12" s="276" t="s">
        <v>1124</v>
      </c>
      <c r="NX12" t="s">
        <v>1186</v>
      </c>
      <c r="NY12" s="113" t="s">
        <v>1187</v>
      </c>
      <c r="NZ12" s="194" t="s">
        <v>1188</v>
      </c>
      <c r="OA12" s="113" t="s">
        <v>1189</v>
      </c>
      <c r="OB12" s="273" t="s">
        <v>1159</v>
      </c>
      <c r="OC12" s="272" t="s">
        <v>1158</v>
      </c>
      <c r="OD12" s="270" t="s">
        <v>1176</v>
      </c>
      <c r="OF12" t="s">
        <v>1074</v>
      </c>
      <c r="OG12" s="96">
        <v>20160627</v>
      </c>
      <c r="OH12" s="275" t="s">
        <v>1157</v>
      </c>
      <c r="OI12" s="269" t="s">
        <v>1174</v>
      </c>
      <c r="OJ12" s="271" t="s">
        <v>1156</v>
      </c>
      <c r="OK12" s="269" t="s">
        <v>1175</v>
      </c>
      <c r="OL12" t="s">
        <v>1069</v>
      </c>
      <c r="OM12" t="s">
        <v>1125</v>
      </c>
      <c r="ON12" s="275" t="s">
        <v>1157</v>
      </c>
      <c r="OO12" s="271" t="s">
        <v>1156</v>
      </c>
      <c r="OP12" s="269" t="s">
        <v>1175</v>
      </c>
      <c r="OQ12" t="s">
        <v>1068</v>
      </c>
      <c r="OR12" t="s">
        <v>1182</v>
      </c>
      <c r="OS12" t="s">
        <v>1</v>
      </c>
      <c r="OT12" t="s">
        <v>32</v>
      </c>
      <c r="OU12" t="s">
        <v>780</v>
      </c>
      <c r="OV12" s="113" t="s">
        <v>1185</v>
      </c>
      <c r="OW12" s="276" t="s">
        <v>1124</v>
      </c>
      <c r="OX12" t="s">
        <v>1186</v>
      </c>
      <c r="OY12" s="113" t="s">
        <v>1187</v>
      </c>
      <c r="OZ12" s="194" t="s">
        <v>1188</v>
      </c>
      <c r="PA12" s="113" t="s">
        <v>1189</v>
      </c>
      <c r="PB12" s="273" t="s">
        <v>1159</v>
      </c>
      <c r="PC12" s="272" t="s">
        <v>1158</v>
      </c>
      <c r="PD12" s="270" t="s">
        <v>1176</v>
      </c>
      <c r="PF12" t="s">
        <v>1074</v>
      </c>
      <c r="PG12" s="96">
        <v>20160628</v>
      </c>
      <c r="PH12" s="281" t="s">
        <v>1200</v>
      </c>
      <c r="PI12" s="275" t="s">
        <v>1157</v>
      </c>
      <c r="PJ12" s="269" t="s">
        <v>1174</v>
      </c>
      <c r="PK12" s="271" t="s">
        <v>1156</v>
      </c>
      <c r="PL12" s="269" t="s">
        <v>1175</v>
      </c>
      <c r="PM12" t="s">
        <v>1069</v>
      </c>
      <c r="PN12" t="s">
        <v>1125</v>
      </c>
      <c r="PO12" s="275" t="s">
        <v>1157</v>
      </c>
      <c r="PP12" s="271" t="s">
        <v>1156</v>
      </c>
      <c r="PQ12" s="269" t="s">
        <v>1175</v>
      </c>
      <c r="PR12" t="s">
        <v>1068</v>
      </c>
      <c r="PS12" t="s">
        <v>1182</v>
      </c>
      <c r="PT12" t="s">
        <v>1</v>
      </c>
      <c r="PU12" t="s">
        <v>32</v>
      </c>
      <c r="PV12" t="s">
        <v>780</v>
      </c>
      <c r="PW12" s="113" t="s">
        <v>1185</v>
      </c>
      <c r="PX12" s="276" t="s">
        <v>1124</v>
      </c>
      <c r="PY12" t="s">
        <v>1186</v>
      </c>
      <c r="PZ12" s="113" t="s">
        <v>1187</v>
      </c>
      <c r="QA12" s="194" t="s">
        <v>1188</v>
      </c>
      <c r="QB12" s="113" t="s">
        <v>1189</v>
      </c>
      <c r="QC12" s="273" t="s">
        <v>1159</v>
      </c>
      <c r="QD12" s="272" t="s">
        <v>1158</v>
      </c>
      <c r="QE12" s="270" t="s">
        <v>1176</v>
      </c>
      <c r="QF12" s="280" t="s">
        <v>1200</v>
      </c>
      <c r="QH12" t="s">
        <v>1074</v>
      </c>
      <c r="QI12" s="96">
        <v>20160629</v>
      </c>
      <c r="QJ12" s="281" t="s">
        <v>1200</v>
      </c>
      <c r="QK12" s="275" t="s">
        <v>1157</v>
      </c>
      <c r="QL12" s="269" t="s">
        <v>1174</v>
      </c>
      <c r="QM12" s="271" t="s">
        <v>1156</v>
      </c>
      <c r="QN12" s="269" t="s">
        <v>1175</v>
      </c>
      <c r="QO12" t="s">
        <v>1069</v>
      </c>
      <c r="QP12" t="s">
        <v>1125</v>
      </c>
      <c r="QQ12" s="275" t="s">
        <v>1157</v>
      </c>
      <c r="QR12" s="271" t="s">
        <v>1156</v>
      </c>
      <c r="QS12" s="269" t="s">
        <v>1175</v>
      </c>
      <c r="QT12" t="s">
        <v>1068</v>
      </c>
      <c r="QU12" t="s">
        <v>1182</v>
      </c>
      <c r="QV12" t="s">
        <v>1</v>
      </c>
      <c r="QW12" t="s">
        <v>32</v>
      </c>
      <c r="QX12" t="s">
        <v>780</v>
      </c>
      <c r="QY12" s="113" t="s">
        <v>1185</v>
      </c>
      <c r="QZ12" s="276" t="s">
        <v>1124</v>
      </c>
      <c r="RA12" t="s">
        <v>1186</v>
      </c>
      <c r="RB12" s="113" t="s">
        <v>1187</v>
      </c>
      <c r="RC12" s="194" t="s">
        <v>1188</v>
      </c>
      <c r="RD12" s="113" t="s">
        <v>1239</v>
      </c>
      <c r="RE12" s="273" t="s">
        <v>1159</v>
      </c>
      <c r="RF12" s="272" t="s">
        <v>1158</v>
      </c>
      <c r="RG12" s="270" t="s">
        <v>1176</v>
      </c>
      <c r="RH12" s="280" t="s">
        <v>1200</v>
      </c>
      <c r="RI12" s="293" t="s">
        <v>1241</v>
      </c>
      <c r="RJ12" s="283" t="s">
        <v>1210</v>
      </c>
      <c r="RK12" s="283" t="s">
        <v>1209</v>
      </c>
      <c r="RL12" s="283" t="s">
        <v>1212</v>
      </c>
      <c r="RM12" s="283" t="s">
        <v>1213</v>
      </c>
      <c r="RO12" t="s">
        <v>1211</v>
      </c>
      <c r="RP12" s="96">
        <v>20160630</v>
      </c>
      <c r="RQ12" s="281" t="s">
        <v>1200</v>
      </c>
      <c r="RR12" s="281" t="s">
        <v>1202</v>
      </c>
      <c r="RS12" s="275" t="s">
        <v>1157</v>
      </c>
      <c r="RT12" s="269" t="s">
        <v>1174</v>
      </c>
      <c r="RU12" s="271" t="s">
        <v>1203</v>
      </c>
      <c r="RV12" s="269" t="s">
        <v>1205</v>
      </c>
      <c r="RW12" t="s">
        <v>1069</v>
      </c>
      <c r="RX12" t="s">
        <v>1125</v>
      </c>
      <c r="RY12" s="275" t="s">
        <v>1157</v>
      </c>
      <c r="RZ12" s="271" t="s">
        <v>1203</v>
      </c>
      <c r="SA12" s="269" t="s">
        <v>1205</v>
      </c>
      <c r="SB12" t="s">
        <v>1068</v>
      </c>
      <c r="SC12" t="s">
        <v>1182</v>
      </c>
      <c r="SD12" t="s">
        <v>1241</v>
      </c>
      <c r="SE12" t="s">
        <v>32</v>
      </c>
      <c r="SF12" t="s">
        <v>780</v>
      </c>
      <c r="SG12" s="113" t="s">
        <v>1185</v>
      </c>
      <c r="SH12" s="276" t="s">
        <v>1124</v>
      </c>
      <c r="SI12" t="s">
        <v>1186</v>
      </c>
      <c r="SJ12" s="113" t="s">
        <v>1187</v>
      </c>
      <c r="SK12" s="194" t="s">
        <v>1188</v>
      </c>
      <c r="SL12" s="113" t="s">
        <v>1239</v>
      </c>
      <c r="SM12" s="273" t="s">
        <v>1159</v>
      </c>
      <c r="SN12" s="272" t="s">
        <v>1204</v>
      </c>
      <c r="SO12" s="270" t="s">
        <v>1206</v>
      </c>
      <c r="SP12" s="280" t="s">
        <v>1200</v>
      </c>
      <c r="SQ12" s="280" t="s">
        <v>1202</v>
      </c>
      <c r="SR12" s="293" t="s">
        <v>1241</v>
      </c>
      <c r="SS12" s="283" t="s">
        <v>1210</v>
      </c>
      <c r="ST12" s="283" t="s">
        <v>1209</v>
      </c>
      <c r="SU12" s="283" t="s">
        <v>1212</v>
      </c>
      <c r="SV12" s="283" t="s">
        <v>1213</v>
      </c>
      <c r="SX12" t="s">
        <v>1211</v>
      </c>
      <c r="SY12" s="96">
        <v>20160701</v>
      </c>
      <c r="SZ12" s="281" t="s">
        <v>1200</v>
      </c>
      <c r="TA12" s="281" t="s">
        <v>1202</v>
      </c>
      <c r="TB12" s="275" t="s">
        <v>1157</v>
      </c>
      <c r="TC12" s="1" t="s">
        <v>1174</v>
      </c>
      <c r="TD12" s="271" t="s">
        <v>1207</v>
      </c>
      <c r="TE12" s="269" t="s">
        <v>1205</v>
      </c>
      <c r="TF12" t="s">
        <v>1069</v>
      </c>
      <c r="TG12" t="s">
        <v>1125</v>
      </c>
      <c r="TH12" s="275" t="s">
        <v>1157</v>
      </c>
      <c r="TI12" s="271" t="s">
        <v>1207</v>
      </c>
      <c r="TJ12" s="269" t="s">
        <v>1205</v>
      </c>
      <c r="TK12" t="s">
        <v>1068</v>
      </c>
      <c r="TL12" t="s">
        <v>1182</v>
      </c>
      <c r="TM12" t="s">
        <v>1241</v>
      </c>
      <c r="TN12" t="s">
        <v>32</v>
      </c>
      <c r="TO12" t="s">
        <v>780</v>
      </c>
      <c r="TP12" s="113" t="s">
        <v>1185</v>
      </c>
      <c r="TQ12" s="276" t="s">
        <v>1124</v>
      </c>
      <c r="TR12" t="s">
        <v>1186</v>
      </c>
      <c r="TS12" s="113" t="s">
        <v>1187</v>
      </c>
      <c r="TT12" s="194" t="s">
        <v>1188</v>
      </c>
      <c r="TU12" s="113" t="s">
        <v>1239</v>
      </c>
      <c r="TV12" s="273" t="s">
        <v>1159</v>
      </c>
      <c r="TW12" s="272" t="s">
        <v>1208</v>
      </c>
      <c r="TX12" s="270" t="s">
        <v>1206</v>
      </c>
      <c r="TY12" s="280" t="s">
        <v>1200</v>
      </c>
      <c r="TZ12" s="280" t="s">
        <v>1202</v>
      </c>
      <c r="UA12" s="293" t="s">
        <v>1241</v>
      </c>
      <c r="UB12" s="283" t="s">
        <v>1210</v>
      </c>
      <c r="UC12" s="283" t="s">
        <v>1209</v>
      </c>
      <c r="UD12" s="283" t="s">
        <v>1212</v>
      </c>
      <c r="UE12" s="283" t="s">
        <v>1213</v>
      </c>
      <c r="UG12" t="s">
        <v>1211</v>
      </c>
      <c r="UH12" s="96">
        <v>20160704</v>
      </c>
      <c r="UI12" s="281" t="s">
        <v>1200</v>
      </c>
      <c r="UJ12" s="281" t="s">
        <v>1202</v>
      </c>
      <c r="UK12" s="275" t="s">
        <v>1157</v>
      </c>
      <c r="UL12" s="1" t="s">
        <v>1174</v>
      </c>
      <c r="UM12" s="271" t="s">
        <v>1207</v>
      </c>
      <c r="UN12" s="269" t="s">
        <v>1205</v>
      </c>
      <c r="UO12" t="s">
        <v>1069</v>
      </c>
      <c r="UP12" t="s">
        <v>1125</v>
      </c>
      <c r="UQ12" s="275" t="s">
        <v>1157</v>
      </c>
      <c r="UR12" s="271" t="s">
        <v>1207</v>
      </c>
      <c r="US12" s="269" t="s">
        <v>1205</v>
      </c>
      <c r="UT12" t="s">
        <v>1068</v>
      </c>
      <c r="UU12" t="s">
        <v>1182</v>
      </c>
      <c r="UV12" t="s">
        <v>1241</v>
      </c>
      <c r="UW12" t="s">
        <v>32</v>
      </c>
      <c r="UX12" t="s">
        <v>780</v>
      </c>
      <c r="UY12" s="113" t="s">
        <v>1185</v>
      </c>
      <c r="UZ12" s="276" t="s">
        <v>1124</v>
      </c>
      <c r="VA12" t="s">
        <v>1186</v>
      </c>
      <c r="VB12" s="113" t="s">
        <v>1187</v>
      </c>
      <c r="VC12" s="194" t="s">
        <v>1188</v>
      </c>
      <c r="VD12" s="113" t="s">
        <v>1239</v>
      </c>
      <c r="VE12" s="273" t="s">
        <v>1159</v>
      </c>
      <c r="VF12" s="272" t="s">
        <v>1208</v>
      </c>
      <c r="VG12" s="270" t="s">
        <v>1206</v>
      </c>
      <c r="VH12" s="280" t="s">
        <v>1200</v>
      </c>
      <c r="VI12" s="280" t="s">
        <v>1202</v>
      </c>
      <c r="VJ12" s="293" t="s">
        <v>1241</v>
      </c>
      <c r="VK12" s="283" t="s">
        <v>1210</v>
      </c>
      <c r="VL12" s="283" t="s">
        <v>1209</v>
      </c>
      <c r="VM12" s="283" t="s">
        <v>1212</v>
      </c>
      <c r="VN12" s="283" t="s">
        <v>1213</v>
      </c>
      <c r="VP12" t="s">
        <v>1211</v>
      </c>
      <c r="VQ12" s="96">
        <v>20160705</v>
      </c>
      <c r="VR12" s="281" t="s">
        <v>1200</v>
      </c>
      <c r="VS12" s="281" t="s">
        <v>1202</v>
      </c>
      <c r="VT12" s="275" t="s">
        <v>1157</v>
      </c>
      <c r="VU12" s="1" t="s">
        <v>1174</v>
      </c>
      <c r="VV12" s="271" t="s">
        <v>1207</v>
      </c>
      <c r="VW12" s="269" t="s">
        <v>1205</v>
      </c>
      <c r="VX12" t="s">
        <v>1069</v>
      </c>
      <c r="VY12" t="s">
        <v>1125</v>
      </c>
      <c r="VZ12" s="275" t="s">
        <v>1157</v>
      </c>
      <c r="WA12" s="271" t="s">
        <v>1207</v>
      </c>
      <c r="WB12" s="269" t="s">
        <v>1205</v>
      </c>
      <c r="WC12" t="s">
        <v>1068</v>
      </c>
      <c r="WD12" t="s">
        <v>1182</v>
      </c>
      <c r="WE12" t="s">
        <v>1241</v>
      </c>
      <c r="WF12" t="s">
        <v>32</v>
      </c>
      <c r="WG12" t="s">
        <v>780</v>
      </c>
      <c r="WH12" s="113" t="s">
        <v>1185</v>
      </c>
      <c r="WI12" s="276" t="s">
        <v>1124</v>
      </c>
      <c r="WJ12" t="s">
        <v>1186</v>
      </c>
      <c r="WK12" s="113" t="s">
        <v>1187</v>
      </c>
      <c r="WL12" s="194" t="s">
        <v>1188</v>
      </c>
      <c r="WM12" s="113" t="s">
        <v>1239</v>
      </c>
      <c r="WN12" s="273" t="s">
        <v>1159</v>
      </c>
      <c r="WO12" s="272" t="s">
        <v>1208</v>
      </c>
      <c r="WP12" s="270" t="s">
        <v>1206</v>
      </c>
      <c r="WQ12" s="280" t="s">
        <v>1200</v>
      </c>
      <c r="WR12" s="280" t="s">
        <v>1202</v>
      </c>
      <c r="WS12" s="293" t="s">
        <v>1241</v>
      </c>
      <c r="WT12" s="283" t="s">
        <v>1210</v>
      </c>
      <c r="WU12" s="283" t="s">
        <v>1209</v>
      </c>
      <c r="WV12" s="283" t="s">
        <v>1212</v>
      </c>
      <c r="WW12" s="283" t="s">
        <v>1213</v>
      </c>
      <c r="WY12" t="s">
        <v>1211</v>
      </c>
      <c r="WZ12" s="96">
        <v>20160706</v>
      </c>
      <c r="XA12" s="281" t="s">
        <v>1200</v>
      </c>
      <c r="XB12" s="281" t="s">
        <v>1202</v>
      </c>
      <c r="XC12" s="275" t="s">
        <v>1157</v>
      </c>
      <c r="XD12" s="1" t="s">
        <v>1174</v>
      </c>
      <c r="XE12" s="271" t="s">
        <v>1207</v>
      </c>
      <c r="XF12" s="269" t="s">
        <v>1205</v>
      </c>
      <c r="XG12" t="s">
        <v>1069</v>
      </c>
      <c r="XH12" t="s">
        <v>1125</v>
      </c>
      <c r="XI12" s="275" t="s">
        <v>1157</v>
      </c>
      <c r="XJ12" s="271" t="s">
        <v>1207</v>
      </c>
      <c r="XK12" s="269" t="s">
        <v>1205</v>
      </c>
      <c r="XL12" t="s">
        <v>1068</v>
      </c>
      <c r="XM12" t="s">
        <v>1182</v>
      </c>
      <c r="XN12" t="s">
        <v>1241</v>
      </c>
      <c r="XO12" t="s">
        <v>32</v>
      </c>
      <c r="XP12" t="s">
        <v>780</v>
      </c>
      <c r="XQ12" s="113" t="s">
        <v>1185</v>
      </c>
      <c r="XR12" s="276" t="s">
        <v>1124</v>
      </c>
      <c r="XS12" t="s">
        <v>1186</v>
      </c>
      <c r="XT12" s="113" t="s">
        <v>1187</v>
      </c>
      <c r="XU12" s="194" t="s">
        <v>1188</v>
      </c>
      <c r="XV12" s="113" t="s">
        <v>1239</v>
      </c>
      <c r="XW12" s="273" t="s">
        <v>1159</v>
      </c>
      <c r="XX12" s="272" t="s">
        <v>1208</v>
      </c>
      <c r="XY12" s="270" t="s">
        <v>1206</v>
      </c>
      <c r="XZ12" s="280" t="s">
        <v>1200</v>
      </c>
      <c r="YA12" s="280" t="s">
        <v>1202</v>
      </c>
      <c r="YB12" s="293" t="s">
        <v>1241</v>
      </c>
      <c r="YC12" s="283" t="s">
        <v>1210</v>
      </c>
      <c r="YD12" s="283" t="s">
        <v>1209</v>
      </c>
      <c r="YE12" s="283" t="s">
        <v>1212</v>
      </c>
      <c r="YF12" s="283" t="s">
        <v>1213</v>
      </c>
      <c r="YH12" t="s">
        <v>1211</v>
      </c>
      <c r="YI12" s="96">
        <v>20160707</v>
      </c>
      <c r="YJ12" s="281" t="s">
        <v>1200</v>
      </c>
      <c r="YK12" s="281" t="s">
        <v>1202</v>
      </c>
      <c r="YL12" s="275" t="s">
        <v>1157</v>
      </c>
      <c r="YM12" s="1" t="s">
        <v>1174</v>
      </c>
      <c r="YN12" s="271" t="s">
        <v>1207</v>
      </c>
      <c r="YO12" s="269" t="s">
        <v>1205</v>
      </c>
      <c r="YP12" t="s">
        <v>1069</v>
      </c>
      <c r="YQ12" t="s">
        <v>1125</v>
      </c>
      <c r="YR12" s="275" t="s">
        <v>1157</v>
      </c>
      <c r="YS12" s="271" t="s">
        <v>1207</v>
      </c>
      <c r="YT12" s="269" t="s">
        <v>1205</v>
      </c>
      <c r="YU12" t="s">
        <v>1068</v>
      </c>
      <c r="YV12" t="s">
        <v>1182</v>
      </c>
      <c r="YW12" t="s">
        <v>1241</v>
      </c>
      <c r="YX12" t="s">
        <v>32</v>
      </c>
      <c r="YY12" t="s">
        <v>780</v>
      </c>
      <c r="YZ12" s="113" t="s">
        <v>1185</v>
      </c>
      <c r="ZA12" s="276" t="s">
        <v>1124</v>
      </c>
      <c r="ZB12" t="s">
        <v>1186</v>
      </c>
      <c r="ZC12" s="113" t="s">
        <v>1187</v>
      </c>
      <c r="ZD12" s="194" t="s">
        <v>1188</v>
      </c>
      <c r="ZE12" s="113" t="s">
        <v>1239</v>
      </c>
      <c r="ZF12" s="273" t="s">
        <v>1159</v>
      </c>
      <c r="ZG12" s="272" t="s">
        <v>1208</v>
      </c>
      <c r="ZH12" s="270" t="s">
        <v>1206</v>
      </c>
      <c r="ZI12" s="280" t="s">
        <v>1200</v>
      </c>
      <c r="ZJ12" s="280" t="s">
        <v>1202</v>
      </c>
      <c r="ZK12" s="293" t="s">
        <v>1241</v>
      </c>
      <c r="ZL12" s="283" t="s">
        <v>1210</v>
      </c>
      <c r="ZM12" s="283" t="s">
        <v>1209</v>
      </c>
      <c r="ZN12" s="283" t="s">
        <v>1212</v>
      </c>
      <c r="ZO12" s="283" t="s">
        <v>1213</v>
      </c>
      <c r="ZQ12" t="s">
        <v>1211</v>
      </c>
      <c r="ZR12" s="96">
        <v>20160708</v>
      </c>
      <c r="ZS12" s="281" t="s">
        <v>1200</v>
      </c>
      <c r="ZT12" s="281" t="s">
        <v>1202</v>
      </c>
      <c r="ZU12" s="275" t="s">
        <v>1157</v>
      </c>
      <c r="ZV12" s="1" t="s">
        <v>1174</v>
      </c>
      <c r="ZW12" s="271" t="s">
        <v>1207</v>
      </c>
      <c r="ZX12" s="269" t="s">
        <v>1205</v>
      </c>
      <c r="ZY12" t="s">
        <v>1069</v>
      </c>
      <c r="ZZ12" t="s">
        <v>1125</v>
      </c>
      <c r="AAA12" s="275" t="s">
        <v>1157</v>
      </c>
      <c r="AAB12" s="271" t="s">
        <v>1207</v>
      </c>
      <c r="AAC12" s="269" t="s">
        <v>1205</v>
      </c>
      <c r="AAD12" t="s">
        <v>1068</v>
      </c>
      <c r="AAE12" t="s">
        <v>1182</v>
      </c>
      <c r="AAF12" t="s">
        <v>1241</v>
      </c>
      <c r="AAG12" t="s">
        <v>32</v>
      </c>
      <c r="AAH12" t="s">
        <v>780</v>
      </c>
      <c r="AAI12" s="113" t="s">
        <v>1185</v>
      </c>
      <c r="AAJ12" s="276" t="s">
        <v>1124</v>
      </c>
      <c r="AAK12" t="s">
        <v>1186</v>
      </c>
      <c r="AAL12" s="113" t="s">
        <v>1187</v>
      </c>
      <c r="AAM12" s="194" t="s">
        <v>1188</v>
      </c>
      <c r="AAN12" s="113" t="s">
        <v>1239</v>
      </c>
      <c r="AAO12" s="273" t="s">
        <v>1159</v>
      </c>
      <c r="AAP12" s="272" t="s">
        <v>1208</v>
      </c>
      <c r="AAQ12" s="270" t="s">
        <v>1206</v>
      </c>
      <c r="AAR12" s="280" t="s">
        <v>1200</v>
      </c>
      <c r="AAS12" s="280" t="s">
        <v>1202</v>
      </c>
      <c r="AAT12" s="293" t="s">
        <v>1241</v>
      </c>
      <c r="AAU12" s="283" t="s">
        <v>1210</v>
      </c>
      <c r="AAV12" s="283" t="s">
        <v>1209</v>
      </c>
      <c r="AAW12" s="283" t="s">
        <v>1212</v>
      </c>
      <c r="AAX12" s="283" t="s">
        <v>1213</v>
      </c>
      <c r="AAZ12" t="s">
        <v>1211</v>
      </c>
      <c r="ABA12" s="96">
        <v>20160711</v>
      </c>
      <c r="ABB12" s="281" t="s">
        <v>1200</v>
      </c>
      <c r="ABC12" s="281" t="s">
        <v>1202</v>
      </c>
      <c r="ABD12" s="275" t="s">
        <v>1157</v>
      </c>
      <c r="ABE12" s="1" t="s">
        <v>1174</v>
      </c>
      <c r="ABF12" s="271" t="s">
        <v>1207</v>
      </c>
      <c r="ABG12" s="269" t="s">
        <v>1205</v>
      </c>
      <c r="ABH12" t="s">
        <v>1069</v>
      </c>
      <c r="ABI12" t="s">
        <v>1125</v>
      </c>
      <c r="ABJ12" s="275" t="s">
        <v>1157</v>
      </c>
      <c r="ABK12" s="271" t="s">
        <v>1207</v>
      </c>
      <c r="ABL12" s="269" t="s">
        <v>1205</v>
      </c>
      <c r="ABM12" t="s">
        <v>1068</v>
      </c>
      <c r="ABN12" t="s">
        <v>1182</v>
      </c>
      <c r="ABO12" t="s">
        <v>1241</v>
      </c>
      <c r="ABP12" t="s">
        <v>32</v>
      </c>
      <c r="ABQ12" t="s">
        <v>780</v>
      </c>
      <c r="ABR12" s="113" t="s">
        <v>1185</v>
      </c>
      <c r="ABS12" s="276" t="s">
        <v>1124</v>
      </c>
      <c r="ABT12" t="s">
        <v>1186</v>
      </c>
      <c r="ABU12" s="113" t="s">
        <v>1187</v>
      </c>
      <c r="ABV12" s="194" t="s">
        <v>1188</v>
      </c>
      <c r="ABW12" s="113" t="s">
        <v>1239</v>
      </c>
      <c r="ABX12" s="273" t="s">
        <v>1159</v>
      </c>
      <c r="ABY12" s="272" t="s">
        <v>1208</v>
      </c>
      <c r="ABZ12" s="270" t="s">
        <v>1206</v>
      </c>
      <c r="ACA12" s="280" t="s">
        <v>1200</v>
      </c>
      <c r="ACB12" s="292" t="s">
        <v>1202</v>
      </c>
      <c r="ACC12" s="293" t="s">
        <v>1241</v>
      </c>
      <c r="ACD12" s="290" t="s">
        <v>1210</v>
      </c>
      <c r="ACE12" s="291" t="s">
        <v>1209</v>
      </c>
      <c r="ACF12" s="283" t="s">
        <v>1212</v>
      </c>
      <c r="ACG12" s="283" t="s">
        <v>1213</v>
      </c>
      <c r="ACI12" t="s">
        <v>1211</v>
      </c>
      <c r="ACJ12" s="96">
        <v>20160712</v>
      </c>
      <c r="ACK12" s="281" t="s">
        <v>1200</v>
      </c>
      <c r="ACL12" s="281" t="s">
        <v>1202</v>
      </c>
      <c r="ACM12" s="275" t="s">
        <v>1157</v>
      </c>
      <c r="ACN12" s="1" t="s">
        <v>1174</v>
      </c>
      <c r="ACO12" s="271" t="s">
        <v>1207</v>
      </c>
      <c r="ACP12" s="269" t="s">
        <v>1205</v>
      </c>
      <c r="ACQ12" t="s">
        <v>1069</v>
      </c>
      <c r="ACR12" t="s">
        <v>1200</v>
      </c>
      <c r="ACS12" s="275" t="s">
        <v>1157</v>
      </c>
      <c r="ACT12" s="271" t="s">
        <v>1207</v>
      </c>
      <c r="ACU12" s="269" t="s">
        <v>1205</v>
      </c>
      <c r="ACV12" t="s">
        <v>1068</v>
      </c>
      <c r="ACW12" t="s">
        <v>1182</v>
      </c>
      <c r="ACX12" t="s">
        <v>1241</v>
      </c>
      <c r="ACY12" t="s">
        <v>32</v>
      </c>
      <c r="ACZ12" t="s">
        <v>780</v>
      </c>
      <c r="ADA12" s="113" t="s">
        <v>1185</v>
      </c>
      <c r="ADB12" s="276" t="s">
        <v>1124</v>
      </c>
      <c r="ADC12" t="s">
        <v>1186</v>
      </c>
      <c r="ADD12" s="113" t="s">
        <v>1187</v>
      </c>
      <c r="ADE12" s="194" t="s">
        <v>1188</v>
      </c>
      <c r="ADF12" s="113" t="s">
        <v>1239</v>
      </c>
      <c r="ADG12" s="273" t="s">
        <v>1159</v>
      </c>
      <c r="ADH12" s="272" t="s">
        <v>1208</v>
      </c>
      <c r="ADI12" s="270" t="s">
        <v>1206</v>
      </c>
      <c r="ADJ12" s="280" t="s">
        <v>1200</v>
      </c>
      <c r="ADK12" s="280" t="s">
        <v>1202</v>
      </c>
      <c r="ADL12" s="293" t="s">
        <v>1241</v>
      </c>
      <c r="ADM12" s="283" t="s">
        <v>1210</v>
      </c>
      <c r="ADN12" s="283" t="s">
        <v>1209</v>
      </c>
      <c r="ADO12" s="283" t="s">
        <v>1212</v>
      </c>
      <c r="ADP12" s="283" t="s">
        <v>1213</v>
      </c>
      <c r="ADR12" t="s">
        <v>1211</v>
      </c>
      <c r="ADS12" s="96">
        <v>20160713</v>
      </c>
      <c r="ADT12" s="281" t="s">
        <v>1200</v>
      </c>
      <c r="ADU12" s="281" t="s">
        <v>1202</v>
      </c>
      <c r="ADV12" s="275" t="s">
        <v>1157</v>
      </c>
      <c r="ADW12" s="1" t="s">
        <v>1174</v>
      </c>
      <c r="ADX12" s="271" t="s">
        <v>1207</v>
      </c>
      <c r="ADY12" s="269" t="s">
        <v>1205</v>
      </c>
      <c r="ADZ12" t="s">
        <v>1069</v>
      </c>
      <c r="AEA12" t="s">
        <v>1200</v>
      </c>
      <c r="AEB12" s="275" t="s">
        <v>1157</v>
      </c>
      <c r="AEC12" s="271" t="s">
        <v>1207</v>
      </c>
      <c r="AED12" s="269" t="s">
        <v>1205</v>
      </c>
      <c r="AEE12" t="s">
        <v>1068</v>
      </c>
      <c r="AEF12" t="s">
        <v>1182</v>
      </c>
      <c r="AEG12" t="s">
        <v>1241</v>
      </c>
      <c r="AEH12" t="s">
        <v>32</v>
      </c>
      <c r="AEI12" t="s">
        <v>780</v>
      </c>
      <c r="AEJ12" s="113" t="s">
        <v>1185</v>
      </c>
      <c r="AEK12" s="276" t="s">
        <v>1124</v>
      </c>
      <c r="AEL12" t="s">
        <v>1186</v>
      </c>
      <c r="AEM12" s="113" t="s">
        <v>1187</v>
      </c>
      <c r="AEN12" s="194" t="s">
        <v>1188</v>
      </c>
      <c r="AEO12" s="113" t="s">
        <v>1239</v>
      </c>
      <c r="AEP12" s="273" t="s">
        <v>1159</v>
      </c>
      <c r="AEQ12" s="272" t="s">
        <v>1208</v>
      </c>
      <c r="AER12" s="270" t="s">
        <v>1206</v>
      </c>
      <c r="AES12" s="280" t="s">
        <v>1200</v>
      </c>
      <c r="AET12" s="280" t="s">
        <v>1202</v>
      </c>
      <c r="AEU12" s="293" t="s">
        <v>1241</v>
      </c>
      <c r="AEV12" s="283" t="s">
        <v>1210</v>
      </c>
      <c r="AEW12" s="283" t="s">
        <v>1209</v>
      </c>
      <c r="AEX12" s="283" t="s">
        <v>1212</v>
      </c>
      <c r="AEY12" s="283" t="s">
        <v>1213</v>
      </c>
      <c r="AFA12" t="s">
        <v>1211</v>
      </c>
      <c r="AFB12" s="96">
        <v>20160714</v>
      </c>
      <c r="AFC12" s="281" t="s">
        <v>1200</v>
      </c>
      <c r="AFD12" s="281" t="s">
        <v>1202</v>
      </c>
      <c r="AFE12" s="275" t="s">
        <v>1157</v>
      </c>
      <c r="AFF12" s="1" t="s">
        <v>1174</v>
      </c>
      <c r="AFG12" s="271" t="s">
        <v>1207</v>
      </c>
      <c r="AFH12" s="269" t="s">
        <v>1205</v>
      </c>
      <c r="AFI12" t="s">
        <v>1069</v>
      </c>
      <c r="AFJ12" t="str">
        <f>AFC12</f>
        <v>&gt;equity</v>
      </c>
      <c r="AFK12" s="275" t="s">
        <v>1157</v>
      </c>
      <c r="AFL12" s="271" t="str">
        <f>AFG12</f>
        <v>ANTI-S</v>
      </c>
      <c r="AFM12" s="269" t="str">
        <f>AFH12</f>
        <v>SEA-ADJ</v>
      </c>
      <c r="AFN12" t="s">
        <v>1068</v>
      </c>
      <c r="AFO12" t="s">
        <v>1182</v>
      </c>
      <c r="AFP12" t="s">
        <v>1241</v>
      </c>
      <c r="AFQ12" t="s">
        <v>32</v>
      </c>
      <c r="AFR12" t="s">
        <v>780</v>
      </c>
      <c r="AFS12" s="113" t="s">
        <v>1185</v>
      </c>
      <c r="AFT12" s="276" t="s">
        <v>1124</v>
      </c>
      <c r="AFU12" t="s">
        <v>1186</v>
      </c>
      <c r="AFV12" s="113" t="s">
        <v>1187</v>
      </c>
      <c r="AFW12" s="194" t="s">
        <v>1188</v>
      </c>
      <c r="AFX12" s="113" t="s">
        <v>1239</v>
      </c>
      <c r="AFY12" s="273" t="s">
        <v>1159</v>
      </c>
      <c r="AFZ12" s="272" t="s">
        <v>1208</v>
      </c>
      <c r="AGA12" s="270" t="s">
        <v>1206</v>
      </c>
      <c r="AGB12" s="280" t="str">
        <f>AFC12</f>
        <v>&gt;equity</v>
      </c>
      <c r="AGC12" s="280" t="str">
        <f>AFD12</f>
        <v>&lt;equity</v>
      </c>
      <c r="AGD12" s="293" t="s">
        <v>1241</v>
      </c>
      <c r="AGE12" s="283" t="s">
        <v>1210</v>
      </c>
      <c r="AGF12" s="283" t="s">
        <v>1209</v>
      </c>
      <c r="AGG12" s="283" t="s">
        <v>1212</v>
      </c>
      <c r="AGH12" s="283" t="s">
        <v>1213</v>
      </c>
      <c r="AGJ12" t="s">
        <v>1211</v>
      </c>
      <c r="AGK12" s="96">
        <v>20160715</v>
      </c>
      <c r="AGL12" s="281" t="s">
        <v>1200</v>
      </c>
      <c r="AGM12" s="281" t="s">
        <v>1202</v>
      </c>
      <c r="AGN12" s="275" t="s">
        <v>1157</v>
      </c>
      <c r="AGO12" s="1" t="s">
        <v>1174</v>
      </c>
      <c r="AGP12" s="271" t="s">
        <v>1207</v>
      </c>
      <c r="AGQ12" s="269" t="s">
        <v>1205</v>
      </c>
      <c r="AGR12" t="s">
        <v>1069</v>
      </c>
      <c r="AGS12" t="str">
        <f>AGL12</f>
        <v>&gt;equity</v>
      </c>
      <c r="AGT12" s="275" t="s">
        <v>1157</v>
      </c>
      <c r="AGU12" s="271" t="str">
        <f>AGP12</f>
        <v>ANTI-S</v>
      </c>
      <c r="AGV12" s="269" t="str">
        <f>AGQ12</f>
        <v>SEA-ADJ</v>
      </c>
      <c r="AGW12" t="s">
        <v>1068</v>
      </c>
      <c r="AGX12" t="s">
        <v>1182</v>
      </c>
      <c r="AGY12" t="s">
        <v>1241</v>
      </c>
      <c r="AGZ12" t="s">
        <v>32</v>
      </c>
      <c r="AHA12" t="s">
        <v>780</v>
      </c>
      <c r="AHB12" s="113" t="s">
        <v>1185</v>
      </c>
      <c r="AHC12" s="276" t="s">
        <v>1124</v>
      </c>
      <c r="AHD12" t="s">
        <v>1186</v>
      </c>
      <c r="AHE12" s="113" t="s">
        <v>1187</v>
      </c>
      <c r="AHF12" s="194" t="s">
        <v>1188</v>
      </c>
      <c r="AHG12" s="113" t="s">
        <v>1239</v>
      </c>
      <c r="AHH12" s="273" t="s">
        <v>1159</v>
      </c>
      <c r="AHI12" s="272" t="s">
        <v>1208</v>
      </c>
      <c r="AHJ12" s="270" t="s">
        <v>1206</v>
      </c>
      <c r="AHK12" s="280" t="str">
        <f>AGL12</f>
        <v>&gt;equity</v>
      </c>
      <c r="AHL12" s="280" t="str">
        <f>AGM12</f>
        <v>&lt;equity</v>
      </c>
      <c r="AHM12" s="293" t="s">
        <v>1241</v>
      </c>
      <c r="AHN12" s="283" t="s">
        <v>1210</v>
      </c>
      <c r="AHO12" s="283" t="s">
        <v>1209</v>
      </c>
      <c r="AHP12" s="283" t="s">
        <v>1212</v>
      </c>
      <c r="AHQ12" s="283" t="s">
        <v>1213</v>
      </c>
      <c r="AHS12" t="s">
        <v>1211</v>
      </c>
      <c r="AHT12" s="96">
        <v>20160718</v>
      </c>
      <c r="AHU12" s="281" t="s">
        <v>1200</v>
      </c>
      <c r="AHV12" s="281" t="s">
        <v>1202</v>
      </c>
      <c r="AHW12" s="275" t="s">
        <v>1157</v>
      </c>
      <c r="AHX12" s="1" t="s">
        <v>1174</v>
      </c>
      <c r="AHY12" s="271" t="s">
        <v>1207</v>
      </c>
      <c r="AHZ12" s="269" t="s">
        <v>1205</v>
      </c>
      <c r="AIA12" t="s">
        <v>1069</v>
      </c>
      <c r="AIB12" t="str">
        <f>AHU12</f>
        <v>&gt;equity</v>
      </c>
      <c r="AIC12" s="275" t="s">
        <v>1157</v>
      </c>
      <c r="AID12" s="271" t="str">
        <f>AHY12</f>
        <v>ANTI-S</v>
      </c>
      <c r="AIE12" s="269" t="str">
        <f>AHZ12</f>
        <v>SEA-ADJ</v>
      </c>
      <c r="AIF12" t="s">
        <v>1068</v>
      </c>
      <c r="AIG12" t="s">
        <v>1182</v>
      </c>
      <c r="AIH12" t="s">
        <v>1241</v>
      </c>
      <c r="AII12" t="s">
        <v>32</v>
      </c>
      <c r="AIJ12" t="s">
        <v>780</v>
      </c>
      <c r="AIK12" s="113" t="s">
        <v>1185</v>
      </c>
      <c r="AIL12" s="276" t="s">
        <v>1124</v>
      </c>
      <c r="AIM12" t="s">
        <v>1186</v>
      </c>
      <c r="AIN12" s="113" t="s">
        <v>1187</v>
      </c>
      <c r="AIO12" s="194" t="s">
        <v>1188</v>
      </c>
      <c r="AIP12" s="113" t="s">
        <v>1239</v>
      </c>
      <c r="AIQ12" s="273" t="s">
        <v>1159</v>
      </c>
      <c r="AIR12" s="272" t="s">
        <v>1208</v>
      </c>
      <c r="AIS12" s="270" t="s">
        <v>1206</v>
      </c>
      <c r="AIT12" s="280" t="str">
        <f>AHU12</f>
        <v>&gt;equity</v>
      </c>
      <c r="AIU12" s="280" t="str">
        <f>AHV12</f>
        <v>&lt;equity</v>
      </c>
      <c r="AIV12" s="293" t="s">
        <v>1241</v>
      </c>
      <c r="AIW12" s="283" t="s">
        <v>1210</v>
      </c>
      <c r="AIX12" s="283" t="s">
        <v>1209</v>
      </c>
      <c r="AIY12" s="283" t="s">
        <v>1212</v>
      </c>
      <c r="AIZ12" s="283" t="s">
        <v>1213</v>
      </c>
    </row>
    <row r="13" spans="1:936"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18530635.315017272</v>
      </c>
      <c r="T13" s="189">
        <f>SUM(T14:T92)</f>
        <v>12766.944789482086</v>
      </c>
      <c r="U13" s="189">
        <f>SUM(U14:U92)</f>
        <v>58641.699055163677</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18530635.315017272</v>
      </c>
      <c r="AK13" s="195">
        <f>SUM(AK14:AK92)</f>
        <v>22422.442151971863</v>
      </c>
      <c r="AL13" s="195">
        <f>SUM(AL14:AL92)</f>
        <v>-19240.35939971577</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18621512.815017272</v>
      </c>
      <c r="BB13" s="195">
        <f>SUM(BB14:BB92)</f>
        <v>3883.5431626380791</v>
      </c>
      <c r="BC13" s="195">
        <f>SUM(BC14:BC92)</f>
        <v>-8222.0392116892981</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f>SUM(RD14:RD92)</f>
        <v>26689.432453322839</v>
      </c>
      <c r="RE13" s="195">
        <v>22016.342196629197</v>
      </c>
      <c r="RF13" s="195">
        <v>-22016.342196629197</v>
      </c>
      <c r="RG13" s="195">
        <v>-1802.2842120044415</v>
      </c>
      <c r="RH13" s="195">
        <v>8799.8353434053806</v>
      </c>
      <c r="RI13" s="195">
        <f>SUM(RI14:RI92)</f>
        <v>-118</v>
      </c>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D13" s="265">
        <f>COUNTIF(SD14:SD92,1)/79</f>
        <v>0.59493670886075944</v>
      </c>
      <c r="SG13" s="197"/>
      <c r="SH13" s="186">
        <v>0.25</v>
      </c>
      <c r="SI13" s="189">
        <v>16642651.028390473</v>
      </c>
      <c r="SJ13" s="189">
        <v>17199307.030256625</v>
      </c>
      <c r="SK13" s="195">
        <v>-185.74391967023473</v>
      </c>
      <c r="SL13" s="195">
        <f t="shared" ref="SL13" si="64">SUM(SL14:SL92)</f>
        <v>-2789.4596528649477</v>
      </c>
      <c r="SM13" s="195">
        <v>14477.812354592679</v>
      </c>
      <c r="SN13" s="195">
        <v>-14477.812354592679</v>
      </c>
      <c r="SO13" s="195">
        <v>-14621.311775368318</v>
      </c>
      <c r="SP13" s="195">
        <v>-16760.115288284433</v>
      </c>
      <c r="SQ13" s="195">
        <v>715.64138303623315</v>
      </c>
      <c r="SR13" s="195">
        <f>SUM(SR14:SR92)</f>
        <v>-15453.120448740754</v>
      </c>
      <c r="SS13" s="195">
        <v>-1550.8270559324883</v>
      </c>
      <c r="ST13" s="195">
        <v>1550.8270559324883</v>
      </c>
      <c r="SU13" s="195">
        <v>-72162.799869859591</v>
      </c>
      <c r="SV13" s="195">
        <v>72162.799869859591</v>
      </c>
      <c r="SX13" s="265">
        <v>0.70886075949367089</v>
      </c>
      <c r="SY13" s="265">
        <v>0.68354430379746833</v>
      </c>
      <c r="SZ13" s="265">
        <v>0.46835443037974683</v>
      </c>
      <c r="TA13" s="265">
        <v>0.759493670886076</v>
      </c>
      <c r="TB13" s="265">
        <v>0.73417721518987344</v>
      </c>
      <c r="TC13" s="265"/>
      <c r="TD13" s="265">
        <v>0.26582278481012656</v>
      </c>
      <c r="TE13" s="265">
        <v>0.63291139240506333</v>
      </c>
      <c r="TF13" s="265">
        <v>0.63291139240506333</v>
      </c>
      <c r="TG13" s="266">
        <v>0.51898734177215189</v>
      </c>
      <c r="TH13" s="266">
        <v>0.59493670886075944</v>
      </c>
      <c r="TI13" s="266">
        <v>0.4050632911392405</v>
      </c>
      <c r="TJ13" s="266">
        <v>0.44303797468354428</v>
      </c>
      <c r="TM13" s="265">
        <f>COUNTIF(TM14:TM92,1)/79</f>
        <v>0.72151898734177211</v>
      </c>
      <c r="TP13" s="197"/>
      <c r="TQ13" s="186">
        <v>0.25</v>
      </c>
      <c r="TR13" s="189">
        <v>19097878.777476735</v>
      </c>
      <c r="TS13" s="189">
        <v>20017369.622159619</v>
      </c>
      <c r="TT13" s="195">
        <v>-5230.2361036355696</v>
      </c>
      <c r="TU13" s="195">
        <f t="shared" ref="TU13" si="65">SUM(TU14:TU92)</f>
        <v>-4885.7902033930941</v>
      </c>
      <c r="TV13" s="195">
        <v>3123.8906142981177</v>
      </c>
      <c r="TW13" s="195">
        <v>-3123.8906142981177</v>
      </c>
      <c r="TX13" s="195">
        <v>2903.4877059248529</v>
      </c>
      <c r="TY13" s="195">
        <v>5127.0540824589871</v>
      </c>
      <c r="TZ13" s="195">
        <v>-1942.7805709255354</v>
      </c>
      <c r="UA13" s="195">
        <f>SUM(UA14:UA92)</f>
        <v>-2433.857880142481</v>
      </c>
      <c r="UB13" s="195">
        <v>3539.3243547223628</v>
      </c>
      <c r="UC13" s="195">
        <v>-3539.3243547223628</v>
      </c>
      <c r="UD13" s="195">
        <v>-17202.866277856876</v>
      </c>
      <c r="UE13" s="195">
        <v>17202.866277856876</v>
      </c>
      <c r="UG13" s="265">
        <v>0.63291139240506333</v>
      </c>
      <c r="UH13" s="265">
        <v>0.68354430379746833</v>
      </c>
      <c r="UI13" s="265">
        <v>0.44303797468354428</v>
      </c>
      <c r="UJ13" s="265">
        <v>0.77215189873417722</v>
      </c>
      <c r="UK13" s="265">
        <v>0.68354430379746833</v>
      </c>
      <c r="UL13" s="265"/>
      <c r="UM13" s="265">
        <v>0.31645569620253167</v>
      </c>
      <c r="UN13" s="265">
        <v>0.65822784810126578</v>
      </c>
      <c r="UO13" s="265">
        <v>0.44303797468354428</v>
      </c>
      <c r="UP13" s="266">
        <v>0.48101265822784811</v>
      </c>
      <c r="UQ13" s="266">
        <v>0.53164556962025311</v>
      </c>
      <c r="UR13" s="266">
        <v>0.46835443037974683</v>
      </c>
      <c r="US13" s="266">
        <v>0.58227848101265822</v>
      </c>
      <c r="UV13" s="265">
        <f>COUNTIF(UV14:UV92,1)/79</f>
        <v>0.72151898734177211</v>
      </c>
      <c r="UY13" s="197"/>
      <c r="UZ13" s="186">
        <v>0.25</v>
      </c>
      <c r="VA13" s="189">
        <v>18728630.525549352</v>
      </c>
      <c r="VB13" s="189">
        <v>20212729.505933695</v>
      </c>
      <c r="VC13" s="195">
        <v>-11969.804178746746</v>
      </c>
      <c r="VD13" s="195">
        <f t="shared" ref="VD13" si="66">SUM(VD14:VD92)</f>
        <v>853.45463417676388</v>
      </c>
      <c r="VE13" s="195">
        <v>14283.773277967919</v>
      </c>
      <c r="VF13" s="195">
        <v>-14283.773277967919</v>
      </c>
      <c r="VG13" s="195">
        <v>8232.0806462246474</v>
      </c>
      <c r="VH13" s="195">
        <v>42853.770333542925</v>
      </c>
      <c r="VI13" s="195">
        <v>-32771.270227728186</v>
      </c>
      <c r="VJ13" s="195">
        <f>SUM(VJ14:VJ92)</f>
        <v>-4883.34737285557</v>
      </c>
      <c r="VK13" s="195">
        <v>-94078.91454640853</v>
      </c>
      <c r="VL13" s="195">
        <v>94078.91454640853</v>
      </c>
      <c r="VM13" s="195">
        <v>-125039.53332099751</v>
      </c>
      <c r="VN13" s="195">
        <v>125039.53332099751</v>
      </c>
      <c r="VP13" s="265">
        <v>0.44303797468354428</v>
      </c>
      <c r="VQ13" s="265">
        <v>0.45569620253164556</v>
      </c>
      <c r="VR13" s="265">
        <v>0.41772151898734178</v>
      </c>
      <c r="VS13" s="265">
        <v>0.51898734177215189</v>
      </c>
      <c r="VT13" s="265">
        <v>0.67088607594936711</v>
      </c>
      <c r="VU13" s="265"/>
      <c r="VV13" s="265">
        <v>0.32911392405063289</v>
      </c>
      <c r="VW13" s="265">
        <v>0.55696202531645567</v>
      </c>
      <c r="VX13" s="265">
        <v>0.41772151898734178</v>
      </c>
      <c r="VY13" s="266">
        <v>0.45569620253164556</v>
      </c>
      <c r="VZ13" s="266">
        <v>0.59493670886075944</v>
      </c>
      <c r="WA13" s="266">
        <v>0.4050632911392405</v>
      </c>
      <c r="WB13" s="266">
        <v>0.55696202531645567</v>
      </c>
      <c r="WE13" s="265">
        <f>COUNTIF(WE14:WE92,1)/79</f>
        <v>0.49367088607594939</v>
      </c>
      <c r="WH13" s="197"/>
      <c r="WI13" s="186">
        <v>0</v>
      </c>
      <c r="WJ13" s="189">
        <v>18431653.149729852</v>
      </c>
      <c r="WK13" s="189">
        <v>18431653.149729852</v>
      </c>
      <c r="WL13" s="195">
        <v>-4437.6510063115629</v>
      </c>
      <c r="WM13" s="195">
        <f t="shared" ref="WM13" si="67">SUM(WM14:WM92)</f>
        <v>9944.8641879268325</v>
      </c>
      <c r="WN13" s="195">
        <v>24471.628211817722</v>
      </c>
      <c r="WO13" s="195">
        <v>-24471.628211817722</v>
      </c>
      <c r="WP13" s="195">
        <v>20341.244671467579</v>
      </c>
      <c r="WQ13" s="195">
        <v>-3100.8691747080147</v>
      </c>
      <c r="WR13" s="195">
        <v>2448.6700672231527</v>
      </c>
      <c r="WS13" s="195">
        <f>SUM(WS14:WS92)</f>
        <v>1603.4657684761287</v>
      </c>
      <c r="WT13" s="195">
        <v>-23064.113871430502</v>
      </c>
      <c r="WU13" s="195">
        <v>23064.113871430502</v>
      </c>
      <c r="WV13" s="195">
        <v>-70175.6018297017</v>
      </c>
      <c r="WW13" s="195">
        <v>70175.6018297017</v>
      </c>
      <c r="WY13" s="265">
        <v>0.41772151898734178</v>
      </c>
      <c r="WZ13" s="265">
        <v>0.45569620253164556</v>
      </c>
      <c r="XA13" s="265">
        <v>0.41772151898734178</v>
      </c>
      <c r="XB13" s="265">
        <v>0.51898734177215189</v>
      </c>
      <c r="XC13" s="265">
        <v>0.67088607594936711</v>
      </c>
      <c r="XD13" s="265"/>
      <c r="XE13" s="265">
        <v>0.32911392405063289</v>
      </c>
      <c r="XF13" s="265">
        <v>0.58227848101265822</v>
      </c>
      <c r="XG13" s="265">
        <v>0.45569620253164556</v>
      </c>
      <c r="XH13" s="266">
        <v>0.51898734177215189</v>
      </c>
      <c r="XI13" s="266">
        <v>0.50632911392405067</v>
      </c>
      <c r="XJ13" s="266">
        <v>0.49367088607594939</v>
      </c>
      <c r="XK13" s="266">
        <v>0.54430379746835444</v>
      </c>
      <c r="XN13" s="265">
        <f>COUNTIF(XN14:XN92,1)/79</f>
        <v>0.41772151898734178</v>
      </c>
      <c r="XQ13" s="197"/>
      <c r="XR13" s="186">
        <v>0.25</v>
      </c>
      <c r="XS13" s="189">
        <v>18407373.936755277</v>
      </c>
      <c r="XT13" s="189">
        <v>23869309.817137789</v>
      </c>
      <c r="XU13" s="195">
        <v>6154.92968889863</v>
      </c>
      <c r="XV13" s="195">
        <f t="shared" ref="XV13" si="68">SUM(XV14:XV92)</f>
        <v>-12606.327940685191</v>
      </c>
      <c r="XW13" s="195">
        <v>4240.1177712936224</v>
      </c>
      <c r="XX13" s="195">
        <v>-4240.1177712936224</v>
      </c>
      <c r="XY13" s="195">
        <v>8698.6730734290541</v>
      </c>
      <c r="XZ13" s="195">
        <v>-9978.2981744579956</v>
      </c>
      <c r="YA13" s="195">
        <v>15176.57133445279</v>
      </c>
      <c r="YB13" s="195">
        <f>SUM(YB14:YB92)</f>
        <v>18388.572893766304</v>
      </c>
      <c r="YC13" s="195">
        <v>-25682.698963517327</v>
      </c>
      <c r="YD13" s="195">
        <v>25682.698963517327</v>
      </c>
      <c r="YE13" s="195">
        <v>-80775.730635117245</v>
      </c>
      <c r="YF13" s="195">
        <v>80775.730635117245</v>
      </c>
      <c r="YH13" s="265">
        <v>0.45569620253164556</v>
      </c>
      <c r="YI13" s="265">
        <v>0.49367088607594939</v>
      </c>
      <c r="YJ13" s="265">
        <v>0.45569620253164556</v>
      </c>
      <c r="YK13" s="265">
        <v>0.46835443037974683</v>
      </c>
      <c r="YL13" s="265">
        <v>0.70886075949367089</v>
      </c>
      <c r="YM13" s="265"/>
      <c r="YN13" s="265">
        <v>0.29113924050632911</v>
      </c>
      <c r="YO13" s="265">
        <v>0.55696202531645567</v>
      </c>
      <c r="YP13" s="265">
        <v>0.69620253164556967</v>
      </c>
      <c r="YQ13" s="266">
        <v>0.54430379746835444</v>
      </c>
      <c r="YR13" s="266">
        <v>0.55696202531645567</v>
      </c>
      <c r="YS13" s="266">
        <v>0.44303797468354428</v>
      </c>
      <c r="YT13" s="266">
        <v>0.60759493670886078</v>
      </c>
      <c r="YW13" s="265">
        <f>COUNTIF(YW14:YW92,1)/79</f>
        <v>0.49367088607594939</v>
      </c>
      <c r="YZ13" s="197"/>
      <c r="ZA13" s="186">
        <v>0.25</v>
      </c>
      <c r="ZB13" s="189">
        <v>18143582.860010549</v>
      </c>
      <c r="ZC13" s="189">
        <v>23451368.825224001</v>
      </c>
      <c r="ZD13" s="195">
        <v>7044.7145301923119</v>
      </c>
      <c r="ZE13" s="195">
        <f t="shared" ref="ZE13" si="69">SUM(ZE14:ZE92)</f>
        <v>-1570.0641959817483</v>
      </c>
      <c r="ZF13" s="195">
        <v>10952.982153208502</v>
      </c>
      <c r="ZG13" s="195">
        <v>-10952.982153208502</v>
      </c>
      <c r="ZH13" s="195">
        <v>18796.356755101406</v>
      </c>
      <c r="ZI13" s="195">
        <v>-3315.8446972954089</v>
      </c>
      <c r="ZJ13" s="195">
        <v>488.88592953376781</v>
      </c>
      <c r="ZK13" s="195">
        <f>SUM(ZK14:ZK92)</f>
        <v>15662.409559804819</v>
      </c>
      <c r="ZL13" s="195">
        <v>45530.878061724761</v>
      </c>
      <c r="ZM13" s="195">
        <v>-45530.878061724761</v>
      </c>
      <c r="ZN13" s="195">
        <v>-85336.302190161354</v>
      </c>
      <c r="ZO13" s="195">
        <v>85336.302190161354</v>
      </c>
      <c r="ZQ13" s="265">
        <v>0.69620253164556967</v>
      </c>
      <c r="ZR13" s="265">
        <v>0.59493670886075944</v>
      </c>
      <c r="ZS13" s="265">
        <v>0.45569620253164556</v>
      </c>
      <c r="ZT13" s="265">
        <v>0.569620253164557</v>
      </c>
      <c r="ZU13" s="265">
        <v>0.68354430379746833</v>
      </c>
      <c r="ZV13" s="265"/>
      <c r="ZW13" s="265">
        <v>0.31645569620253167</v>
      </c>
      <c r="ZX13" s="265">
        <v>0.58227848101265822</v>
      </c>
      <c r="ZY13" s="265">
        <v>0.569620253164557</v>
      </c>
      <c r="ZZ13" s="266">
        <v>0.46835443037974683</v>
      </c>
      <c r="AAA13" s="266">
        <v>0.53164556962025311</v>
      </c>
      <c r="AAB13" s="266">
        <v>0.46835443037974683</v>
      </c>
      <c r="AAC13" s="266">
        <v>0.45569620253164556</v>
      </c>
      <c r="AAF13" s="265">
        <f>COUNTIF(AAF14:AAF92,1)/79</f>
        <v>0.620253164556962</v>
      </c>
      <c r="AAI13" s="197"/>
      <c r="AAJ13" s="186">
        <v>0.25</v>
      </c>
      <c r="AAK13" s="189">
        <v>18323116.225859556</v>
      </c>
      <c r="AAL13" s="189">
        <v>18738039.144084875</v>
      </c>
      <c r="AAM13" s="195">
        <v>-18356.43058861711</v>
      </c>
      <c r="AAN13" s="195">
        <f t="shared" ref="AAN13" si="70">SUM(AAN14:AAN92)</f>
        <v>-826.80228839114955</v>
      </c>
      <c r="AAO13" s="195">
        <v>-6998.381713716195</v>
      </c>
      <c r="AAP13" s="195">
        <v>6998.381713716195</v>
      </c>
      <c r="AAQ13" s="195">
        <v>-8343.9192341167345</v>
      </c>
      <c r="AAR13" s="195">
        <v>3498.122773807479</v>
      </c>
      <c r="AAS13" s="195">
        <v>-10495.935179809116</v>
      </c>
      <c r="AAT13" s="195">
        <f>SUM(AAT14:AAT92)</f>
        <v>-28433.022253999723</v>
      </c>
      <c r="AAU13" s="195">
        <v>50809.378788326329</v>
      </c>
      <c r="AAV13" s="195">
        <v>-50809.378788326329</v>
      </c>
      <c r="AAW13" s="195">
        <v>-105529.38666803343</v>
      </c>
      <c r="AAX13" s="195">
        <v>105529.38666803343</v>
      </c>
      <c r="AAZ13" s="265">
        <v>0.569620253164557</v>
      </c>
      <c r="ABA13" s="265">
        <v>0.60759493670886078</v>
      </c>
      <c r="ABB13" s="265">
        <v>0.41772151898734178</v>
      </c>
      <c r="ABC13" s="265">
        <v>0.53164556962025311</v>
      </c>
      <c r="ABD13" s="265">
        <v>0.58227848101265822</v>
      </c>
      <c r="ABE13" s="265"/>
      <c r="ABF13" s="265">
        <v>0.41772151898734178</v>
      </c>
      <c r="ABG13" s="265">
        <v>0.54430379746835444</v>
      </c>
      <c r="ABH13" s="265">
        <v>0.620253164556962</v>
      </c>
      <c r="ABI13" s="266">
        <v>0.60759493670886078</v>
      </c>
      <c r="ABJ13" s="266">
        <v>0.32911392405063289</v>
      </c>
      <c r="ABK13" s="266">
        <v>0.67088607594936711</v>
      </c>
      <c r="ABL13" s="266">
        <v>0.46835443037974683</v>
      </c>
      <c r="ABO13" s="265">
        <v>0.63291139240506333</v>
      </c>
      <c r="ABR13" s="197"/>
      <c r="ABS13" s="186">
        <v>0.25</v>
      </c>
      <c r="ABT13" s="189">
        <v>18446622.180335764</v>
      </c>
      <c r="ABU13" s="189">
        <v>20826258.532532953</v>
      </c>
      <c r="ABV13" s="195">
        <v>19168.361198275477</v>
      </c>
      <c r="ABW13" s="195">
        <v>31994.94867113862</v>
      </c>
      <c r="ABX13" s="195">
        <v>-25837.845624371821</v>
      </c>
      <c r="ABY13" s="195">
        <v>25837.845624371821</v>
      </c>
      <c r="ABZ13" s="195">
        <v>-3979.5118635639587</v>
      </c>
      <c r="ACA13" s="195">
        <v>19328.267772981279</v>
      </c>
      <c r="ACB13" s="195">
        <v>-18377.576976710778</v>
      </c>
      <c r="ACC13" s="195">
        <v>23690.93200148028</v>
      </c>
      <c r="ACD13" s="195">
        <v>91062.905325477492</v>
      </c>
      <c r="ACE13" s="195">
        <v>-88278.258306972057</v>
      </c>
      <c r="ACF13" s="195">
        <v>-110195.77395712283</v>
      </c>
      <c r="ACG13" s="195">
        <v>110195.77395712283</v>
      </c>
      <c r="ACI13" s="265">
        <v>0.620253164556962</v>
      </c>
      <c r="ACJ13" s="265">
        <v>0.620253164556962</v>
      </c>
      <c r="ACK13" s="265">
        <v>0.39240506329113922</v>
      </c>
      <c r="ACL13" s="265">
        <v>0.59493670886075944</v>
      </c>
      <c r="ACM13" s="265">
        <v>0.58227848101265822</v>
      </c>
      <c r="ACN13" s="265"/>
      <c r="ACO13" s="265">
        <v>0.41772151898734178</v>
      </c>
      <c r="ACP13" s="265">
        <v>0.569620253164557</v>
      </c>
      <c r="ACQ13" s="265">
        <v>0.620253164556962</v>
      </c>
      <c r="ACR13" s="266">
        <v>0.46835443037974683</v>
      </c>
      <c r="ACS13" s="266">
        <v>0.55696202531645567</v>
      </c>
      <c r="ACT13" s="266">
        <v>0.44303797468354428</v>
      </c>
      <c r="ACU13" s="266">
        <v>0.44303797468354428</v>
      </c>
      <c r="ACX13" s="265">
        <v>0.63291139240506333</v>
      </c>
      <c r="ADA13" s="197"/>
      <c r="ADB13" s="186">
        <v>0.25</v>
      </c>
      <c r="ADC13" s="189">
        <v>18549070.036952637</v>
      </c>
      <c r="ADD13" s="189">
        <v>15118772.669300061</v>
      </c>
      <c r="ADE13" s="195">
        <v>7156.4600212881605</v>
      </c>
      <c r="ADF13" s="195">
        <v>-14522.329623946101</v>
      </c>
      <c r="ADG13" s="195">
        <v>13508.250645239907</v>
      </c>
      <c r="ADH13" s="195">
        <v>-13508.250645239907</v>
      </c>
      <c r="ADI13" s="195">
        <v>5856.4383096387674</v>
      </c>
      <c r="ADJ13" s="195">
        <v>-13901.462138342649</v>
      </c>
      <c r="ADK13" s="195">
        <v>24189.450853991977</v>
      </c>
      <c r="ADL13" s="195">
        <v>8364.412228613086</v>
      </c>
      <c r="ADM13" s="195">
        <v>-4621.0210541478</v>
      </c>
      <c r="ADN13" s="195">
        <v>2058.2170765945548</v>
      </c>
      <c r="ADO13" s="195">
        <v>-66929.74292494898</v>
      </c>
      <c r="ADP13" s="195">
        <v>66929.74292494898</v>
      </c>
      <c r="ADR13" s="265">
        <v>0.620253164556962</v>
      </c>
      <c r="ADS13" s="265">
        <v>0.65822784810126578</v>
      </c>
      <c r="ADT13" s="265">
        <v>0.379746835443038</v>
      </c>
      <c r="ADU13" s="265">
        <v>0.73417721518987344</v>
      </c>
      <c r="ADV13" s="265">
        <v>0.54430379746835444</v>
      </c>
      <c r="ADW13" s="265"/>
      <c r="ADX13" s="265">
        <v>0.45569620253164556</v>
      </c>
      <c r="ADY13" s="265">
        <v>0.569620253164557</v>
      </c>
      <c r="ADZ13" s="265">
        <v>0.59493670886075944</v>
      </c>
      <c r="AEA13" s="266">
        <v>0.43037974683544306</v>
      </c>
      <c r="AEB13" s="266">
        <v>0.46835443037974683</v>
      </c>
      <c r="AEC13" s="266">
        <v>0.53164556962025311</v>
      </c>
      <c r="AED13" s="266">
        <v>0.51898734177215189</v>
      </c>
      <c r="AEG13" s="265">
        <v>0.68354430379746833</v>
      </c>
      <c r="AEJ13" s="197"/>
      <c r="AEK13" s="186">
        <v>0.25</v>
      </c>
      <c r="AEL13" s="189">
        <v>18662944.091763318</v>
      </c>
      <c r="AEM13" s="189">
        <v>15152414.13197951</v>
      </c>
      <c r="AEN13" s="195">
        <v>561.75062790309528</v>
      </c>
      <c r="AEO13" s="195">
        <v>-18554.603085784289</v>
      </c>
      <c r="AEP13" s="195">
        <v>-3913.2836976585113</v>
      </c>
      <c r="AEQ13" s="195">
        <v>3913.2836976585113</v>
      </c>
      <c r="AER13" s="195">
        <v>11951.094274303983</v>
      </c>
      <c r="AES13" s="195">
        <v>-12964.0966783729</v>
      </c>
      <c r="AET13" s="195">
        <v>-368.01446793959911</v>
      </c>
      <c r="AEU13" s="195">
        <v>-11835.258806209482</v>
      </c>
      <c r="AEV13" s="195">
        <v>48966.428138419215</v>
      </c>
      <c r="AEW13" s="195">
        <v>-50269.739266943987</v>
      </c>
      <c r="AEX13" s="195">
        <v>-84176.831149821141</v>
      </c>
      <c r="AEY13" s="195">
        <v>84176.831149821141</v>
      </c>
      <c r="AFA13" s="265">
        <f>COUNTIF(AFA14:AFA92,1)/79</f>
        <v>0.59493670886075944</v>
      </c>
      <c r="AFB13" s="265">
        <f>COUNTIF(AFB14:AFB92,1)/79</f>
        <v>0.620253164556962</v>
      </c>
      <c r="AFC13" s="265">
        <f>COUNTIF(AFC14:AFC92,1)/79</f>
        <v>0.30379746835443039</v>
      </c>
      <c r="AFD13" s="265">
        <f>COUNTIF(AFD14:AFD92,1)/79</f>
        <v>0.68354430379746833</v>
      </c>
      <c r="AFE13" s="265">
        <f>COUNTIF(AFE14:AFE92,1)/79</f>
        <v>0.54430379746835444</v>
      </c>
      <c r="AFF13" s="265"/>
      <c r="AFG13" s="265">
        <f>COUNTIF(AFG14:AFG92,1)/79</f>
        <v>0.45569620253164556</v>
      </c>
      <c r="AFH13" s="265">
        <f>COUNTIF(AFH14:AFH92,1)/79</f>
        <v>0.63291139240506333</v>
      </c>
      <c r="AFI13" s="265">
        <f>COUNTIF(AFI14:AFI92,1)/79</f>
        <v>0.24050632911392406</v>
      </c>
      <c r="AFJ13" s="266">
        <f>SUM(AFJ14:AFJ92)/79</f>
        <v>0.60759493670886078</v>
      </c>
      <c r="AFK13" s="266">
        <f>SUM(AFK14:AFK92)/79</f>
        <v>0.34177215189873417</v>
      </c>
      <c r="AFL13" s="266">
        <f>SUM(AFL14:AFL92)/79</f>
        <v>0.65822784810126578</v>
      </c>
      <c r="AFM13" s="266">
        <f>SUM(AFM14:AFM92)/79</f>
        <v>0.50632911392405067</v>
      </c>
      <c r="AFP13" s="265">
        <f>COUNTIF(AFP14:AFP92,1)/79</f>
        <v>0.68354430379746833</v>
      </c>
      <c r="AFS13" s="197"/>
      <c r="AFT13" s="186">
        <v>0.25</v>
      </c>
      <c r="AFU13" s="189">
        <f t="shared" ref="AFU13:AGB13" si="71">SUM(AFU14:AFU92)</f>
        <v>18530635.315017272</v>
      </c>
      <c r="AFV13" s="189">
        <f t="shared" si="71"/>
        <v>15185867.094824363</v>
      </c>
      <c r="AFW13" s="195">
        <f t="shared" si="71"/>
        <v>-5842.2539831537051</v>
      </c>
      <c r="AFX13" s="195">
        <f t="shared" si="71"/>
        <v>-2401.8242691378668</v>
      </c>
      <c r="AFY13" s="195">
        <f t="shared" si="71"/>
        <v>-19548.655289079419</v>
      </c>
      <c r="AFZ13" s="195">
        <f t="shared" si="71"/>
        <v>19548.655289079419</v>
      </c>
      <c r="AGA13" s="195">
        <f t="shared" si="71"/>
        <v>-5652.2313041077468</v>
      </c>
      <c r="AGB13" s="195">
        <f t="shared" si="71"/>
        <v>14716.797072099238</v>
      </c>
      <c r="AGC13" s="195">
        <f>SUM(AGC14:AGC92)</f>
        <v>-9710.0906646899894</v>
      </c>
      <c r="AGD13" s="195">
        <f>SUM(AGD14:AGD92)</f>
        <v>-15500.063047685369</v>
      </c>
      <c r="AGE13" s="195">
        <f>SUM(AGE14:AGE92)</f>
        <v>-17664.88146813387</v>
      </c>
      <c r="AGF13" s="195">
        <f t="shared" ref="AGF13:AGH13" si="72">SUM(AGF14:AGF92)</f>
        <v>17664.88146813387</v>
      </c>
      <c r="AGG13" s="195">
        <f t="shared" si="72"/>
        <v>-63177.73406215779</v>
      </c>
      <c r="AGH13" s="195">
        <f t="shared" si="72"/>
        <v>63177.73406215779</v>
      </c>
      <c r="AGJ13" s="265">
        <f>COUNTIF(AGJ14:AGJ92,1)/79</f>
        <v>0.24050632911392406</v>
      </c>
      <c r="AGK13" s="265">
        <f>COUNTIF(AGK14:AGK92,1)/79</f>
        <v>0.60759493670886078</v>
      </c>
      <c r="AGL13" s="265">
        <f>COUNTIF(AGL14:AGL92,1)/79</f>
        <v>0.59493670886075944</v>
      </c>
      <c r="AGM13" s="265">
        <f>COUNTIF(AGM14:AGM92,1)/79</f>
        <v>0.51898734177215189</v>
      </c>
      <c r="AGN13" s="265">
        <f>COUNTIF(AGN14:AGN92,1)/79</f>
        <v>0.59493670886075944</v>
      </c>
      <c r="AGO13" s="265"/>
      <c r="AGP13" s="265">
        <f>COUNTIF(AGP14:AGP92,1)/79</f>
        <v>0.4050632911392405</v>
      </c>
      <c r="AGQ13" s="265">
        <f>COUNTIF(AGQ14:AGQ92,1)/79</f>
        <v>0.48101265822784811</v>
      </c>
      <c r="AGR13" s="265">
        <f>COUNTIF(AGR14:AGR92,1)/79</f>
        <v>0</v>
      </c>
      <c r="AGS13" s="266">
        <f>SUM(AGS14:AGS92)/79</f>
        <v>0</v>
      </c>
      <c r="AGT13" s="266">
        <f>SUM(AGT14:AGT92)/79</f>
        <v>0</v>
      </c>
      <c r="AGU13" s="266">
        <f>SUM(AGU14:AGU92)/79</f>
        <v>0</v>
      </c>
      <c r="AGV13" s="266">
        <f>SUM(AGV14:AGV92)/79</f>
        <v>0</v>
      </c>
      <c r="AGY13" s="265">
        <f>COUNTIF(AGY14:AGY92,1)/79</f>
        <v>0.63291139240506333</v>
      </c>
      <c r="AHB13" s="197"/>
      <c r="AHC13" s="186">
        <v>0.25</v>
      </c>
      <c r="AHD13" s="189">
        <f t="shared" ref="AHD13:AHK13" si="73">SUM(AHD14:AHD92)</f>
        <v>18530635.315017272</v>
      </c>
      <c r="AHE13" s="189">
        <f t="shared" si="73"/>
        <v>15185867.094824363</v>
      </c>
      <c r="AHF13" s="195">
        <f t="shared" si="73"/>
        <v>0</v>
      </c>
      <c r="AHG13" s="195">
        <f t="shared" si="73"/>
        <v>0</v>
      </c>
      <c r="AHH13" s="195">
        <f t="shared" si="73"/>
        <v>0</v>
      </c>
      <c r="AHI13" s="195">
        <f t="shared" si="73"/>
        <v>0</v>
      </c>
      <c r="AHJ13" s="195">
        <f t="shared" si="73"/>
        <v>0</v>
      </c>
      <c r="AHK13" s="195">
        <f t="shared" si="73"/>
        <v>0</v>
      </c>
      <c r="AHL13" s="195">
        <f>SUM(AHL14:AHL92)</f>
        <v>0</v>
      </c>
      <c r="AHM13" s="195">
        <f>SUM(AHM14:AHM92)</f>
        <v>0</v>
      </c>
      <c r="AHN13" s="195">
        <f>SUM(AHN14:AHN92)</f>
        <v>0</v>
      </c>
      <c r="AHO13" s="195">
        <f t="shared" ref="AHO13:AHQ13" si="74">SUM(AHO14:AHO92)</f>
        <v>0</v>
      </c>
      <c r="AHP13" s="195">
        <f t="shared" si="74"/>
        <v>0</v>
      </c>
      <c r="AHQ13" s="195">
        <f t="shared" si="74"/>
        <v>0</v>
      </c>
      <c r="AHS13" s="265">
        <f>COUNTIF(AHS14:AHS92,1)/79</f>
        <v>0</v>
      </c>
      <c r="AHT13" s="265">
        <f>COUNTIF(AHT14:AHT92,1)/79</f>
        <v>0</v>
      </c>
      <c r="AHU13" s="265">
        <f>COUNTIF(AHU14:AHU92,1)/79</f>
        <v>0</v>
      </c>
      <c r="AHV13" s="265">
        <f>COUNTIF(AHV14:AHV92,1)/79</f>
        <v>0</v>
      </c>
      <c r="AHW13" s="265">
        <f>COUNTIF(AHW14:AHW92,1)/79</f>
        <v>0</v>
      </c>
      <c r="AHX13" s="265"/>
      <c r="AHY13" s="265">
        <f>COUNTIF(AHY14:AHY92,1)/79</f>
        <v>1</v>
      </c>
      <c r="AHZ13" s="265">
        <f>COUNTIF(AHZ14:AHZ92,1)/79</f>
        <v>0</v>
      </c>
      <c r="AIA13" s="265">
        <f>COUNTIF(AIA14:AIA92,1)/79</f>
        <v>0</v>
      </c>
      <c r="AIB13" s="266">
        <f>SUM(AIB14:AIB92)/79</f>
        <v>1</v>
      </c>
      <c r="AIC13" s="266">
        <f>SUM(AIC14:AIC92)/79</f>
        <v>1</v>
      </c>
      <c r="AID13" s="266">
        <f>SUM(AID14:AID92)/79</f>
        <v>0</v>
      </c>
      <c r="AIE13" s="266">
        <f>SUM(AIE14:AIE92)/79</f>
        <v>1</v>
      </c>
      <c r="AIH13" s="265">
        <f>COUNTIF(AIH14:AIH92,1)/79</f>
        <v>0</v>
      </c>
      <c r="AIK13" s="197"/>
      <c r="AIL13" s="186">
        <v>0.25</v>
      </c>
      <c r="AIM13" s="189">
        <f t="shared" ref="AIM13:AIT13" si="75">SUM(AIM14:AIM92)</f>
        <v>18530635.315017272</v>
      </c>
      <c r="AIN13" s="189">
        <f t="shared" si="75"/>
        <v>15185867.094824363</v>
      </c>
      <c r="AIO13" s="195">
        <f t="shared" si="75"/>
        <v>0</v>
      </c>
      <c r="AIP13" s="195">
        <f t="shared" si="75"/>
        <v>0</v>
      </c>
      <c r="AIQ13" s="195">
        <f t="shared" si="75"/>
        <v>0</v>
      </c>
      <c r="AIR13" s="195">
        <f t="shared" si="75"/>
        <v>0</v>
      </c>
      <c r="AIS13" s="195">
        <f t="shared" si="75"/>
        <v>0</v>
      </c>
      <c r="AIT13" s="195">
        <f t="shared" si="75"/>
        <v>0</v>
      </c>
      <c r="AIU13" s="195">
        <f>SUM(AIU14:AIU92)</f>
        <v>0</v>
      </c>
      <c r="AIV13" s="195">
        <f>SUM(AIV14:AIV92)</f>
        <v>0</v>
      </c>
      <c r="AIW13" s="195">
        <f>SUM(AIW14:AIW92)</f>
        <v>0</v>
      </c>
      <c r="AIX13" s="195">
        <f t="shared" ref="AIX13:AIZ13" si="76">SUM(AIX14:AIX92)</f>
        <v>0</v>
      </c>
      <c r="AIY13" s="195">
        <f t="shared" si="76"/>
        <v>0</v>
      </c>
      <c r="AIZ13" s="195">
        <f t="shared" si="76"/>
        <v>0</v>
      </c>
    </row>
    <row r="14" spans="1:936" x14ac:dyDescent="0.25">
      <c r="A14" s="1" t="s">
        <v>290</v>
      </c>
      <c r="B14" s="150" t="str">
        <f>'FuturesInfo (3)'!M2</f>
        <v>@AC</v>
      </c>
      <c r="C14" s="200" t="str">
        <f>VLOOKUP(A14,'FuturesInfo (3)'!$A$2:$K$80,11)</f>
        <v>energy</v>
      </c>
      <c r="F14" t="e">
        <f>#REF!</f>
        <v>#REF!</v>
      </c>
      <c r="G14">
        <v>1</v>
      </c>
      <c r="H14">
        <v>1</v>
      </c>
      <c r="I14">
        <v>1</v>
      </c>
      <c r="J14">
        <f t="shared" ref="J14:J45" si="77">IF(G14=I14,1,0)</f>
        <v>1</v>
      </c>
      <c r="K14">
        <f t="shared" ref="K14:K45" si="78">IF(I14=H14,1,0)</f>
        <v>1</v>
      </c>
      <c r="L14" s="184">
        <v>5.4216867469899996E-3</v>
      </c>
      <c r="M14" s="2">
        <v>10</v>
      </c>
      <c r="N14">
        <v>60</v>
      </c>
      <c r="O14" t="str">
        <f t="shared" ref="O14:O45" si="79">IF(G14="","FALSE","TRUE")</f>
        <v>TRUE</v>
      </c>
      <c r="P14">
        <f>VLOOKUP($A14,'FuturesInfo (3)'!$A$2:$V$80,22)</f>
        <v>0</v>
      </c>
      <c r="Q14">
        <f t="shared" ref="Q14:R77" si="80">P14</f>
        <v>0</v>
      </c>
      <c r="R14">
        <f>Q14</f>
        <v>0</v>
      </c>
      <c r="S14" s="138">
        <f>VLOOKUP($A14,'FuturesInfo (3)'!$A$2:$O$80,15)*Q14</f>
        <v>0</v>
      </c>
      <c r="T14" s="144">
        <f t="shared" ref="T14:T45" si="81">IF(J14=1,ABS(S14*L14),-ABS(S14*L14))</f>
        <v>0</v>
      </c>
      <c r="U14" s="144">
        <f>IF(K14=1,ABS(S14*L14),-ABS(S14*L14))</f>
        <v>0</v>
      </c>
      <c r="W14">
        <f t="shared" ref="W14:W45" si="82">G14</f>
        <v>1</v>
      </c>
      <c r="X14">
        <v>1</v>
      </c>
      <c r="Y14">
        <v>1</v>
      </c>
      <c r="Z14">
        <v>1</v>
      </c>
      <c r="AA14">
        <f>IF(X14=Z14,1,0)</f>
        <v>1</v>
      </c>
      <c r="AB14">
        <f t="shared" ref="AB14:AB45" si="83">IF(Z14=Y14,1,0)</f>
        <v>1</v>
      </c>
      <c r="AC14" s="1">
        <v>2.2168963451200001E-2</v>
      </c>
      <c r="AD14" s="2">
        <v>10</v>
      </c>
      <c r="AE14">
        <v>60</v>
      </c>
      <c r="AF14" t="str">
        <f t="shared" ref="AF14:AF45" si="84">IF(X14="","FALSE","TRUE")</f>
        <v>TRUE</v>
      </c>
      <c r="AG14">
        <f>VLOOKUP($A14,'FuturesInfo (3)'!$A$2:$V$80,22)</f>
        <v>0</v>
      </c>
      <c r="AH14">
        <f t="shared" ref="AH14:AH45" si="85">ROUND(IF(X14=Y14,AG14*(1+$AH$95),AG14*(1-$AH$95)),0)</f>
        <v>0</v>
      </c>
      <c r="AI14">
        <f>AG14</f>
        <v>0</v>
      </c>
      <c r="AJ14" s="138">
        <f>VLOOKUP($A14,'FuturesInfo (3)'!$A$2:$O$80,15)*AI14</f>
        <v>0</v>
      </c>
      <c r="AK14" s="196">
        <f>IF(AA14=1,ABS(AJ14*AC14),-ABS(AJ14*AC14))</f>
        <v>0</v>
      </c>
      <c r="AL14" s="196">
        <f>IF(AB14=1,ABS(AJ14*AC14),-ABS(AJ14*AC14))</f>
        <v>0</v>
      </c>
      <c r="AN14">
        <f t="shared" ref="AN14:AN77" si="86">X14</f>
        <v>1</v>
      </c>
      <c r="AO14">
        <v>1</v>
      </c>
      <c r="AP14">
        <v>1</v>
      </c>
      <c r="AQ14">
        <v>-1</v>
      </c>
      <c r="AR14">
        <f>IF(AO14=AQ14,1,0)</f>
        <v>0</v>
      </c>
      <c r="AS14">
        <f t="shared" ref="AS14:AS77" si="87">IF(AQ14=AP14,1,0)</f>
        <v>0</v>
      </c>
      <c r="AT14" s="1">
        <v>-5.2754982414999997E-3</v>
      </c>
      <c r="AU14" s="2">
        <v>10</v>
      </c>
      <c r="AV14">
        <v>60</v>
      </c>
      <c r="AW14" t="str">
        <f t="shared" ref="AW14:AW77" si="88">IF(AO14="","FALSE","TRUE")</f>
        <v>TRUE</v>
      </c>
      <c r="AX14">
        <f>VLOOKUP($A14,'FuturesInfo (3)'!$A$2:$V$80,22)</f>
        <v>0</v>
      </c>
      <c r="AY14">
        <f t="shared" ref="AY14:AY77" si="89">ROUND(IF(AO14=AP14,AX14*(1+$AH$95),AX14*(1-$AH$95)),0)</f>
        <v>0</v>
      </c>
      <c r="AZ14">
        <f>AX14</f>
        <v>0</v>
      </c>
      <c r="BA14" s="138">
        <f>VLOOKUP($A14,'FuturesInfo (3)'!$A$2:$O$80,15)*AZ14</f>
        <v>0</v>
      </c>
      <c r="BB14" s="196">
        <f t="shared" ref="BB14:BB77" si="90">IF(AR14=1,ABS(BA14*AT14),-ABS(BA14*AT14))</f>
        <v>0</v>
      </c>
      <c r="BC14" s="196">
        <f>IF(AS14=1,ABS(BA14*AT14),-ABS(BA14*AT14))</f>
        <v>0</v>
      </c>
      <c r="BE14">
        <v>1</v>
      </c>
      <c r="BF14">
        <v>1</v>
      </c>
      <c r="BG14">
        <v>1</v>
      </c>
      <c r="BH14">
        <v>-1</v>
      </c>
      <c r="BI14">
        <v>0</v>
      </c>
      <c r="BJ14">
        <v>0</v>
      </c>
      <c r="BK14" s="1">
        <v>-8.8391278727199991E-3</v>
      </c>
      <c r="BL14" s="2">
        <v>10</v>
      </c>
      <c r="BM14">
        <v>60</v>
      </c>
      <c r="BN14" t="s">
        <v>1180</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1180</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1180</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1180</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1180</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1180</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1180</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1180</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1180</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1180</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1180</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1180</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1180</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1180</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1180</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1180</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1180</v>
      </c>
      <c r="QX14">
        <v>2</v>
      </c>
      <c r="QY14" s="251">
        <v>2</v>
      </c>
      <c r="QZ14">
        <v>2</v>
      </c>
      <c r="RA14" s="138">
        <v>93032</v>
      </c>
      <c r="RB14" s="138">
        <v>93032</v>
      </c>
      <c r="RC14" s="196">
        <v>-937.35012594181921</v>
      </c>
      <c r="RD14" s="196">
        <f t="shared" ref="RD14:RD77" si="91">IF(IF(QH14=QO14,1,0)=1,ABS(RA14*QT14),-ABS(RA14*QT14))</f>
        <v>-937.35012594181921</v>
      </c>
      <c r="RE14" s="196">
        <v>-937.35012594181921</v>
      </c>
      <c r="RF14" s="196">
        <v>937.35012594181921</v>
      </c>
      <c r="RG14" s="196">
        <v>937.35012594181921</v>
      </c>
      <c r="RH14" s="196">
        <v>937.35012594181921</v>
      </c>
      <c r="RI14" s="196">
        <f>IF(IF(QU14=QN14,1,0)=1,ABS(QZ14*QS14),-ABS(QZ14*QS14))</f>
        <v>-2</v>
      </c>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f>IF(RO14+RP14+RQ14+RR14+RS14+RU14+RV14&gt;0,1,-1)</f>
        <v>1</v>
      </c>
      <c r="SE14" t="s">
        <v>1180</v>
      </c>
      <c r="SF14">
        <v>0</v>
      </c>
      <c r="SG14" s="251">
        <v>2</v>
      </c>
      <c r="SH14">
        <v>0</v>
      </c>
      <c r="SI14" s="138">
        <v>0</v>
      </c>
      <c r="SJ14" s="138">
        <v>0</v>
      </c>
      <c r="SK14" s="196">
        <v>0</v>
      </c>
      <c r="SL14" s="196">
        <f>IF(IF(RO14=RW14,1,0)=1,ABS(SI14*SB14),-ABS(SI14*SB14))</f>
        <v>0</v>
      </c>
      <c r="SM14" s="196">
        <v>0</v>
      </c>
      <c r="SN14" s="196">
        <v>0</v>
      </c>
      <c r="SO14" s="196">
        <v>0</v>
      </c>
      <c r="SP14" s="196">
        <v>0</v>
      </c>
      <c r="SQ14" s="196">
        <v>0</v>
      </c>
      <c r="SR14" s="196">
        <f>IF(IF(SD14=RW14,1,0)=1,ABS(SI14*SB14),-ABS(SI14*SB14))</f>
        <v>0</v>
      </c>
      <c r="SS14" s="196">
        <v>0</v>
      </c>
      <c r="ST14" s="196">
        <v>0</v>
      </c>
      <c r="SU14" s="196">
        <v>0</v>
      </c>
      <c r="SV14" s="196">
        <v>0</v>
      </c>
      <c r="SX14">
        <v>1</v>
      </c>
      <c r="SY14" s="237">
        <v>1</v>
      </c>
      <c r="SZ14" s="237">
        <v>-1</v>
      </c>
      <c r="TA14" s="237">
        <v>1</v>
      </c>
      <c r="TB14" s="213">
        <v>1</v>
      </c>
      <c r="TC14" s="238">
        <v>-8</v>
      </c>
      <c r="TD14">
        <v>-1</v>
      </c>
      <c r="TE14">
        <v>-1</v>
      </c>
      <c r="TF14" s="213">
        <v>1</v>
      </c>
      <c r="TG14">
        <v>1</v>
      </c>
      <c r="TH14">
        <v>1</v>
      </c>
      <c r="TI14">
        <v>0</v>
      </c>
      <c r="TJ14">
        <v>0</v>
      </c>
      <c r="TK14" s="247"/>
      <c r="TL14" s="202">
        <v>42542</v>
      </c>
      <c r="TM14">
        <f>IF(SX14+SY14+SZ14+TA14+TB14+TD14+TE14&gt;0,1,-1)</f>
        <v>1</v>
      </c>
      <c r="TN14" t="s">
        <v>1180</v>
      </c>
      <c r="TO14">
        <v>0</v>
      </c>
      <c r="TP14" s="251">
        <v>2</v>
      </c>
      <c r="TQ14">
        <v>0</v>
      </c>
      <c r="TR14" s="138">
        <v>0</v>
      </c>
      <c r="TS14" s="138">
        <v>0</v>
      </c>
      <c r="TT14" s="196">
        <v>0</v>
      </c>
      <c r="TU14" s="196">
        <f>IF(IF(SX14=TF14,1,0)=1,ABS(TR14*TK14),-ABS(TR14*TK14))</f>
        <v>0</v>
      </c>
      <c r="TV14" s="196">
        <v>0</v>
      </c>
      <c r="TW14" s="196">
        <v>0</v>
      </c>
      <c r="TX14" s="196">
        <v>0</v>
      </c>
      <c r="TY14" s="196">
        <v>0</v>
      </c>
      <c r="TZ14" s="196">
        <v>0</v>
      </c>
      <c r="UA14" s="196">
        <f>IF(IF(TM14=TF14,1,0)=1,ABS(TR14*TK14),-ABS(TR14*TK14))</f>
        <v>0</v>
      </c>
      <c r="UB14" s="196">
        <v>0</v>
      </c>
      <c r="UC14" s="196">
        <v>0</v>
      </c>
      <c r="UD14" s="196">
        <v>0</v>
      </c>
      <c r="UE14" s="196">
        <v>0</v>
      </c>
      <c r="UG14">
        <v>1</v>
      </c>
      <c r="UH14" s="237">
        <v>1</v>
      </c>
      <c r="UI14" s="237">
        <v>-1</v>
      </c>
      <c r="UJ14" s="237">
        <v>1</v>
      </c>
      <c r="UK14" s="213">
        <v>1</v>
      </c>
      <c r="UL14" s="238">
        <v>-8</v>
      </c>
      <c r="UM14">
        <v>-1</v>
      </c>
      <c r="UN14">
        <v>-1</v>
      </c>
      <c r="UO14" s="213">
        <v>-1</v>
      </c>
      <c r="UP14">
        <v>0</v>
      </c>
      <c r="UQ14">
        <v>0</v>
      </c>
      <c r="UR14">
        <v>1</v>
      </c>
      <c r="US14">
        <v>1</v>
      </c>
      <c r="UT14" s="247">
        <v>-1.1830635118300001E-2</v>
      </c>
      <c r="UU14" s="202">
        <v>42542</v>
      </c>
      <c r="UV14">
        <f>IF(UG14+UH14+UI14+UJ14+UK14+UM14+UN14&gt;0,1,-1)</f>
        <v>1</v>
      </c>
      <c r="UW14" t="s">
        <v>1180</v>
      </c>
      <c r="UX14">
        <v>0</v>
      </c>
      <c r="UY14" s="251">
        <v>2</v>
      </c>
      <c r="UZ14">
        <v>0</v>
      </c>
      <c r="VA14" s="138">
        <v>0</v>
      </c>
      <c r="VB14" s="138">
        <v>0</v>
      </c>
      <c r="VC14" s="196">
        <v>0</v>
      </c>
      <c r="VD14" s="196">
        <f>IF(IF(UG14=UO14,1,0)=1,ABS(VA14*UT14),-ABS(VA14*UT14))</f>
        <v>0</v>
      </c>
      <c r="VE14" s="196">
        <v>0</v>
      </c>
      <c r="VF14" s="196">
        <v>0</v>
      </c>
      <c r="VG14" s="196">
        <v>0</v>
      </c>
      <c r="VH14" s="196">
        <v>0</v>
      </c>
      <c r="VI14" s="196">
        <v>0</v>
      </c>
      <c r="VJ14" s="196">
        <f>IF(IF(UV14=UO14,1,0)=1,ABS(VA14*UT14),-ABS(VA14*UT14))</f>
        <v>0</v>
      </c>
      <c r="VK14" s="196">
        <v>0</v>
      </c>
      <c r="VL14" s="196">
        <v>0</v>
      </c>
      <c r="VM14" s="196">
        <v>0</v>
      </c>
      <c r="VN14" s="196">
        <v>0</v>
      </c>
      <c r="VP14">
        <v>-1</v>
      </c>
      <c r="VQ14" s="237">
        <v>-1</v>
      </c>
      <c r="VR14" s="237">
        <v>-1</v>
      </c>
      <c r="VS14" s="237">
        <v>-1</v>
      </c>
      <c r="VT14" s="213">
        <v>1</v>
      </c>
      <c r="VU14" s="238">
        <v>-9</v>
      </c>
      <c r="VV14">
        <v>-1</v>
      </c>
      <c r="VW14">
        <v>-1</v>
      </c>
      <c r="VX14" s="213">
        <v>-1</v>
      </c>
      <c r="VY14">
        <v>1</v>
      </c>
      <c r="VZ14">
        <v>0</v>
      </c>
      <c r="WA14">
        <v>1</v>
      </c>
      <c r="WB14">
        <v>1</v>
      </c>
      <c r="WC14" s="247">
        <v>-1.1342155009499999E-2</v>
      </c>
      <c r="WD14" s="202">
        <v>42542</v>
      </c>
      <c r="WE14">
        <f>IF(VP14+VQ14+VR14+VS14+VT14+VV14+VW14&gt;0,1,-1)</f>
        <v>-1</v>
      </c>
      <c r="WF14" t="s">
        <v>1180</v>
      </c>
      <c r="WG14">
        <v>0</v>
      </c>
      <c r="WH14" s="251">
        <v>2</v>
      </c>
      <c r="WI14">
        <v>0</v>
      </c>
      <c r="WJ14" s="138">
        <v>0</v>
      </c>
      <c r="WK14" s="138">
        <v>0</v>
      </c>
      <c r="WL14" s="196">
        <v>0</v>
      </c>
      <c r="WM14" s="196">
        <f>IF(IF(VP14=VX14,1,0)=1,ABS(WJ14*WC14),-ABS(WJ14*WC14))</f>
        <v>0</v>
      </c>
      <c r="WN14" s="196">
        <v>0</v>
      </c>
      <c r="WO14" s="196">
        <v>0</v>
      </c>
      <c r="WP14" s="196">
        <v>0</v>
      </c>
      <c r="WQ14" s="196">
        <v>0</v>
      </c>
      <c r="WR14" s="196">
        <v>0</v>
      </c>
      <c r="WS14" s="196">
        <f>IF(IF(WE14=VX14,1,0)=1,ABS(WJ14*WC14),-ABS(WJ14*WC14))</f>
        <v>0</v>
      </c>
      <c r="WT14" s="196">
        <v>0</v>
      </c>
      <c r="WU14" s="196">
        <v>0</v>
      </c>
      <c r="WV14" s="196">
        <v>0</v>
      </c>
      <c r="WW14" s="196">
        <v>0</v>
      </c>
      <c r="WY14">
        <v>-1</v>
      </c>
      <c r="WZ14" s="237">
        <v>-1</v>
      </c>
      <c r="XA14" s="237">
        <v>-1</v>
      </c>
      <c r="XB14" s="237">
        <v>-1</v>
      </c>
      <c r="XC14" s="213">
        <v>1</v>
      </c>
      <c r="XD14" s="238">
        <v>-10</v>
      </c>
      <c r="XE14">
        <v>-1</v>
      </c>
      <c r="XF14">
        <v>-1</v>
      </c>
      <c r="XG14">
        <v>-1</v>
      </c>
      <c r="XH14">
        <v>1</v>
      </c>
      <c r="XI14">
        <v>0</v>
      </c>
      <c r="XJ14">
        <v>1</v>
      </c>
      <c r="XK14">
        <v>1</v>
      </c>
      <c r="XL14">
        <v>-6.3734862970000004E-3</v>
      </c>
      <c r="XM14" s="202">
        <v>42542</v>
      </c>
      <c r="XN14">
        <f>IF(WY14+WZ14+XA14+XB14+XC14+XE14+XF14&gt;0,1,-1)</f>
        <v>-1</v>
      </c>
      <c r="XO14" t="s">
        <v>1180</v>
      </c>
      <c r="XP14">
        <v>0</v>
      </c>
      <c r="XQ14" s="251">
        <v>1</v>
      </c>
      <c r="XR14">
        <v>0</v>
      </c>
      <c r="XS14" s="138">
        <v>0</v>
      </c>
      <c r="XT14" s="138">
        <v>0</v>
      </c>
      <c r="XU14" s="196">
        <v>0</v>
      </c>
      <c r="XV14" s="196">
        <f>IF(IF(WY14=XG14,1,0)=1,ABS(XS14*XL14),-ABS(XS14*XL14))</f>
        <v>0</v>
      </c>
      <c r="XW14" s="196">
        <v>0</v>
      </c>
      <c r="XX14" s="196">
        <v>0</v>
      </c>
      <c r="XY14" s="196">
        <v>0</v>
      </c>
      <c r="XZ14" s="196">
        <v>0</v>
      </c>
      <c r="YA14" s="196">
        <v>0</v>
      </c>
      <c r="YB14" s="196">
        <f>IF(IF(XN14=XG14,1,0)=1,ABS(XS14*XL14),-ABS(XS14*XL14))</f>
        <v>0</v>
      </c>
      <c r="YC14" s="196">
        <v>0</v>
      </c>
      <c r="YD14" s="196">
        <v>0</v>
      </c>
      <c r="YE14" s="196">
        <v>0</v>
      </c>
      <c r="YF14" s="196">
        <v>0</v>
      </c>
      <c r="YH14">
        <v>-1</v>
      </c>
      <c r="YI14">
        <v>-1</v>
      </c>
      <c r="YJ14">
        <v>1</v>
      </c>
      <c r="YK14">
        <v>-1</v>
      </c>
      <c r="YL14">
        <v>1</v>
      </c>
      <c r="YM14">
        <v>-3</v>
      </c>
      <c r="YN14">
        <v>-1</v>
      </c>
      <c r="YO14">
        <v>-1</v>
      </c>
      <c r="YP14" s="213">
        <v>1</v>
      </c>
      <c r="YQ14">
        <v>0</v>
      </c>
      <c r="YR14">
        <v>1</v>
      </c>
      <c r="YS14">
        <v>0</v>
      </c>
      <c r="YT14">
        <v>0</v>
      </c>
      <c r="YU14" s="247">
        <v>1.86016677357E-2</v>
      </c>
      <c r="YV14" s="202">
        <v>42548</v>
      </c>
      <c r="YW14">
        <f>IF(YH14+YI14+YJ14+YK14+YL14+YN14+YO14&gt;0,1,-1)</f>
        <v>-1</v>
      </c>
      <c r="YX14" t="s">
        <v>1180</v>
      </c>
      <c r="YY14">
        <v>0</v>
      </c>
      <c r="YZ14">
        <v>1</v>
      </c>
      <c r="ZA14">
        <v>0</v>
      </c>
      <c r="ZB14" s="138">
        <v>0</v>
      </c>
      <c r="ZC14" s="138">
        <v>0</v>
      </c>
      <c r="ZD14" s="196">
        <v>0</v>
      </c>
      <c r="ZE14" s="196">
        <f>IF(IF(YH14=YP14,1,0)=1,ABS(ZB14*YU14),-ABS(ZB14*YU14))</f>
        <v>0</v>
      </c>
      <c r="ZF14" s="196">
        <v>0</v>
      </c>
      <c r="ZG14" s="196">
        <v>0</v>
      </c>
      <c r="ZH14" s="196">
        <v>0</v>
      </c>
      <c r="ZI14" s="196">
        <v>0</v>
      </c>
      <c r="ZJ14" s="196">
        <v>0</v>
      </c>
      <c r="ZK14" s="196">
        <f>IF(IF(YW14=YP14,1,0)=1,ABS(ZB14*YU14),-ABS(ZB14*YU14))</f>
        <v>0</v>
      </c>
      <c r="ZL14" s="196">
        <v>0</v>
      </c>
      <c r="ZM14" s="196">
        <v>0</v>
      </c>
      <c r="ZN14" s="196">
        <v>0</v>
      </c>
      <c r="ZO14" s="196">
        <v>0</v>
      </c>
      <c r="ZQ14">
        <v>1</v>
      </c>
      <c r="ZR14" s="237">
        <v>1</v>
      </c>
      <c r="ZS14" s="237">
        <v>1</v>
      </c>
      <c r="ZT14" s="237">
        <v>1</v>
      </c>
      <c r="ZU14" s="213">
        <v>1</v>
      </c>
      <c r="ZV14" s="238">
        <v>-4</v>
      </c>
      <c r="ZW14">
        <v>-1</v>
      </c>
      <c r="ZX14">
        <v>-1</v>
      </c>
      <c r="ZY14" s="213">
        <v>-1</v>
      </c>
      <c r="ZZ14">
        <v>0</v>
      </c>
      <c r="AAA14">
        <v>0</v>
      </c>
      <c r="AAB14">
        <v>1</v>
      </c>
      <c r="AAC14">
        <v>1</v>
      </c>
      <c r="AAD14" s="247">
        <v>-5.6675062972300003E-3</v>
      </c>
      <c r="AAE14" s="202">
        <v>42552</v>
      </c>
      <c r="AAF14">
        <f>IF(ZQ14+ZR14+ZS14+ZT14+ZU14+ZW14+ZX14&gt;0,1,-1)</f>
        <v>1</v>
      </c>
      <c r="AAG14" t="s">
        <v>1180</v>
      </c>
      <c r="AAH14">
        <v>0</v>
      </c>
      <c r="AAI14" s="251">
        <v>2</v>
      </c>
      <c r="AAJ14">
        <v>0</v>
      </c>
      <c r="AAK14" s="138">
        <v>0</v>
      </c>
      <c r="AAL14" s="138">
        <v>0</v>
      </c>
      <c r="AAM14" s="196">
        <v>0</v>
      </c>
      <c r="AAN14" s="196">
        <f>IF(IF(ZQ14=ZY14,1,0)=1,ABS(AAK14*AAD14),-ABS(AAK14*AAD14))</f>
        <v>0</v>
      </c>
      <c r="AAO14" s="196">
        <v>0</v>
      </c>
      <c r="AAP14" s="196">
        <v>0</v>
      </c>
      <c r="AAQ14" s="196">
        <v>0</v>
      </c>
      <c r="AAR14" s="196">
        <v>0</v>
      </c>
      <c r="AAS14" s="196">
        <v>0</v>
      </c>
      <c r="AAT14" s="196">
        <f>IF(IF(AAF14=ZY14,1,0)=1,ABS(AAK14*AAD14),-ABS(AAK14*AAD14))</f>
        <v>0</v>
      </c>
      <c r="AAU14" s="196">
        <v>0</v>
      </c>
      <c r="AAV14" s="196">
        <v>0</v>
      </c>
      <c r="AAW14" s="196">
        <v>0</v>
      </c>
      <c r="AAX14" s="196">
        <v>0</v>
      </c>
      <c r="AAZ14">
        <v>-1</v>
      </c>
      <c r="ABA14" s="237">
        <v>1</v>
      </c>
      <c r="ABB14" s="237">
        <v>1</v>
      </c>
      <c r="ABC14" s="237">
        <v>1</v>
      </c>
      <c r="ABD14" s="213">
        <v>-1</v>
      </c>
      <c r="ABE14" s="238">
        <v>-5</v>
      </c>
      <c r="ABF14">
        <v>1</v>
      </c>
      <c r="ABG14">
        <v>1</v>
      </c>
      <c r="ABH14" s="213">
        <v>1</v>
      </c>
      <c r="ABI14">
        <v>1</v>
      </c>
      <c r="ABJ14">
        <v>0</v>
      </c>
      <c r="ABK14">
        <v>1</v>
      </c>
      <c r="ABL14">
        <v>1</v>
      </c>
      <c r="ABM14" s="247">
        <v>7.5997466751100001E-3</v>
      </c>
      <c r="ABN14" s="202">
        <v>42552</v>
      </c>
      <c r="ABO14">
        <v>1</v>
      </c>
      <c r="ABP14" t="s">
        <v>1180</v>
      </c>
      <c r="ABQ14">
        <v>0</v>
      </c>
      <c r="ABR14" s="251">
        <v>1</v>
      </c>
      <c r="ABS14">
        <v>0</v>
      </c>
      <c r="ABT14" s="138">
        <v>0</v>
      </c>
      <c r="ABU14" s="138">
        <v>0</v>
      </c>
      <c r="ABV14" s="196">
        <v>0</v>
      </c>
      <c r="ABW14" s="196">
        <v>0</v>
      </c>
      <c r="ABX14" s="196">
        <v>0</v>
      </c>
      <c r="ABY14" s="196">
        <v>0</v>
      </c>
      <c r="ABZ14" s="196">
        <v>0</v>
      </c>
      <c r="ACA14" s="196">
        <v>0</v>
      </c>
      <c r="ACB14" s="196">
        <v>0</v>
      </c>
      <c r="ACC14" s="196">
        <v>0</v>
      </c>
      <c r="ACD14" s="196">
        <v>0</v>
      </c>
      <c r="ACE14" s="196">
        <v>0</v>
      </c>
      <c r="ACF14" s="196">
        <v>0</v>
      </c>
      <c r="ACG14" s="196">
        <v>0</v>
      </c>
      <c r="ACI14">
        <v>1</v>
      </c>
      <c r="ACJ14" s="237">
        <v>-1</v>
      </c>
      <c r="ACK14" s="237">
        <v>-1</v>
      </c>
      <c r="ACL14" s="237">
        <v>1</v>
      </c>
      <c r="ACM14" s="213">
        <v>-1</v>
      </c>
      <c r="ACN14" s="238">
        <v>-6</v>
      </c>
      <c r="ACO14">
        <v>1</v>
      </c>
      <c r="ACP14">
        <v>1</v>
      </c>
      <c r="ACQ14" s="213">
        <v>1</v>
      </c>
      <c r="ACR14">
        <v>0</v>
      </c>
      <c r="ACS14">
        <v>0</v>
      </c>
      <c r="ACT14">
        <v>1</v>
      </c>
      <c r="ACU14">
        <v>1</v>
      </c>
      <c r="ACV14" s="247">
        <v>1.8856065367699999E-3</v>
      </c>
      <c r="ACW14" s="202">
        <v>42552</v>
      </c>
      <c r="ACX14">
        <v>1</v>
      </c>
      <c r="ACY14" t="s">
        <v>1180</v>
      </c>
      <c r="ACZ14">
        <v>0</v>
      </c>
      <c r="ADA14" s="251"/>
      <c r="ADB14">
        <v>0</v>
      </c>
      <c r="ADC14" s="138">
        <v>0</v>
      </c>
      <c r="ADD14" s="138">
        <v>0</v>
      </c>
      <c r="ADE14" s="196">
        <v>0</v>
      </c>
      <c r="ADF14" s="196">
        <v>0</v>
      </c>
      <c r="ADG14" s="196">
        <v>0</v>
      </c>
      <c r="ADH14" s="196">
        <v>0</v>
      </c>
      <c r="ADI14" s="196">
        <v>0</v>
      </c>
      <c r="ADJ14" s="196">
        <v>0</v>
      </c>
      <c r="ADK14" s="196">
        <v>0</v>
      </c>
      <c r="ADL14" s="196">
        <v>0</v>
      </c>
      <c r="ADM14" s="196">
        <v>0</v>
      </c>
      <c r="ADN14" s="196">
        <v>0</v>
      </c>
      <c r="ADO14" s="196">
        <v>0</v>
      </c>
      <c r="ADP14" s="196">
        <v>0</v>
      </c>
      <c r="ADR14">
        <v>1</v>
      </c>
      <c r="ADS14" s="237">
        <v>-1</v>
      </c>
      <c r="ADT14" s="237">
        <v>-1</v>
      </c>
      <c r="ADU14" s="213">
        <v>-1</v>
      </c>
      <c r="ADV14" s="213">
        <v>-1</v>
      </c>
      <c r="ADW14" s="238">
        <v>-7</v>
      </c>
      <c r="ADX14">
        <v>1</v>
      </c>
      <c r="ADY14">
        <v>1</v>
      </c>
      <c r="ADZ14" s="213">
        <v>-1</v>
      </c>
      <c r="AEA14">
        <v>1</v>
      </c>
      <c r="AEB14">
        <v>1</v>
      </c>
      <c r="AEC14">
        <v>0</v>
      </c>
      <c r="AED14">
        <v>0</v>
      </c>
      <c r="AEE14" s="247">
        <v>-1.31744040151E-2</v>
      </c>
      <c r="AEF14" s="202">
        <v>42552</v>
      </c>
      <c r="AEG14">
        <v>-1</v>
      </c>
      <c r="AEH14" t="s">
        <v>1180</v>
      </c>
      <c r="AEI14">
        <v>0</v>
      </c>
      <c r="AEJ14" s="251"/>
      <c r="AEK14">
        <v>0</v>
      </c>
      <c r="AEL14" s="138">
        <v>0</v>
      </c>
      <c r="AEM14" s="138">
        <v>0</v>
      </c>
      <c r="AEN14" s="196">
        <v>0</v>
      </c>
      <c r="AEO14" s="196">
        <v>0</v>
      </c>
      <c r="AEP14" s="196">
        <v>0</v>
      </c>
      <c r="AEQ14" s="196">
        <v>0</v>
      </c>
      <c r="AER14" s="196">
        <v>0</v>
      </c>
      <c r="AES14" s="196">
        <v>0</v>
      </c>
      <c r="AET14" s="196">
        <v>0</v>
      </c>
      <c r="AEU14" s="196">
        <v>0</v>
      </c>
      <c r="AEV14" s="196">
        <v>0</v>
      </c>
      <c r="AEW14" s="196">
        <v>0</v>
      </c>
      <c r="AEX14" s="196">
        <v>0</v>
      </c>
      <c r="AEY14" s="196">
        <v>0</v>
      </c>
      <c r="AFA14">
        <f>ADZ14</f>
        <v>-1</v>
      </c>
      <c r="AFB14" s="237">
        <v>-1</v>
      </c>
      <c r="AFC14" s="237">
        <v>-1</v>
      </c>
      <c r="AFD14" s="237">
        <v>-1</v>
      </c>
      <c r="AFE14" s="213">
        <v>-1</v>
      </c>
      <c r="AFF14" s="238">
        <v>-8</v>
      </c>
      <c r="AFG14">
        <f>IF(AFE14=1,-1,1)</f>
        <v>1</v>
      </c>
      <c r="AFH14">
        <f>IF(AFF14&lt;0,AFE14*-1,AFE14)</f>
        <v>1</v>
      </c>
      <c r="AFI14" s="213">
        <v>-1</v>
      </c>
      <c r="AFJ14">
        <f>IF(AFC14=AFI14,1,0)</f>
        <v>1</v>
      </c>
      <c r="AFK14">
        <f>IF(AFI14=AFE14,1,0)</f>
        <v>1</v>
      </c>
      <c r="AFL14">
        <f>IF(AFI14=AFG14,1,0)</f>
        <v>0</v>
      </c>
      <c r="AFM14">
        <f>IF(AFI14=AFH14,1,0)</f>
        <v>0</v>
      </c>
      <c r="AFN14">
        <v>-9.5359186268300002E-3</v>
      </c>
      <c r="AFO14" s="202">
        <v>42552</v>
      </c>
      <c r="AFP14">
        <f>IF(AFB14+AFC14+AFD14+AFE14+AFH14&gt;0,1,-1)</f>
        <v>-1</v>
      </c>
      <c r="AFQ14" t="str">
        <f t="shared" ref="AFQ14:AFQ77" si="92">IF(AFB14="","FALSE","TRUE")</f>
        <v>TRUE</v>
      </c>
      <c r="AFR14">
        <f>VLOOKUP($A14,'FuturesInfo (3)'!$A$2:$V$80,22)</f>
        <v>0</v>
      </c>
      <c r="AFS14" s="251"/>
      <c r="AFT14">
        <f>IF(AFS14=1,ROUND(AFR14*(1+AFT$13),0),ROUND(AFR14*(1-AFT$13),0))</f>
        <v>0</v>
      </c>
      <c r="AFU14" s="138">
        <f>VLOOKUP($A14,'FuturesInfo (3)'!$A$2:$O$80,15)*AFR14</f>
        <v>0</v>
      </c>
      <c r="AFV14" s="138">
        <f>VLOOKUP($A14,'FuturesInfo (3)'!$A$2:$O$80,15)*AFT14</f>
        <v>0</v>
      </c>
      <c r="AFW14" s="196">
        <f>IF(IF(AFB14=AFI14,1,0)=1,ABS(AFU14*AFN14),-ABS(AFU14*AFN14))</f>
        <v>0</v>
      </c>
      <c r="AFX14" s="196">
        <f>IF(IF(AFA14=AFI14,1,0)=1,ABS(AFU14*AFN14),-ABS(AFU14*AFN14))</f>
        <v>0</v>
      </c>
      <c r="AFY14" s="196">
        <f>IF(AFK14=1,ABS(AFU14*AFN14),-ABS(AFU14*AFN14))</f>
        <v>0</v>
      </c>
      <c r="AFZ14" s="196">
        <f>IF(AFL14=1,ABS(AFU14*AFN14),-ABS(AFU14*AFN14))</f>
        <v>0</v>
      </c>
      <c r="AGA14" s="196">
        <f>IF(AFM14=1,ABS(AFU14*AFN14),-ABS(AFU14*AFN14))</f>
        <v>0</v>
      </c>
      <c r="AGB14" s="196">
        <f>IF(IF(AFC14=AFI14,1,0)=1,ABS(AFU14*AFN14),-ABS(AFU14*AFN14))</f>
        <v>0</v>
      </c>
      <c r="AGC14" s="196">
        <f>IF(IF(AFD14=AFI14,1,0)=1,ABS(AFU14*AFN14),-ABS(AFU14*AFN14))</f>
        <v>0</v>
      </c>
      <c r="AGD14" s="196">
        <f>IF(IF(AFP14=AFI14,1,0)=1,ABS(AFU14*AFN14),-ABS(AFU14*AFN14))</f>
        <v>0</v>
      </c>
      <c r="AGE14" s="196">
        <f>IF(IF(sym!$Q3=AFI14,1,0)=1,ABS(AFU14*AFN14),-ABS(AFU14*AFN14))</f>
        <v>0</v>
      </c>
      <c r="AGF14" s="196">
        <f>IF(IF(sym!$P3=AFI14,1,0)=1,ABS(AFU14*AFN14),-ABS(AFU14*AFN14))</f>
        <v>0</v>
      </c>
      <c r="AGG14" s="196">
        <f>IF(IF(AFI14=AFI14,0,1)=1,ABS(AFU14*AFN14),-ABS(AFU14*AFN14))</f>
        <v>0</v>
      </c>
      <c r="AGH14" s="196">
        <f>ABS(AFU14*AFN14)</f>
        <v>0</v>
      </c>
      <c r="AGJ14">
        <f>AFI14</f>
        <v>-1</v>
      </c>
      <c r="AGK14" s="237">
        <v>-1</v>
      </c>
      <c r="AGL14" s="237">
        <v>1</v>
      </c>
      <c r="AGM14" s="237">
        <v>-1</v>
      </c>
      <c r="AGN14" s="213">
        <v>-1</v>
      </c>
      <c r="AGO14" s="238">
        <v>-9</v>
      </c>
      <c r="AGP14">
        <f>IF(AGN14=1,-1,1)</f>
        <v>1</v>
      </c>
      <c r="AGQ14">
        <f>IF(AGO14&lt;0,AGN14*-1,AGN14)</f>
        <v>1</v>
      </c>
      <c r="AGR14" s="213"/>
      <c r="AGS14">
        <f>IF(AGL14=AGR14,1,0)</f>
        <v>0</v>
      </c>
      <c r="AGT14">
        <f>IF(AGR14=AGN14,1,0)</f>
        <v>0</v>
      </c>
      <c r="AGU14">
        <f>IF(AGR14=AGP14,1,0)</f>
        <v>0</v>
      </c>
      <c r="AGV14">
        <f>IF(AGR14=AGQ14,1,0)</f>
        <v>0</v>
      </c>
      <c r="AGW14" s="247"/>
      <c r="AGX14" s="202">
        <v>42552</v>
      </c>
      <c r="AGY14">
        <f>IF(AGK14+AGL14+AGM14+AGN14+AGQ14&gt;0,1,-1)</f>
        <v>-1</v>
      </c>
      <c r="AGZ14" t="str">
        <f t="shared" ref="AGZ14:AGZ77" si="93">IF(AGK14="","FALSE","TRUE")</f>
        <v>TRUE</v>
      </c>
      <c r="AHA14">
        <f>VLOOKUP($A14,'FuturesInfo (3)'!$A$2:$V$80,22)</f>
        <v>0</v>
      </c>
      <c r="AHB14" s="251"/>
      <c r="AHC14">
        <f>IF(AHB14=1,ROUND(AHA14*(1+AHC$13),0),ROUND(AHA14*(1-AHC$13),0))</f>
        <v>0</v>
      </c>
      <c r="AHD14" s="138">
        <f>VLOOKUP($A14,'FuturesInfo (3)'!$A$2:$O$80,15)*AHA14</f>
        <v>0</v>
      </c>
      <c r="AHE14" s="138">
        <f>VLOOKUP($A14,'FuturesInfo (3)'!$A$2:$O$80,15)*AHC14</f>
        <v>0</v>
      </c>
      <c r="AHF14" s="196">
        <f>IF(IF(AGK14=AGR14,1,0)=1,ABS(AHD14*AGW14),-ABS(AHD14*AGW14))</f>
        <v>0</v>
      </c>
      <c r="AHG14" s="196">
        <f>IF(IF(AGJ14=AGR14,1,0)=1,ABS(AHD14*AGW14),-ABS(AHD14*AGW14))</f>
        <v>0</v>
      </c>
      <c r="AHH14" s="196">
        <f>IF(AGT14=1,ABS(AHD14*AGW14),-ABS(AHD14*AGW14))</f>
        <v>0</v>
      </c>
      <c r="AHI14" s="196">
        <f>IF(AGU14=1,ABS(AHD14*AGW14),-ABS(AHD14*AGW14))</f>
        <v>0</v>
      </c>
      <c r="AHJ14" s="196">
        <f>IF(AGV14=1,ABS(AHD14*AGW14),-ABS(AHD14*AGW14))</f>
        <v>0</v>
      </c>
      <c r="AHK14" s="196">
        <f>IF(IF(AGL14=AGR14,1,0)=1,ABS(AHD14*AGW14),-ABS(AHD14*AGW14))</f>
        <v>0</v>
      </c>
      <c r="AHL14" s="196">
        <f>IF(IF(AGM14=AGR14,1,0)=1,ABS(AHD14*AGW14),-ABS(AHD14*AGW14))</f>
        <v>0</v>
      </c>
      <c r="AHM14" s="196">
        <f>IF(IF(AGY14=AGR14,1,0)=1,ABS(AHD14*AGW14),-ABS(AHD14*AGW14))</f>
        <v>0</v>
      </c>
      <c r="AHN14" s="196">
        <f>IF(IF(sym!$Q3=AGR14,1,0)=1,ABS(AHD14*AGW14),-ABS(AHD14*AGW14))</f>
        <v>0</v>
      </c>
      <c r="AHO14" s="196">
        <f>IF(IF(sym!$P3=AGR14,1,0)=1,ABS(AHD14*AGW14),-ABS(AHD14*AGW14))</f>
        <v>0</v>
      </c>
      <c r="AHP14" s="196">
        <f>IF(IF(AGR14=AGR14,0,1)=1,ABS(AHD14*AGW14),-ABS(AHD14*AGW14))</f>
        <v>0</v>
      </c>
      <c r="AHQ14" s="196">
        <f>ABS(AHD14*AGW14)</f>
        <v>0</v>
      </c>
      <c r="AHS14">
        <f>AGR14</f>
        <v>0</v>
      </c>
      <c r="AHT14" s="237"/>
      <c r="AHU14" s="237"/>
      <c r="AHV14" s="237"/>
      <c r="AHW14" s="213"/>
      <c r="AHX14" s="238"/>
      <c r="AHY14">
        <f>IF(AHW14=1,-1,1)</f>
        <v>1</v>
      </c>
      <c r="AHZ14">
        <f>IF(AHX14&lt;0,AHW14*-1,AHW14)</f>
        <v>0</v>
      </c>
      <c r="AIA14" s="213"/>
      <c r="AIB14">
        <f>IF(AHU14=AIA14,1,0)</f>
        <v>1</v>
      </c>
      <c r="AIC14">
        <f>IF(AIA14=AHW14,1,0)</f>
        <v>1</v>
      </c>
      <c r="AID14">
        <f>IF(AIA14=AHY14,1,0)</f>
        <v>0</v>
      </c>
      <c r="AIE14">
        <f>IF(AIA14=AHZ14,1,0)</f>
        <v>1</v>
      </c>
      <c r="AIF14" s="247"/>
      <c r="AIG14" s="202"/>
      <c r="AIH14">
        <f>IF(AHT14+AHU14+AHV14+AHW14+AHZ14&gt;0,1,-1)</f>
        <v>-1</v>
      </c>
      <c r="AII14" t="str">
        <f t="shared" ref="AII14:AII77" si="94">IF(AHT14="","FALSE","TRUE")</f>
        <v>FALSE</v>
      </c>
      <c r="AIJ14">
        <f>VLOOKUP($A14,'FuturesInfo (3)'!$A$2:$V$80,22)</f>
        <v>0</v>
      </c>
      <c r="AIK14" s="251"/>
      <c r="AIL14">
        <f>IF(AIK14=1,ROUND(AIJ14*(1+AIL$13),0),ROUND(AIJ14*(1-AIL$13),0))</f>
        <v>0</v>
      </c>
      <c r="AIM14" s="138">
        <f>VLOOKUP($A14,'FuturesInfo (3)'!$A$2:$O$80,15)*AIJ14</f>
        <v>0</v>
      </c>
      <c r="AIN14" s="138">
        <f>VLOOKUP($A14,'FuturesInfo (3)'!$A$2:$O$80,15)*AIL14</f>
        <v>0</v>
      </c>
      <c r="AIO14" s="196">
        <f>IF(IF(AHT14=AIA14,1,0)=1,ABS(AIM14*AIF14),-ABS(AIM14*AIF14))</f>
        <v>0</v>
      </c>
      <c r="AIP14" s="196">
        <f>IF(IF(AHS14=AIA14,1,0)=1,ABS(AIM14*AIF14),-ABS(AIM14*AIF14))</f>
        <v>0</v>
      </c>
      <c r="AIQ14" s="196">
        <f>IF(AIC14=1,ABS(AIM14*AIF14),-ABS(AIM14*AIF14))</f>
        <v>0</v>
      </c>
      <c r="AIR14" s="196">
        <f>IF(AID14=1,ABS(AIM14*AIF14),-ABS(AIM14*AIF14))</f>
        <v>0</v>
      </c>
      <c r="AIS14" s="196">
        <f>IF(AIE14=1,ABS(AIM14*AIF14),-ABS(AIM14*AIF14))</f>
        <v>0</v>
      </c>
      <c r="AIT14" s="196">
        <f>IF(IF(AHU14=AIA14,1,0)=1,ABS(AIM14*AIF14),-ABS(AIM14*AIF14))</f>
        <v>0</v>
      </c>
      <c r="AIU14" s="196">
        <f>IF(IF(AHV14=AIA14,1,0)=1,ABS(AIM14*AIF14),-ABS(AIM14*AIF14))</f>
        <v>0</v>
      </c>
      <c r="AIV14" s="196">
        <f>IF(IF(AIH14=AIA14,1,0)=1,ABS(AIM14*AIF14),-ABS(AIM14*AIF14))</f>
        <v>0</v>
      </c>
      <c r="AIW14" s="196">
        <f>IF(IF(sym!$Q3=AIA14,1,0)=1,ABS(AIM14*AIF14),-ABS(AIM14*AIF14))</f>
        <v>0</v>
      </c>
      <c r="AIX14" s="196">
        <f>IF(IF(sym!$P3=AIA14,1,0)=1,ABS(AIM14*AIF14),-ABS(AIM14*AIF14))</f>
        <v>0</v>
      </c>
      <c r="AIY14" s="196">
        <f>IF(IF(AIA14=AIA14,0,1)=1,ABS(AIM14*AIF14),-ABS(AIM14*AIF14))</f>
        <v>0</v>
      </c>
      <c r="AIZ14" s="196">
        <f>ABS(AIM14*AIF14)</f>
        <v>0</v>
      </c>
    </row>
    <row r="15" spans="1:936" x14ac:dyDescent="0.25">
      <c r="A15" s="1" t="s">
        <v>293</v>
      </c>
      <c r="B15" s="150" t="str">
        <f>'FuturesInfo (3)'!M3</f>
        <v>@AD</v>
      </c>
      <c r="C15" s="200" t="str">
        <f>VLOOKUP(A15,'FuturesInfo (3)'!$A$2:$K$80,11)</f>
        <v>currency</v>
      </c>
      <c r="F15" t="e">
        <f>#REF!</f>
        <v>#REF!</v>
      </c>
      <c r="G15">
        <v>1</v>
      </c>
      <c r="H15">
        <v>1</v>
      </c>
      <c r="I15">
        <v>1</v>
      </c>
      <c r="J15">
        <f t="shared" si="77"/>
        <v>1</v>
      </c>
      <c r="K15">
        <f t="shared" si="78"/>
        <v>1</v>
      </c>
      <c r="L15" s="184">
        <v>1.9806094182800001E-2</v>
      </c>
      <c r="M15" s="2">
        <v>10</v>
      </c>
      <c r="N15">
        <v>60</v>
      </c>
      <c r="O15" t="str">
        <f t="shared" si="79"/>
        <v>TRUE</v>
      </c>
      <c r="P15">
        <f>VLOOKUP($A15,'FuturesInfo (3)'!$A$2:$V$80,22)</f>
        <v>2</v>
      </c>
      <c r="Q15">
        <f t="shared" si="80"/>
        <v>2</v>
      </c>
      <c r="R15">
        <f t="shared" si="80"/>
        <v>2</v>
      </c>
      <c r="S15" s="138">
        <f>VLOOKUP($A15,'FuturesInfo (3)'!$A$2:$O$80,15)*Q15</f>
        <v>151600</v>
      </c>
      <c r="T15" s="144">
        <f t="shared" si="81"/>
        <v>3002.6038781124803</v>
      </c>
      <c r="U15" s="144">
        <f t="shared" ref="U15:U78" si="95">IF(K15=1,ABS(S15*L15),-ABS(S15*L15))</f>
        <v>3002.6038781124803</v>
      </c>
      <c r="W15">
        <f t="shared" si="82"/>
        <v>1</v>
      </c>
      <c r="X15">
        <v>-1</v>
      </c>
      <c r="Y15">
        <v>1</v>
      </c>
      <c r="Z15">
        <v>1</v>
      </c>
      <c r="AA15">
        <f>IF(X15=Z15,1,0)</f>
        <v>0</v>
      </c>
      <c r="AB15">
        <f t="shared" si="83"/>
        <v>1</v>
      </c>
      <c r="AC15" s="1">
        <v>1.7655846801600001E-3</v>
      </c>
      <c r="AD15" s="2">
        <v>10</v>
      </c>
      <c r="AE15">
        <v>60</v>
      </c>
      <c r="AF15" t="str">
        <f t="shared" si="84"/>
        <v>TRUE</v>
      </c>
      <c r="AG15">
        <f>VLOOKUP($A15,'FuturesInfo (3)'!$A$2:$V$80,22)</f>
        <v>2</v>
      </c>
      <c r="AH15">
        <f t="shared" si="85"/>
        <v>2</v>
      </c>
      <c r="AI15">
        <f t="shared" ref="AI15:AI78" si="96">AG15</f>
        <v>2</v>
      </c>
      <c r="AJ15" s="138">
        <f>VLOOKUP($A15,'FuturesInfo (3)'!$A$2:$O$80,15)*AI15</f>
        <v>151600</v>
      </c>
      <c r="AK15" s="196">
        <f t="shared" ref="AK15:AK45" si="97">IF(AA15=1,ABS(AJ15*AC15),-ABS(AJ15*AC15))</f>
        <v>-267.66263751225603</v>
      </c>
      <c r="AL15" s="196">
        <f t="shared" ref="AL15:AL78" si="98">IF(AB15=1,ABS(AJ15*AC15),-ABS(AJ15*AC15))</f>
        <v>267.66263751225603</v>
      </c>
      <c r="AN15">
        <f t="shared" si="86"/>
        <v>-1</v>
      </c>
      <c r="AO15">
        <v>-1</v>
      </c>
      <c r="AP15">
        <v>1</v>
      </c>
      <c r="AQ15">
        <v>1</v>
      </c>
      <c r="AR15">
        <f>IF(AO15=AQ15,1,0)</f>
        <v>0</v>
      </c>
      <c r="AS15">
        <f t="shared" si="87"/>
        <v>1</v>
      </c>
      <c r="AT15" s="1">
        <v>1.0574837310199999E-2</v>
      </c>
      <c r="AU15" s="2">
        <v>10</v>
      </c>
      <c r="AV15">
        <v>60</v>
      </c>
      <c r="AW15" t="str">
        <f t="shared" si="88"/>
        <v>TRUE</v>
      </c>
      <c r="AX15">
        <f>VLOOKUP($A15,'FuturesInfo (3)'!$A$2:$V$80,22)</f>
        <v>2</v>
      </c>
      <c r="AY15">
        <f t="shared" si="89"/>
        <v>2</v>
      </c>
      <c r="AZ15">
        <f t="shared" ref="AZ15:AZ78" si="99">AX15</f>
        <v>2</v>
      </c>
      <c r="BA15" s="138">
        <f>VLOOKUP($A15,'FuturesInfo (3)'!$A$2:$O$80,15)*AZ15</f>
        <v>151600</v>
      </c>
      <c r="BB15" s="196">
        <f t="shared" si="90"/>
        <v>-1603.1453362263198</v>
      </c>
      <c r="BC15" s="196">
        <f t="shared" ref="BC15:BC78" si="100">IF(AS15=1,ABS(BA15*AT15),-ABS(BA15*AT15))</f>
        <v>1603.1453362263198</v>
      </c>
      <c r="BE15">
        <v>-1</v>
      </c>
      <c r="BF15">
        <v>1</v>
      </c>
      <c r="BG15">
        <v>1</v>
      </c>
      <c r="BH15">
        <v>1</v>
      </c>
      <c r="BI15">
        <v>1</v>
      </c>
      <c r="BJ15">
        <v>1</v>
      </c>
      <c r="BK15" s="1">
        <v>2.9514354708899998E-3</v>
      </c>
      <c r="BL15" s="2">
        <v>10</v>
      </c>
      <c r="BM15">
        <v>60</v>
      </c>
      <c r="BN15" t="s">
        <v>1180</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1180</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1180</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1180</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1180</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1180</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1180</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1180</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1180</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1180</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1180</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1180</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1180</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1180</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1180</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1180</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1180</v>
      </c>
      <c r="QX15">
        <v>2</v>
      </c>
      <c r="QY15" s="252">
        <v>2</v>
      </c>
      <c r="QZ15">
        <v>2</v>
      </c>
      <c r="RA15" s="138">
        <v>148480</v>
      </c>
      <c r="RB15" s="138">
        <v>148480</v>
      </c>
      <c r="RC15" s="196">
        <v>120.09706120251393</v>
      </c>
      <c r="RD15" s="196">
        <f t="shared" si="91"/>
        <v>120.09706120251393</v>
      </c>
      <c r="RE15" s="196">
        <v>120.09706120251393</v>
      </c>
      <c r="RF15" s="196">
        <v>-120.09706120251393</v>
      </c>
      <c r="RG15" s="196">
        <v>120.09706120251393</v>
      </c>
      <c r="RH15" s="196">
        <v>-120.09706120251393</v>
      </c>
      <c r="RI15" s="196">
        <f t="shared" ref="RI15:RI78" si="101">IF(IF(QU15=QN15,1,0)=1,ABS(QZ15*QS15),-ABS(QZ15*QS15))</f>
        <v>-2</v>
      </c>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f>IF(RO15+RP15+RQ15+RR15+RS15+RU15+RV15&gt;0,1,-1)</f>
        <v>1</v>
      </c>
      <c r="SE15" t="s">
        <v>1180</v>
      </c>
      <c r="SF15">
        <v>2</v>
      </c>
      <c r="SG15" s="252">
        <v>2</v>
      </c>
      <c r="SH15">
        <v>2</v>
      </c>
      <c r="SI15" s="138">
        <v>149260</v>
      </c>
      <c r="SJ15" s="138">
        <v>149260</v>
      </c>
      <c r="SK15" s="196">
        <v>784.09752155162118</v>
      </c>
      <c r="SL15" s="196">
        <f>IF(IF(RO15=RW15,1,0)=1,ABS(SI15*SB15),-ABS(SI15*SB15))</f>
        <v>784.09752155162118</v>
      </c>
      <c r="SM15" s="196">
        <v>784.09752155162118</v>
      </c>
      <c r="SN15" s="196">
        <v>-784.09752155162118</v>
      </c>
      <c r="SO15" s="196">
        <v>784.09752155162118</v>
      </c>
      <c r="SP15" s="196">
        <v>784.09752155162118</v>
      </c>
      <c r="SQ15" s="196">
        <v>784.09752155162118</v>
      </c>
      <c r="SR15" s="196">
        <f t="shared" ref="SR15:SR78" si="102">IF(IF(SD15=RW15,1,0)=1,ABS(SI15*SB15),-ABS(SI15*SB15))</f>
        <v>784.09752155162118</v>
      </c>
      <c r="SS15" s="196">
        <v>784.09752155162118</v>
      </c>
      <c r="ST15" s="196">
        <v>-784.09752155162118</v>
      </c>
      <c r="SU15" s="196">
        <v>-784.09752155162118</v>
      </c>
      <c r="SV15" s="196">
        <v>784.09752155162118</v>
      </c>
      <c r="SX15">
        <v>1</v>
      </c>
      <c r="SY15" s="239">
        <v>1</v>
      </c>
      <c r="SZ15" s="239">
        <v>-1</v>
      </c>
      <c r="TA15" s="239">
        <v>1</v>
      </c>
      <c r="TB15" s="214">
        <v>1</v>
      </c>
      <c r="TC15" s="240">
        <v>-4</v>
      </c>
      <c r="TD15">
        <v>-1</v>
      </c>
      <c r="TE15">
        <v>-1</v>
      </c>
      <c r="TF15" s="214">
        <v>1</v>
      </c>
      <c r="TG15">
        <v>1</v>
      </c>
      <c r="TH15">
        <v>1</v>
      </c>
      <c r="TI15">
        <v>0</v>
      </c>
      <c r="TJ15">
        <v>0</v>
      </c>
      <c r="TK15" s="248"/>
      <c r="TL15" s="202">
        <v>42548</v>
      </c>
      <c r="TM15">
        <f>IF(SX15+SY15+SZ15+TA15+TB15+TD15+TE15&gt;0,1,-1)</f>
        <v>1</v>
      </c>
      <c r="TN15" t="s">
        <v>1180</v>
      </c>
      <c r="TO15">
        <v>3</v>
      </c>
      <c r="TP15" s="252">
        <v>2</v>
      </c>
      <c r="TQ15">
        <v>2</v>
      </c>
      <c r="TR15" s="138">
        <v>223890</v>
      </c>
      <c r="TS15" s="138">
        <v>149260</v>
      </c>
      <c r="TT15" s="196">
        <v>0</v>
      </c>
      <c r="TU15" s="196">
        <f>IF(IF(SX15=TF15,1,0)=1,ABS(TR15*TK15),-ABS(TR15*TK15))</f>
        <v>0</v>
      </c>
      <c r="TV15" s="196">
        <v>0</v>
      </c>
      <c r="TW15" s="196">
        <v>0</v>
      </c>
      <c r="TX15" s="196">
        <v>0</v>
      </c>
      <c r="TY15" s="196">
        <v>0</v>
      </c>
      <c r="TZ15" s="196">
        <v>0</v>
      </c>
      <c r="UA15" s="196">
        <f t="shared" ref="UA15:UA78" si="103">IF(IF(TM15=TF15,1,0)=1,ABS(TR15*TK15),-ABS(TR15*TK15))</f>
        <v>0</v>
      </c>
      <c r="UB15" s="196">
        <v>0</v>
      </c>
      <c r="UC15" s="196">
        <v>0</v>
      </c>
      <c r="UD15" s="196">
        <v>0</v>
      </c>
      <c r="UE15" s="196">
        <v>0</v>
      </c>
      <c r="UG15">
        <v>1</v>
      </c>
      <c r="UH15" s="239">
        <v>1</v>
      </c>
      <c r="UI15" s="239">
        <v>-1</v>
      </c>
      <c r="UJ15" s="239">
        <v>1</v>
      </c>
      <c r="UK15" s="214">
        <v>1</v>
      </c>
      <c r="UL15" s="240">
        <v>-4</v>
      </c>
      <c r="UM15">
        <v>-1</v>
      </c>
      <c r="UN15">
        <v>-1</v>
      </c>
      <c r="UO15" s="214">
        <v>-1</v>
      </c>
      <c r="UP15">
        <v>0</v>
      </c>
      <c r="UQ15">
        <v>0</v>
      </c>
      <c r="UR15">
        <v>1</v>
      </c>
      <c r="US15">
        <v>1</v>
      </c>
      <c r="UT15" s="248">
        <v>-3.08187056144E-3</v>
      </c>
      <c r="UU15" s="202">
        <v>42548</v>
      </c>
      <c r="UV15">
        <f>IF(UG15+UH15+UI15+UJ15+UK15+UM15+UN15&gt;0,1,-1)</f>
        <v>1</v>
      </c>
      <c r="UW15" t="s">
        <v>1180</v>
      </c>
      <c r="UX15">
        <v>3</v>
      </c>
      <c r="UY15" s="252">
        <v>2</v>
      </c>
      <c r="UZ15">
        <v>2</v>
      </c>
      <c r="VA15" s="138">
        <v>223200</v>
      </c>
      <c r="VB15" s="138">
        <v>148800</v>
      </c>
      <c r="VC15" s="196">
        <v>-687.87350931340802</v>
      </c>
      <c r="VD15" s="196">
        <f>IF(IF(UG15=UO15,1,0)=1,ABS(VA15*UT15),-ABS(VA15*UT15))</f>
        <v>-687.87350931340802</v>
      </c>
      <c r="VE15" s="196">
        <v>-687.87350931340802</v>
      </c>
      <c r="VF15" s="196">
        <v>687.87350931340802</v>
      </c>
      <c r="VG15" s="196">
        <v>687.87350931340802</v>
      </c>
      <c r="VH15" s="196">
        <v>687.87350931340802</v>
      </c>
      <c r="VI15" s="196">
        <v>-687.87350931340802</v>
      </c>
      <c r="VJ15" s="196">
        <f t="shared" ref="VJ15:VJ78" si="104">IF(IF(UV15=UO15,1,0)=1,ABS(VA15*UT15),-ABS(VA15*UT15))</f>
        <v>-687.87350931340802</v>
      </c>
      <c r="VK15" s="196">
        <v>-687.87350931340802</v>
      </c>
      <c r="VL15" s="196">
        <v>687.87350931340802</v>
      </c>
      <c r="VM15" s="196">
        <v>-687.87350931340802</v>
      </c>
      <c r="VN15" s="196">
        <v>687.87350931340802</v>
      </c>
      <c r="VP15">
        <v>-1</v>
      </c>
      <c r="VQ15" s="239">
        <v>1</v>
      </c>
      <c r="VR15" s="239">
        <v>-1</v>
      </c>
      <c r="VS15" s="239">
        <v>1</v>
      </c>
      <c r="VT15" s="214">
        <v>1</v>
      </c>
      <c r="VU15" s="240">
        <v>-5</v>
      </c>
      <c r="VV15">
        <v>-1</v>
      </c>
      <c r="VW15">
        <v>-1</v>
      </c>
      <c r="VX15" s="214">
        <v>1</v>
      </c>
      <c r="VY15">
        <v>1</v>
      </c>
      <c r="VZ15">
        <v>1</v>
      </c>
      <c r="WA15">
        <v>0</v>
      </c>
      <c r="WB15">
        <v>0</v>
      </c>
      <c r="WC15" s="248">
        <v>7.9301075268800002E-3</v>
      </c>
      <c r="WD15" s="202">
        <v>42548</v>
      </c>
      <c r="WE15">
        <f>IF(VP15+VQ15+VR15+VS15+VT15+VV15+VW15&gt;0,1,-1)</f>
        <v>-1</v>
      </c>
      <c r="WF15" t="s">
        <v>1180</v>
      </c>
      <c r="WG15">
        <v>2</v>
      </c>
      <c r="WH15" s="252">
        <v>1</v>
      </c>
      <c r="WI15">
        <v>2</v>
      </c>
      <c r="WJ15" s="138">
        <v>149980</v>
      </c>
      <c r="WK15" s="138">
        <v>149980</v>
      </c>
      <c r="WL15" s="196">
        <v>1189.3575268814625</v>
      </c>
      <c r="WM15" s="196">
        <f>IF(IF(VP15=VX15,1,0)=1,ABS(WJ15*WC15),-ABS(WJ15*WC15))</f>
        <v>-1189.3575268814625</v>
      </c>
      <c r="WN15" s="196">
        <v>1189.3575268814625</v>
      </c>
      <c r="WO15" s="196">
        <v>-1189.3575268814625</v>
      </c>
      <c r="WP15" s="196">
        <v>-1189.3575268814625</v>
      </c>
      <c r="WQ15" s="196">
        <v>-1189.3575268814625</v>
      </c>
      <c r="WR15" s="196">
        <v>1189.3575268814625</v>
      </c>
      <c r="WS15" s="196">
        <f t="shared" ref="WS15:WS78" si="105">IF(IF(WE15=VX15,1,0)=1,ABS(WJ15*WC15),-ABS(WJ15*WC15))</f>
        <v>-1189.3575268814625</v>
      </c>
      <c r="WT15" s="196">
        <v>1189.3575268814625</v>
      </c>
      <c r="WU15" s="196">
        <v>-1189.3575268814625</v>
      </c>
      <c r="WV15" s="196">
        <v>-1189.3575268814625</v>
      </c>
      <c r="WW15" s="196">
        <v>1189.3575268814625</v>
      </c>
      <c r="WY15">
        <v>1</v>
      </c>
      <c r="WZ15" s="239">
        <v>1</v>
      </c>
      <c r="XA15" s="239">
        <v>-1</v>
      </c>
      <c r="XB15" s="239">
        <v>1</v>
      </c>
      <c r="XC15" s="214">
        <v>1</v>
      </c>
      <c r="XD15" s="240">
        <v>-6</v>
      </c>
      <c r="XE15">
        <v>-1</v>
      </c>
      <c r="XF15">
        <v>-1</v>
      </c>
      <c r="XG15">
        <v>-1</v>
      </c>
      <c r="XH15">
        <v>0</v>
      </c>
      <c r="XI15">
        <v>0</v>
      </c>
      <c r="XJ15">
        <v>1</v>
      </c>
      <c r="XK15">
        <v>1</v>
      </c>
      <c r="XL15">
        <v>-5.7340978797199996E-3</v>
      </c>
      <c r="XM15" s="202">
        <v>42548</v>
      </c>
      <c r="XN15">
        <f>IF(WY15+WZ15+XA15+XB15+XC15+XE15+XF15&gt;0,1,-1)</f>
        <v>1</v>
      </c>
      <c r="XO15" t="s">
        <v>1180</v>
      </c>
      <c r="XP15">
        <v>2</v>
      </c>
      <c r="XQ15" s="252">
        <v>1</v>
      </c>
      <c r="XR15">
        <v>3</v>
      </c>
      <c r="XS15" s="138">
        <v>149120</v>
      </c>
      <c r="XT15" s="138">
        <v>223680</v>
      </c>
      <c r="XU15" s="196">
        <v>-855.06867582384632</v>
      </c>
      <c r="XV15" s="196">
        <f>IF(IF(WY15=XG15,1,0)=1,ABS(XS15*XL15),-ABS(XS15*XL15))</f>
        <v>-855.06867582384632</v>
      </c>
      <c r="XW15" s="196">
        <v>-855.06867582384632</v>
      </c>
      <c r="XX15" s="196">
        <v>855.06867582384632</v>
      </c>
      <c r="XY15" s="196">
        <v>855.06867582384632</v>
      </c>
      <c r="XZ15" s="196">
        <v>855.06867582384632</v>
      </c>
      <c r="YA15" s="196">
        <v>-855.06867582384632</v>
      </c>
      <c r="YB15" s="196">
        <f t="shared" ref="YB15:YB78" si="106">IF(IF(XN15=XG15,1,0)=1,ABS(XS15*XL15),-ABS(XS15*XL15))</f>
        <v>-855.06867582384632</v>
      </c>
      <c r="YC15" s="196">
        <v>-855.06867582384632</v>
      </c>
      <c r="YD15" s="196">
        <v>855.06867582384632</v>
      </c>
      <c r="YE15" s="196">
        <v>-855.06867582384632</v>
      </c>
      <c r="YF15" s="196">
        <v>855.06867582384632</v>
      </c>
      <c r="YH15">
        <v>-1</v>
      </c>
      <c r="YI15">
        <v>1</v>
      </c>
      <c r="YJ15">
        <v>-1</v>
      </c>
      <c r="YK15">
        <v>1</v>
      </c>
      <c r="YL15">
        <v>1</v>
      </c>
      <c r="YM15">
        <v>-7</v>
      </c>
      <c r="YN15">
        <v>-1</v>
      </c>
      <c r="YO15">
        <v>-1</v>
      </c>
      <c r="YP15" s="214">
        <v>1</v>
      </c>
      <c r="YQ15">
        <v>1</v>
      </c>
      <c r="YR15">
        <v>1</v>
      </c>
      <c r="YS15">
        <v>0</v>
      </c>
      <c r="YT15">
        <v>0</v>
      </c>
      <c r="YU15" s="248">
        <v>1.2741416308999999E-2</v>
      </c>
      <c r="YV15" s="202">
        <v>42548</v>
      </c>
      <c r="YW15">
        <f>IF(YH15+YI15+YJ15+YK15+YL15+YN15+YO15&gt;0,1,-1)</f>
        <v>-1</v>
      </c>
      <c r="YX15" t="s">
        <v>1180</v>
      </c>
      <c r="YY15">
        <v>2</v>
      </c>
      <c r="YZ15">
        <v>1</v>
      </c>
      <c r="ZA15">
        <v>3</v>
      </c>
      <c r="ZB15" s="138">
        <v>151020</v>
      </c>
      <c r="ZC15" s="138">
        <v>226530</v>
      </c>
      <c r="ZD15" s="196">
        <v>1924.2086909851798</v>
      </c>
      <c r="ZE15" s="196">
        <f>IF(IF(YH15=YP15,1,0)=1,ABS(ZB15*YU15),-ABS(ZB15*YU15))</f>
        <v>-1924.2086909851798</v>
      </c>
      <c r="ZF15" s="196">
        <v>1924.2086909851798</v>
      </c>
      <c r="ZG15" s="196">
        <v>-1924.2086909851798</v>
      </c>
      <c r="ZH15" s="196">
        <v>-1924.2086909851798</v>
      </c>
      <c r="ZI15" s="196">
        <v>-1924.2086909851798</v>
      </c>
      <c r="ZJ15" s="196">
        <v>1924.2086909851798</v>
      </c>
      <c r="ZK15" s="196">
        <f t="shared" ref="ZK15:ZK78" si="107">IF(IF(YW15=YP15,1,0)=1,ABS(ZB15*YU15),-ABS(ZB15*YU15))</f>
        <v>-1924.2086909851798</v>
      </c>
      <c r="ZL15" s="196">
        <v>1924.2086909851798</v>
      </c>
      <c r="ZM15" s="196">
        <v>-1924.2086909851798</v>
      </c>
      <c r="ZN15" s="196">
        <v>-1924.2086909851798</v>
      </c>
      <c r="ZO15" s="196">
        <v>1924.2086909851798</v>
      </c>
      <c r="ZQ15">
        <v>1</v>
      </c>
      <c r="ZR15" s="239">
        <v>1</v>
      </c>
      <c r="ZS15" s="239">
        <v>1</v>
      </c>
      <c r="ZT15" s="239">
        <v>1</v>
      </c>
      <c r="ZU15" s="214">
        <v>1</v>
      </c>
      <c r="ZV15" s="240">
        <v>-8</v>
      </c>
      <c r="ZW15">
        <v>-1</v>
      </c>
      <c r="ZX15">
        <v>-1</v>
      </c>
      <c r="ZY15" s="214">
        <v>-1</v>
      </c>
      <c r="ZZ15">
        <v>0</v>
      </c>
      <c r="AAA15">
        <v>0</v>
      </c>
      <c r="AAB15">
        <v>1</v>
      </c>
      <c r="AAC15">
        <v>1</v>
      </c>
      <c r="AAD15" s="248">
        <v>-4.63514766256E-3</v>
      </c>
      <c r="AAE15" s="202">
        <v>42548</v>
      </c>
      <c r="AAF15">
        <f>IF(ZQ15+ZR15+ZS15+ZT15+ZU15+ZW15+ZX15&gt;0,1,-1)</f>
        <v>1</v>
      </c>
      <c r="AAG15" t="s">
        <v>1180</v>
      </c>
      <c r="AAH15">
        <v>2</v>
      </c>
      <c r="AAI15" s="252">
        <v>2</v>
      </c>
      <c r="AAJ15">
        <v>2</v>
      </c>
      <c r="AAK15" s="138">
        <v>150320</v>
      </c>
      <c r="AAL15" s="138">
        <v>150320</v>
      </c>
      <c r="AAM15" s="196">
        <v>-696.75539663601921</v>
      </c>
      <c r="AAN15" s="196">
        <f>IF(IF(ZQ15=ZY15,1,0)=1,ABS(AAK15*AAD15),-ABS(AAK15*AAD15))</f>
        <v>-696.75539663601921</v>
      </c>
      <c r="AAO15" s="196">
        <v>-696.75539663601921</v>
      </c>
      <c r="AAP15" s="196">
        <v>696.75539663601921</v>
      </c>
      <c r="AAQ15" s="196">
        <v>696.75539663601921</v>
      </c>
      <c r="AAR15" s="196">
        <v>-696.75539663601921</v>
      </c>
      <c r="AAS15" s="196">
        <v>-696.75539663601921</v>
      </c>
      <c r="AAT15" s="196">
        <f t="shared" ref="AAT15:AAT78" si="108">IF(IF(AAF15=ZY15,1,0)=1,ABS(AAK15*AAD15),-ABS(AAK15*AAD15))</f>
        <v>-696.75539663601921</v>
      </c>
      <c r="AAU15" s="196">
        <v>-696.75539663601921</v>
      </c>
      <c r="AAV15" s="196">
        <v>696.75539663601921</v>
      </c>
      <c r="AAW15" s="196">
        <v>-696.75539663601921</v>
      </c>
      <c r="AAX15" s="196">
        <v>696.75539663601921</v>
      </c>
      <c r="AAZ15">
        <v>-1</v>
      </c>
      <c r="ABA15" s="239">
        <v>1</v>
      </c>
      <c r="ABB15" s="239">
        <v>-1</v>
      </c>
      <c r="ABC15" s="239">
        <v>1</v>
      </c>
      <c r="ABD15" s="214">
        <v>1</v>
      </c>
      <c r="ABE15" s="240">
        <v>-9</v>
      </c>
      <c r="ABF15">
        <v>-1</v>
      </c>
      <c r="ABG15">
        <v>-1</v>
      </c>
      <c r="ABH15" s="214">
        <v>1</v>
      </c>
      <c r="ABI15">
        <v>1</v>
      </c>
      <c r="ABJ15">
        <v>1</v>
      </c>
      <c r="ABK15">
        <v>0</v>
      </c>
      <c r="ABL15">
        <v>0</v>
      </c>
      <c r="ABM15" s="248">
        <v>1.3704097924399999E-2</v>
      </c>
      <c r="ABN15" s="202">
        <v>42548</v>
      </c>
      <c r="ABO15">
        <v>-1</v>
      </c>
      <c r="ABP15" t="s">
        <v>1180</v>
      </c>
      <c r="ABQ15">
        <v>2</v>
      </c>
      <c r="ABR15" s="252">
        <v>1</v>
      </c>
      <c r="ABS15">
        <v>3</v>
      </c>
      <c r="ABT15" s="138">
        <v>152380</v>
      </c>
      <c r="ABU15" s="138">
        <v>228570</v>
      </c>
      <c r="ABV15" s="196">
        <v>2088.2304417200721</v>
      </c>
      <c r="ABW15" s="196">
        <v>-2088.2304417200721</v>
      </c>
      <c r="ABX15" s="196">
        <v>2088.2304417200721</v>
      </c>
      <c r="ABY15" s="196">
        <v>-2088.2304417200721</v>
      </c>
      <c r="ABZ15" s="196">
        <v>-2088.2304417200721</v>
      </c>
      <c r="ACA15" s="196">
        <v>-2088.2304417200721</v>
      </c>
      <c r="ACB15" s="196">
        <v>2088.2304417200721</v>
      </c>
      <c r="ACC15" s="196">
        <v>-2088.2304417200721</v>
      </c>
      <c r="ACD15" s="196">
        <v>2088.2304417200721</v>
      </c>
      <c r="ACE15" s="196">
        <v>-2088.2304417200721</v>
      </c>
      <c r="ACF15" s="196">
        <v>-2088.2304417200721</v>
      </c>
      <c r="ACG15" s="196">
        <v>2088.2304417200721</v>
      </c>
      <c r="ACI15">
        <v>1</v>
      </c>
      <c r="ACJ15" s="239">
        <v>1</v>
      </c>
      <c r="ACK15" s="239">
        <v>1</v>
      </c>
      <c r="ACL15" s="239">
        <v>1</v>
      </c>
      <c r="ACM15" s="214">
        <v>1</v>
      </c>
      <c r="ACN15" s="240">
        <v>9</v>
      </c>
      <c r="ACO15">
        <v>-1</v>
      </c>
      <c r="ACP15">
        <v>1</v>
      </c>
      <c r="ACQ15" s="214">
        <v>-1</v>
      </c>
      <c r="ACR15">
        <v>0</v>
      </c>
      <c r="ACS15">
        <v>0</v>
      </c>
      <c r="ACT15">
        <v>1</v>
      </c>
      <c r="ACU15">
        <v>0</v>
      </c>
      <c r="ACV15" s="248">
        <v>-3.4125213282599999E-3</v>
      </c>
      <c r="ACW15" s="202">
        <v>42549</v>
      </c>
      <c r="ACX15">
        <v>1</v>
      </c>
      <c r="ACY15" t="s">
        <v>1180</v>
      </c>
      <c r="ACZ15">
        <v>2</v>
      </c>
      <c r="ADA15" s="252"/>
      <c r="ADB15">
        <v>2</v>
      </c>
      <c r="ADC15" s="138">
        <v>151860</v>
      </c>
      <c r="ADD15" s="138">
        <v>151860</v>
      </c>
      <c r="ADE15" s="196">
        <v>-518.22548890956352</v>
      </c>
      <c r="ADF15" s="196">
        <v>-518.22548890956352</v>
      </c>
      <c r="ADG15" s="196">
        <v>-518.22548890956352</v>
      </c>
      <c r="ADH15" s="196">
        <v>518.22548890956352</v>
      </c>
      <c r="ADI15" s="196">
        <v>-518.22548890956352</v>
      </c>
      <c r="ADJ15" s="196">
        <v>-518.22548890956352</v>
      </c>
      <c r="ADK15" s="196">
        <v>-518.22548890956352</v>
      </c>
      <c r="ADL15" s="196">
        <v>-518.22548890956352</v>
      </c>
      <c r="ADM15" s="196">
        <v>-518.22548890956352</v>
      </c>
      <c r="ADN15" s="196">
        <v>518.22548890956352</v>
      </c>
      <c r="ADO15" s="196">
        <v>-518.22548890956352</v>
      </c>
      <c r="ADP15" s="196">
        <v>518.22548890956352</v>
      </c>
      <c r="ADR15">
        <v>-1</v>
      </c>
      <c r="ADS15" s="239">
        <v>1</v>
      </c>
      <c r="ADT15" s="239">
        <v>-1</v>
      </c>
      <c r="ADU15" s="214">
        <v>1</v>
      </c>
      <c r="ADV15" s="214">
        <v>1</v>
      </c>
      <c r="ADW15" s="240">
        <v>10</v>
      </c>
      <c r="ADX15">
        <v>-1</v>
      </c>
      <c r="ADY15">
        <v>1</v>
      </c>
      <c r="ADZ15" s="214">
        <v>1</v>
      </c>
      <c r="AEA15">
        <v>0</v>
      </c>
      <c r="AEB15">
        <v>1</v>
      </c>
      <c r="AEC15">
        <v>0</v>
      </c>
      <c r="AED15">
        <v>1</v>
      </c>
      <c r="AEE15" s="248">
        <v>3.6876070064500001E-3</v>
      </c>
      <c r="AEF15" s="202">
        <v>42549</v>
      </c>
      <c r="AEG15">
        <v>1</v>
      </c>
      <c r="AEH15" t="s">
        <v>1180</v>
      </c>
      <c r="AEI15">
        <v>3</v>
      </c>
      <c r="AEJ15" s="252"/>
      <c r="AEK15">
        <v>2</v>
      </c>
      <c r="AEL15" s="138">
        <v>228630</v>
      </c>
      <c r="AEM15" s="138">
        <v>152420</v>
      </c>
      <c r="AEN15" s="196">
        <v>843.09758988466353</v>
      </c>
      <c r="AEO15" s="196">
        <v>-843.09758988466353</v>
      </c>
      <c r="AEP15" s="196">
        <v>843.09758988466353</v>
      </c>
      <c r="AEQ15" s="196">
        <v>-843.09758988466353</v>
      </c>
      <c r="AER15" s="196">
        <v>843.09758988466353</v>
      </c>
      <c r="AES15" s="196">
        <v>-843.09758988466353</v>
      </c>
      <c r="AET15" s="196">
        <v>843.09758988466353</v>
      </c>
      <c r="AEU15" s="196">
        <v>843.09758988466353</v>
      </c>
      <c r="AEV15" s="196">
        <v>843.09758988466353</v>
      </c>
      <c r="AEW15" s="196">
        <v>-843.09758988466353</v>
      </c>
      <c r="AEX15" s="196">
        <v>-843.09758988466353</v>
      </c>
      <c r="AEY15" s="196">
        <v>843.09758988466353</v>
      </c>
      <c r="AFA15">
        <f t="shared" ref="AFA15:AFA78" si="109">ADZ15</f>
        <v>1</v>
      </c>
      <c r="AFB15" s="239">
        <v>1</v>
      </c>
      <c r="AFC15" s="239">
        <v>1</v>
      </c>
      <c r="AFD15" s="239">
        <v>1</v>
      </c>
      <c r="AFE15" s="214">
        <v>1</v>
      </c>
      <c r="AFF15" s="240">
        <v>11</v>
      </c>
      <c r="AFG15">
        <f t="shared" ref="AFG15:AFG78" si="110">IF(AFE15=1,-1,1)</f>
        <v>-1</v>
      </c>
      <c r="AFH15">
        <f t="shared" ref="AFH15:AFH78" si="111">IF(AFF15&lt;0,AFE15*-1,AFE15)</f>
        <v>1</v>
      </c>
      <c r="AFI15" s="214">
        <v>-1</v>
      </c>
      <c r="AFJ15">
        <f t="shared" ref="AFJ15:AFJ78" si="112">IF(AFC15=AFI15,1,0)</f>
        <v>0</v>
      </c>
      <c r="AFK15">
        <f t="shared" ref="AFK15" si="113">IF(AFI15=AFE15,1,0)</f>
        <v>0</v>
      </c>
      <c r="AFL15">
        <f>IF(AFI15=AFG15,1,0)</f>
        <v>1</v>
      </c>
      <c r="AFM15">
        <f t="shared" ref="AFM15:AFM78" si="114">IF(AFI15=AFH15,1,0)</f>
        <v>0</v>
      </c>
      <c r="AFN15">
        <v>-5.3798714079499998E-3</v>
      </c>
      <c r="AFO15" s="202">
        <v>42549</v>
      </c>
      <c r="AFP15">
        <f t="shared" ref="AFP15:AFP78" si="115">IF(AFB15+AFC15+AFD15+AFE15+AFH15&gt;0,1,-1)</f>
        <v>1</v>
      </c>
      <c r="AFQ15" t="str">
        <f t="shared" si="92"/>
        <v>TRUE</v>
      </c>
      <c r="AFR15">
        <f>VLOOKUP($A15,'FuturesInfo (3)'!$A$2:$V$80,22)</f>
        <v>2</v>
      </c>
      <c r="AFS15" s="252"/>
      <c r="AFT15">
        <f t="shared" ref="AFT15:AFT78" si="116">IF(AFS15=1,ROUND(AFR15*(1+AFT$13),0),ROUND(AFR15*(1-AFT$13),0))</f>
        <v>2</v>
      </c>
      <c r="AFU15" s="138">
        <f>VLOOKUP($A15,'FuturesInfo (3)'!$A$2:$O$80,15)*AFR15</f>
        <v>151600</v>
      </c>
      <c r="AFV15" s="138">
        <f>VLOOKUP($A15,'FuturesInfo (3)'!$A$2:$O$80,15)*AFT15</f>
        <v>151600</v>
      </c>
      <c r="AFW15" s="196">
        <f t="shared" ref="AFW15:AFW78" si="117">IF(IF(AFB15=AFI15,1,0)=1,ABS(AFU15*AFN15),-ABS(AFU15*AFN15))</f>
        <v>-815.58850544521999</v>
      </c>
      <c r="AFX15" s="196">
        <f t="shared" ref="AFX15:AFX18" si="118">IF(IF(AFA15=AFI15,1,0)=1,ABS(AFU15*AFN15),-ABS(AFU15*AFN15))</f>
        <v>-815.58850544521999</v>
      </c>
      <c r="AFY15" s="196">
        <f t="shared" ref="AFY15:AFY78" si="119">IF(AFK15=1,ABS(AFU15*AFN15),-ABS(AFU15*AFN15))</f>
        <v>-815.58850544521999</v>
      </c>
      <c r="AFZ15" s="196">
        <f t="shared" ref="AFZ15:AFZ78" si="120">IF(AFL15=1,ABS(AFU15*AFN15),-ABS(AFU15*AFN15))</f>
        <v>815.58850544521999</v>
      </c>
      <c r="AGA15" s="196">
        <f t="shared" ref="AGA15:AGA20" si="121">IF(AFM15=1,ABS(AFU15*AFN15),-ABS(AFU15*AFN15))</f>
        <v>-815.58850544521999</v>
      </c>
      <c r="AGB15" s="196">
        <f t="shared" ref="AGB15:AGB78" si="122">IF(IF(AFC15=AFI15,1,0)=1,ABS(AFU15*AFN15),-ABS(AFU15*AFN15))</f>
        <v>-815.58850544521999</v>
      </c>
      <c r="AGC15" s="196">
        <f>IF(IF(AFD15=AFI15,1,0)=1,ABS(AFU15*AFN15),-ABS(AFU15*AFN15))</f>
        <v>-815.58850544521999</v>
      </c>
      <c r="AGD15" s="196">
        <f t="shared" ref="AGD15:AGD78" si="123">IF(IF(AFP15=AFI15,1,0)=1,ABS(AFU15*AFN15),-ABS(AFU15*AFN15))</f>
        <v>-815.58850544521999</v>
      </c>
      <c r="AGE15" s="196">
        <f>IF(IF(sym!$Q4=AFI15,1,0)=1,ABS(AFU15*AFN15),-ABS(AFU15*AFN15))</f>
        <v>-815.58850544521999</v>
      </c>
      <c r="AGF15" s="196">
        <f>IF(IF(sym!$P4=AFI15,1,0)=1,ABS(AFU15*AFN15),-ABS(AFU15*AFN15))</f>
        <v>815.58850544521999</v>
      </c>
      <c r="AGG15" s="196">
        <f t="shared" ref="AGG15" si="124">IF(IF(AFI15=AFI15,0,1)=1,ABS(AFU15*AFN15),-ABS(AFU15*AFN15))</f>
        <v>-815.58850544521999</v>
      </c>
      <c r="AGH15" s="196">
        <f t="shared" ref="AGH15:AGH78" si="125">ABS(AFU15*AFN15)</f>
        <v>815.58850544521999</v>
      </c>
      <c r="AGJ15">
        <f t="shared" ref="AGJ15:AGJ78" si="126">AFI15</f>
        <v>-1</v>
      </c>
      <c r="AGK15" s="239">
        <v>1</v>
      </c>
      <c r="AGL15" s="239">
        <v>-1</v>
      </c>
      <c r="AGM15" s="239">
        <v>1</v>
      </c>
      <c r="AGN15" s="214">
        <v>1</v>
      </c>
      <c r="AGO15" s="240">
        <v>12</v>
      </c>
      <c r="AGP15">
        <f t="shared" ref="AGP15:AGP78" si="127">IF(AGN15=1,-1,1)</f>
        <v>-1</v>
      </c>
      <c r="AGQ15">
        <f t="shared" ref="AGQ15:AGQ78" si="128">IF(AGO15&lt;0,AGN15*-1,AGN15)</f>
        <v>1</v>
      </c>
      <c r="AGR15" s="214"/>
      <c r="AGS15">
        <f t="shared" ref="AGS15:AGS78" si="129">IF(AGL15=AGR15,1,0)</f>
        <v>0</v>
      </c>
      <c r="AGT15">
        <f t="shared" ref="AGT15" si="130">IF(AGR15=AGN15,1,0)</f>
        <v>0</v>
      </c>
      <c r="AGU15">
        <f>IF(AGR15=AGP15,1,0)</f>
        <v>0</v>
      </c>
      <c r="AGV15">
        <f t="shared" ref="AGV15:AGV78" si="131">IF(AGR15=AGQ15,1,0)</f>
        <v>0</v>
      </c>
      <c r="AGW15" s="248"/>
      <c r="AGX15" s="202">
        <v>42549</v>
      </c>
      <c r="AGY15">
        <f t="shared" ref="AGY15:AGY78" si="132">IF(AGK15+AGL15+AGM15+AGN15+AGQ15&gt;0,1,-1)</f>
        <v>1</v>
      </c>
      <c r="AGZ15" t="str">
        <f t="shared" si="93"/>
        <v>TRUE</v>
      </c>
      <c r="AHA15">
        <f>VLOOKUP($A15,'FuturesInfo (3)'!$A$2:$V$80,22)</f>
        <v>2</v>
      </c>
      <c r="AHB15" s="252"/>
      <c r="AHC15">
        <f t="shared" ref="AHC15:AHC78" si="133">IF(AHB15=1,ROUND(AHA15*(1+AHC$13),0),ROUND(AHA15*(1-AHC$13),0))</f>
        <v>2</v>
      </c>
      <c r="AHD15" s="138">
        <f>VLOOKUP($A15,'FuturesInfo (3)'!$A$2:$O$80,15)*AHA15</f>
        <v>151600</v>
      </c>
      <c r="AHE15" s="138">
        <f>VLOOKUP($A15,'FuturesInfo (3)'!$A$2:$O$80,15)*AHC15</f>
        <v>151600</v>
      </c>
      <c r="AHF15" s="196">
        <f t="shared" ref="AHF15:AHF78" si="134">IF(IF(AGK15=AGR15,1,0)=1,ABS(AHD15*AGW15),-ABS(AHD15*AGW15))</f>
        <v>0</v>
      </c>
      <c r="AHG15" s="196">
        <f t="shared" ref="AHG15:AHG18" si="135">IF(IF(AGJ15=AGR15,1,0)=1,ABS(AHD15*AGW15),-ABS(AHD15*AGW15))</f>
        <v>0</v>
      </c>
      <c r="AHH15" s="196">
        <f t="shared" ref="AHH15:AHH78" si="136">IF(AGT15=1,ABS(AHD15*AGW15),-ABS(AHD15*AGW15))</f>
        <v>0</v>
      </c>
      <c r="AHI15" s="196">
        <f t="shared" ref="AHI15:AHI78" si="137">IF(AGU15=1,ABS(AHD15*AGW15),-ABS(AHD15*AGW15))</f>
        <v>0</v>
      </c>
      <c r="AHJ15" s="196">
        <f t="shared" ref="AHJ15:AHJ20" si="138">IF(AGV15=1,ABS(AHD15*AGW15),-ABS(AHD15*AGW15))</f>
        <v>0</v>
      </c>
      <c r="AHK15" s="196">
        <f t="shared" ref="AHK15:AHK78" si="139">IF(IF(AGL15=AGR15,1,0)=1,ABS(AHD15*AGW15),-ABS(AHD15*AGW15))</f>
        <v>0</v>
      </c>
      <c r="AHL15" s="196">
        <f>IF(IF(AGM15=AGR15,1,0)=1,ABS(AHD15*AGW15),-ABS(AHD15*AGW15))</f>
        <v>0</v>
      </c>
      <c r="AHM15" s="196">
        <f t="shared" ref="AHM15:AHM78" si="140">IF(IF(AGY15=AGR15,1,0)=1,ABS(AHD15*AGW15),-ABS(AHD15*AGW15))</f>
        <v>0</v>
      </c>
      <c r="AHN15" s="196">
        <f>IF(IF(sym!$Q4=AGR15,1,0)=1,ABS(AHD15*AGW15),-ABS(AHD15*AGW15))</f>
        <v>0</v>
      </c>
      <c r="AHO15" s="196">
        <f>IF(IF(sym!$P4=AGR15,1,0)=1,ABS(AHD15*AGW15),-ABS(AHD15*AGW15))</f>
        <v>0</v>
      </c>
      <c r="AHP15" s="196">
        <f t="shared" ref="AHP15" si="141">IF(IF(AGR15=AGR15,0,1)=1,ABS(AHD15*AGW15),-ABS(AHD15*AGW15))</f>
        <v>0</v>
      </c>
      <c r="AHQ15" s="196">
        <f t="shared" ref="AHQ15:AHQ78" si="142">ABS(AHD15*AGW15)</f>
        <v>0</v>
      </c>
      <c r="AHS15">
        <f t="shared" ref="AHS15:AHS78" si="143">AGR15</f>
        <v>0</v>
      </c>
      <c r="AHT15" s="239"/>
      <c r="AHU15" s="239"/>
      <c r="AHV15" s="239"/>
      <c r="AHW15" s="214"/>
      <c r="AHX15" s="240"/>
      <c r="AHY15">
        <f t="shared" ref="AHY15:AHY78" si="144">IF(AHW15=1,-1,1)</f>
        <v>1</v>
      </c>
      <c r="AHZ15">
        <f t="shared" ref="AHZ15:AHZ78" si="145">IF(AHX15&lt;0,AHW15*-1,AHW15)</f>
        <v>0</v>
      </c>
      <c r="AIA15" s="214"/>
      <c r="AIB15">
        <f t="shared" ref="AIB15:AIB78" si="146">IF(AHU15=AIA15,1,0)</f>
        <v>1</v>
      </c>
      <c r="AIC15">
        <f t="shared" ref="AIC15" si="147">IF(AIA15=AHW15,1,0)</f>
        <v>1</v>
      </c>
      <c r="AID15">
        <f>IF(AIA15=AHY15,1,0)</f>
        <v>0</v>
      </c>
      <c r="AIE15">
        <f t="shared" ref="AIE15:AIE78" si="148">IF(AIA15=AHZ15,1,0)</f>
        <v>1</v>
      </c>
      <c r="AIF15" s="248"/>
      <c r="AIG15" s="202"/>
      <c r="AIH15">
        <f t="shared" ref="AIH15:AIH78" si="149">IF(AHT15+AHU15+AHV15+AHW15+AHZ15&gt;0,1,-1)</f>
        <v>-1</v>
      </c>
      <c r="AII15" t="str">
        <f t="shared" si="94"/>
        <v>FALSE</v>
      </c>
      <c r="AIJ15">
        <f>VLOOKUP($A15,'FuturesInfo (3)'!$A$2:$V$80,22)</f>
        <v>2</v>
      </c>
      <c r="AIK15" s="252"/>
      <c r="AIL15">
        <f t="shared" ref="AIL15:AIL78" si="150">IF(AIK15=1,ROUND(AIJ15*(1+AIL$13),0),ROUND(AIJ15*(1-AIL$13),0))</f>
        <v>2</v>
      </c>
      <c r="AIM15" s="138">
        <f>VLOOKUP($A15,'FuturesInfo (3)'!$A$2:$O$80,15)*AIJ15</f>
        <v>151600</v>
      </c>
      <c r="AIN15" s="138">
        <f>VLOOKUP($A15,'FuturesInfo (3)'!$A$2:$O$80,15)*AIL15</f>
        <v>151600</v>
      </c>
      <c r="AIO15" s="196">
        <f t="shared" ref="AIO15:AIO78" si="151">IF(IF(AHT15=AIA15,1,0)=1,ABS(AIM15*AIF15),-ABS(AIM15*AIF15))</f>
        <v>0</v>
      </c>
      <c r="AIP15" s="196">
        <f t="shared" ref="AIP15:AIP18" si="152">IF(IF(AHS15=AIA15,1,0)=1,ABS(AIM15*AIF15),-ABS(AIM15*AIF15))</f>
        <v>0</v>
      </c>
      <c r="AIQ15" s="196">
        <f t="shared" ref="AIQ15:AIQ78" si="153">IF(AIC15=1,ABS(AIM15*AIF15),-ABS(AIM15*AIF15))</f>
        <v>0</v>
      </c>
      <c r="AIR15" s="196">
        <f t="shared" ref="AIR15:AIR78" si="154">IF(AID15=1,ABS(AIM15*AIF15),-ABS(AIM15*AIF15))</f>
        <v>0</v>
      </c>
      <c r="AIS15" s="196">
        <f t="shared" ref="AIS15:AIS20" si="155">IF(AIE15=1,ABS(AIM15*AIF15),-ABS(AIM15*AIF15))</f>
        <v>0</v>
      </c>
      <c r="AIT15" s="196">
        <f t="shared" ref="AIT15:AIT78" si="156">IF(IF(AHU15=AIA15,1,0)=1,ABS(AIM15*AIF15),-ABS(AIM15*AIF15))</f>
        <v>0</v>
      </c>
      <c r="AIU15" s="196">
        <f>IF(IF(AHV15=AIA15,1,0)=1,ABS(AIM15*AIF15),-ABS(AIM15*AIF15))</f>
        <v>0</v>
      </c>
      <c r="AIV15" s="196">
        <f t="shared" ref="AIV15:AIV78" si="157">IF(IF(AIH15=AIA15,1,0)=1,ABS(AIM15*AIF15),-ABS(AIM15*AIF15))</f>
        <v>0</v>
      </c>
      <c r="AIW15" s="196">
        <f>IF(IF(sym!$Q4=AIA15,1,0)=1,ABS(AIM15*AIF15),-ABS(AIM15*AIF15))</f>
        <v>0</v>
      </c>
      <c r="AIX15" s="196">
        <f>IF(IF(sym!$P4=AIA15,1,0)=1,ABS(AIM15*AIF15),-ABS(AIM15*AIF15))</f>
        <v>0</v>
      </c>
      <c r="AIY15" s="196">
        <f t="shared" ref="AIY15" si="158">IF(IF(AIA15=AIA15,0,1)=1,ABS(AIM15*AIF15),-ABS(AIM15*AIF15))</f>
        <v>0</v>
      </c>
      <c r="AIZ15" s="196">
        <f t="shared" ref="AIZ15:AIZ78" si="159">ABS(AIM15*AIF15)</f>
        <v>0</v>
      </c>
    </row>
    <row r="16" spans="1:936" x14ac:dyDescent="0.25">
      <c r="A16" s="1" t="s">
        <v>295</v>
      </c>
      <c r="B16" s="150" t="str">
        <f>'FuturesInfo (3)'!M4</f>
        <v>AEX</v>
      </c>
      <c r="C16" s="200" t="str">
        <f>VLOOKUP(A16,'FuturesInfo (3)'!$A$2:$K$80,11)</f>
        <v>index</v>
      </c>
      <c r="F16" t="e">
        <f>#REF!</f>
        <v>#REF!</v>
      </c>
      <c r="G16">
        <v>-1</v>
      </c>
      <c r="H16">
        <v>-1</v>
      </c>
      <c r="I16">
        <v>-1</v>
      </c>
      <c r="J16">
        <f t="shared" si="77"/>
        <v>1</v>
      </c>
      <c r="K16">
        <f t="shared" si="78"/>
        <v>1</v>
      </c>
      <c r="L16" s="184">
        <v>-5.2537446903600004E-3</v>
      </c>
      <c r="M16" s="2">
        <v>10</v>
      </c>
      <c r="N16">
        <v>60</v>
      </c>
      <c r="O16" t="str">
        <f t="shared" si="79"/>
        <v>TRUE</v>
      </c>
      <c r="P16">
        <f>VLOOKUP($A16,'FuturesInfo (3)'!$A$2:$V$80,22)</f>
        <v>1</v>
      </c>
      <c r="Q16">
        <f t="shared" si="80"/>
        <v>1</v>
      </c>
      <c r="R16">
        <f t="shared" si="80"/>
        <v>1</v>
      </c>
      <c r="S16" s="138">
        <f>VLOOKUP($A16,'FuturesInfo (3)'!$A$2:$O$80,15)*Q16</f>
        <v>97970.606999999989</v>
      </c>
      <c r="T16" s="144">
        <f t="shared" si="81"/>
        <v>514.7125563375962</v>
      </c>
      <c r="U16" s="144">
        <f t="shared" si="95"/>
        <v>514.7125563375962</v>
      </c>
      <c r="W16">
        <f t="shared" si="82"/>
        <v>-1</v>
      </c>
      <c r="X16">
        <v>-1</v>
      </c>
      <c r="Y16">
        <v>-1</v>
      </c>
      <c r="Z16">
        <v>1</v>
      </c>
      <c r="AA16">
        <f>IF(X16=Z16,1,0)</f>
        <v>0</v>
      </c>
      <c r="AB16">
        <f t="shared" si="83"/>
        <v>0</v>
      </c>
      <c r="AC16" s="1">
        <v>2.5845600629299998E-3</v>
      </c>
      <c r="AD16" s="2">
        <v>10</v>
      </c>
      <c r="AE16">
        <v>60</v>
      </c>
      <c r="AF16" t="str">
        <f t="shared" si="84"/>
        <v>TRUE</v>
      </c>
      <c r="AG16">
        <f>VLOOKUP($A16,'FuturesInfo (3)'!$A$2:$V$80,22)</f>
        <v>1</v>
      </c>
      <c r="AH16">
        <f t="shared" si="85"/>
        <v>1</v>
      </c>
      <c r="AI16">
        <f t="shared" si="96"/>
        <v>1</v>
      </c>
      <c r="AJ16" s="138">
        <f>VLOOKUP($A16,'FuturesInfo (3)'!$A$2:$O$80,15)*AI16</f>
        <v>97970.606999999989</v>
      </c>
      <c r="AK16" s="196">
        <f t="shared" si="97"/>
        <v>-253.21091819321026</v>
      </c>
      <c r="AL16" s="196">
        <f t="shared" si="98"/>
        <v>-253.21091819321026</v>
      </c>
      <c r="AN16">
        <f t="shared" si="86"/>
        <v>-1</v>
      </c>
      <c r="AO16">
        <v>-1</v>
      </c>
      <c r="AP16">
        <v>-1</v>
      </c>
      <c r="AQ16">
        <v>1</v>
      </c>
      <c r="AR16">
        <f>IF(AO16=AQ16,1,0)</f>
        <v>0</v>
      </c>
      <c r="AS16">
        <f t="shared" si="87"/>
        <v>0</v>
      </c>
      <c r="AT16" s="1">
        <v>1.22169917059E-2</v>
      </c>
      <c r="AU16" s="2">
        <v>10</v>
      </c>
      <c r="AV16">
        <v>60</v>
      </c>
      <c r="AW16" t="str">
        <f t="shared" si="88"/>
        <v>TRUE</v>
      </c>
      <c r="AX16">
        <f>VLOOKUP($A16,'FuturesInfo (3)'!$A$2:$V$80,22)</f>
        <v>1</v>
      </c>
      <c r="AY16">
        <f t="shared" si="89"/>
        <v>1</v>
      </c>
      <c r="AZ16">
        <f t="shared" si="99"/>
        <v>1</v>
      </c>
      <c r="BA16" s="138">
        <f>VLOOKUP($A16,'FuturesInfo (3)'!$A$2:$O$80,15)*AZ16</f>
        <v>97970.606999999989</v>
      </c>
      <c r="BB16" s="196">
        <f t="shared" si="90"/>
        <v>-1196.9060931409883</v>
      </c>
      <c r="BC16" s="196">
        <f t="shared" si="100"/>
        <v>-1196.9060931409883</v>
      </c>
      <c r="BE16">
        <v>-1</v>
      </c>
      <c r="BF16">
        <v>1</v>
      </c>
      <c r="BG16">
        <v>-1</v>
      </c>
      <c r="BH16">
        <v>-1</v>
      </c>
      <c r="BI16">
        <v>0</v>
      </c>
      <c r="BJ16">
        <v>1</v>
      </c>
      <c r="BK16" s="1">
        <v>-3.2111615546500001E-3</v>
      </c>
      <c r="BL16" s="2">
        <v>10</v>
      </c>
      <c r="BM16">
        <v>60</v>
      </c>
      <c r="BN16" t="s">
        <v>1180</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1180</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1180</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1180</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1180</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1180</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1180</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1180</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1180</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1180</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1180</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1180</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1180</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1180</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1180</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1180</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1180</v>
      </c>
      <c r="QX16">
        <v>1</v>
      </c>
      <c r="QY16" s="252">
        <v>2</v>
      </c>
      <c r="QZ16">
        <v>1</v>
      </c>
      <c r="RA16" s="138">
        <v>96396.314400000003</v>
      </c>
      <c r="RB16" s="138">
        <v>96396.314400000003</v>
      </c>
      <c r="RC16" s="196">
        <v>1313.1178000728332</v>
      </c>
      <c r="RD16" s="196">
        <f>IF(IF(QH16=QO16,1,0)=1,ABS(RA16*QT16),-ABS(RA16*QT16))</f>
        <v>1313.1178000728332</v>
      </c>
      <c r="RE16" s="196">
        <v>1313.1178000728332</v>
      </c>
      <c r="RF16" s="196">
        <v>-1313.1178000728332</v>
      </c>
      <c r="RG16" s="196">
        <v>1313.1178000728332</v>
      </c>
      <c r="RH16" s="196">
        <v>-1313.1178000728332</v>
      </c>
      <c r="RI16" s="196">
        <f t="shared" si="101"/>
        <v>-1</v>
      </c>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f>IF(RO16+RP16+RQ16+RR16+RS16+RU16+RV16&gt;0,1,-1)</f>
        <v>1</v>
      </c>
      <c r="SE16" t="s">
        <v>1180</v>
      </c>
      <c r="SF16">
        <v>1</v>
      </c>
      <c r="SG16" s="252">
        <v>2</v>
      </c>
      <c r="SH16">
        <v>1</v>
      </c>
      <c r="SI16" s="138">
        <v>96988.306799999991</v>
      </c>
      <c r="SJ16" s="138">
        <v>96988.306799999991</v>
      </c>
      <c r="SK16" s="196">
        <v>646.1430960716408</v>
      </c>
      <c r="SL16" s="196">
        <f t="shared" ref="SL16:SL78" si="160">IF(IF(RO16=RW16,1,0)=1,ABS(SI16*SB16),-ABS(SI16*SB16))</f>
        <v>646.1430960716408</v>
      </c>
      <c r="SM16" s="196">
        <v>-646.1430960716408</v>
      </c>
      <c r="SN16" s="196">
        <v>646.1430960716408</v>
      </c>
      <c r="SO16" s="196">
        <v>-646.1430960716408</v>
      </c>
      <c r="SP16" s="196">
        <v>646.1430960716408</v>
      </c>
      <c r="SQ16" s="196">
        <v>646.1430960716408</v>
      </c>
      <c r="SR16" s="196">
        <f t="shared" si="102"/>
        <v>646.1430960716408</v>
      </c>
      <c r="SS16" s="196">
        <v>646.1430960716408</v>
      </c>
      <c r="ST16" s="196">
        <v>-646.1430960716408</v>
      </c>
      <c r="SU16" s="196">
        <v>-646.1430960716408</v>
      </c>
      <c r="SV16" s="196">
        <v>646.1430960716408</v>
      </c>
      <c r="SX16">
        <v>1</v>
      </c>
      <c r="SY16" s="239">
        <v>1</v>
      </c>
      <c r="SZ16" s="239">
        <v>-1</v>
      </c>
      <c r="TA16" s="239">
        <v>1</v>
      </c>
      <c r="TB16" s="214">
        <v>1</v>
      </c>
      <c r="TC16" s="240">
        <v>6</v>
      </c>
      <c r="TD16">
        <v>-1</v>
      </c>
      <c r="TE16">
        <v>1</v>
      </c>
      <c r="TF16" s="214">
        <v>-1</v>
      </c>
      <c r="TG16">
        <v>0</v>
      </c>
      <c r="TH16">
        <v>0</v>
      </c>
      <c r="TI16">
        <v>1</v>
      </c>
      <c r="TJ16">
        <v>0</v>
      </c>
      <c r="TK16" s="248">
        <v>-7.1884984025599999E-3</v>
      </c>
      <c r="TL16" s="202">
        <v>42548</v>
      </c>
      <c r="TM16">
        <f>IF(SX16+SY16+SZ16+TA16+TB16+TD16+TE16&gt;0,1,-1)</f>
        <v>1</v>
      </c>
      <c r="TN16" t="s">
        <v>1180</v>
      </c>
      <c r="TO16">
        <v>1</v>
      </c>
      <c r="TP16" s="252">
        <v>2</v>
      </c>
      <c r="TQ16">
        <v>1</v>
      </c>
      <c r="TR16" s="138">
        <v>97046.603500000012</v>
      </c>
      <c r="TS16" s="138">
        <v>97046.603500000012</v>
      </c>
      <c r="TT16" s="196">
        <v>-697.61935423362377</v>
      </c>
      <c r="TU16" s="196">
        <f t="shared" ref="TU16:TU79" si="161">IF(IF(SX16=TF16,1,0)=1,ABS(TR16*TK16),-ABS(TR16*TK16))</f>
        <v>-697.61935423362377</v>
      </c>
      <c r="TV16" s="196">
        <v>-697.61935423362377</v>
      </c>
      <c r="TW16" s="196">
        <v>697.61935423362377</v>
      </c>
      <c r="TX16" s="196">
        <v>-697.61935423362377</v>
      </c>
      <c r="TY16" s="196">
        <v>697.61935423362377</v>
      </c>
      <c r="TZ16" s="196">
        <v>-697.61935423362377</v>
      </c>
      <c r="UA16" s="196">
        <f t="shared" si="103"/>
        <v>-697.61935423362377</v>
      </c>
      <c r="UB16" s="196">
        <v>-697.61935423362377</v>
      </c>
      <c r="UC16" s="196">
        <v>697.61935423362377</v>
      </c>
      <c r="UD16" s="196">
        <v>-697.61935423362377</v>
      </c>
      <c r="UE16" s="196">
        <v>697.61935423362377</v>
      </c>
      <c r="UG16">
        <v>-1</v>
      </c>
      <c r="UH16" s="239">
        <v>1</v>
      </c>
      <c r="UI16" s="239">
        <v>-1</v>
      </c>
      <c r="UJ16" s="239">
        <v>1</v>
      </c>
      <c r="UK16" s="214">
        <v>1</v>
      </c>
      <c r="UL16" s="240">
        <v>7</v>
      </c>
      <c r="UM16">
        <v>-1</v>
      </c>
      <c r="UN16">
        <v>1</v>
      </c>
      <c r="UO16" s="214">
        <v>-1</v>
      </c>
      <c r="UP16">
        <v>0</v>
      </c>
      <c r="UQ16">
        <v>0</v>
      </c>
      <c r="UR16">
        <v>1</v>
      </c>
      <c r="US16">
        <v>0</v>
      </c>
      <c r="UT16" s="248">
        <v>-1.08033559361E-2</v>
      </c>
      <c r="UU16" s="202">
        <v>42548</v>
      </c>
      <c r="UV16">
        <f>IF(UG16+UH16+UI16+UJ16+UK16+UM16+UN16&gt;0,1,-1)</f>
        <v>1</v>
      </c>
      <c r="UW16" t="s">
        <v>1180</v>
      </c>
      <c r="UX16">
        <v>1</v>
      </c>
      <c r="UY16" s="252">
        <v>1</v>
      </c>
      <c r="UZ16">
        <v>1</v>
      </c>
      <c r="VA16" s="138">
        <v>95440.440900000001</v>
      </c>
      <c r="VB16" s="138">
        <v>95440.440900000001</v>
      </c>
      <c r="VC16" s="196">
        <v>-1031.0770537410162</v>
      </c>
      <c r="VD16" s="196">
        <f t="shared" ref="VD16:VD79" si="162">IF(IF(UG16=UO16,1,0)=1,ABS(VA16*UT16),-ABS(VA16*UT16))</f>
        <v>1031.0770537410162</v>
      </c>
      <c r="VE16" s="196">
        <v>-1031.0770537410162</v>
      </c>
      <c r="VF16" s="196">
        <v>1031.0770537410162</v>
      </c>
      <c r="VG16" s="196">
        <v>-1031.0770537410162</v>
      </c>
      <c r="VH16" s="196">
        <v>1031.0770537410162</v>
      </c>
      <c r="VI16" s="196">
        <v>-1031.0770537410162</v>
      </c>
      <c r="VJ16" s="196">
        <f t="shared" si="104"/>
        <v>-1031.0770537410162</v>
      </c>
      <c r="VK16" s="196">
        <v>-1031.0770537410162</v>
      </c>
      <c r="VL16" s="196">
        <v>1031.0770537410162</v>
      </c>
      <c r="VM16" s="196">
        <v>-1031.0770537410162</v>
      </c>
      <c r="VN16" s="196">
        <v>1031.0770537410162</v>
      </c>
      <c r="VP16">
        <v>-1</v>
      </c>
      <c r="VQ16" s="239">
        <v>1</v>
      </c>
      <c r="VR16" s="239">
        <v>-1</v>
      </c>
      <c r="VS16" s="239">
        <v>1</v>
      </c>
      <c r="VT16" s="214">
        <v>1</v>
      </c>
      <c r="VU16" s="240">
        <v>8</v>
      </c>
      <c r="VV16">
        <v>-1</v>
      </c>
      <c r="VW16">
        <v>1</v>
      </c>
      <c r="VX16" s="214">
        <v>-1</v>
      </c>
      <c r="VY16">
        <v>0</v>
      </c>
      <c r="VZ16">
        <v>0</v>
      </c>
      <c r="WA16">
        <v>1</v>
      </c>
      <c r="WB16">
        <v>0</v>
      </c>
      <c r="WC16" s="248">
        <v>-1.9170442662900002E-2</v>
      </c>
      <c r="WD16" s="202">
        <v>42548</v>
      </c>
      <c r="WE16">
        <f>IF(VP16+VQ16+VR16+VS16+VT16+VV16+VW16&gt;0,1,-1)</f>
        <v>1</v>
      </c>
      <c r="WF16" t="s">
        <v>1180</v>
      </c>
      <c r="WG16">
        <v>1</v>
      </c>
      <c r="WH16" s="252">
        <v>1</v>
      </c>
      <c r="WI16">
        <v>1</v>
      </c>
      <c r="WJ16" s="138">
        <v>93402.288</v>
      </c>
      <c r="WK16" s="138">
        <v>93402.288</v>
      </c>
      <c r="WL16" s="196">
        <v>-1790.5632066876728</v>
      </c>
      <c r="WM16" s="196">
        <f t="shared" ref="WM16:WM79" si="163">IF(IF(VP16=VX16,1,0)=1,ABS(WJ16*WC16),-ABS(WJ16*WC16))</f>
        <v>1790.5632066876728</v>
      </c>
      <c r="WN16" s="196">
        <v>-1790.5632066876728</v>
      </c>
      <c r="WO16" s="196">
        <v>1790.5632066876728</v>
      </c>
      <c r="WP16" s="196">
        <v>-1790.5632066876728</v>
      </c>
      <c r="WQ16" s="196">
        <v>1790.5632066876728</v>
      </c>
      <c r="WR16" s="196">
        <v>-1790.5632066876728</v>
      </c>
      <c r="WS16" s="196">
        <f t="shared" si="105"/>
        <v>-1790.5632066876728</v>
      </c>
      <c r="WT16" s="196">
        <v>-1790.5632066876728</v>
      </c>
      <c r="WU16" s="196">
        <v>1790.5632066876728</v>
      </c>
      <c r="WV16" s="196">
        <v>-1790.5632066876728</v>
      </c>
      <c r="WW16" s="196">
        <v>1790.5632066876728</v>
      </c>
      <c r="WY16">
        <v>-1</v>
      </c>
      <c r="WZ16" s="239">
        <v>1</v>
      </c>
      <c r="XA16" s="239">
        <v>-1</v>
      </c>
      <c r="XB16" s="239">
        <v>1</v>
      </c>
      <c r="XC16" s="214">
        <v>-1</v>
      </c>
      <c r="XD16" s="240">
        <v>-3</v>
      </c>
      <c r="XE16">
        <v>1</v>
      </c>
      <c r="XF16">
        <v>1</v>
      </c>
      <c r="XG16">
        <v>1</v>
      </c>
      <c r="XH16">
        <v>1</v>
      </c>
      <c r="XI16">
        <v>0</v>
      </c>
      <c r="XJ16">
        <v>1</v>
      </c>
      <c r="XK16">
        <v>1</v>
      </c>
      <c r="XL16">
        <v>9.9502487562199999E-3</v>
      </c>
      <c r="XM16" s="202">
        <v>42548</v>
      </c>
      <c r="XN16">
        <f>IF(WY16+WZ16+XA16+XB16+XC16+XE16+XF16&gt;0,1,-1)</f>
        <v>1</v>
      </c>
      <c r="XO16" t="s">
        <v>1180</v>
      </c>
      <c r="XP16">
        <v>1</v>
      </c>
      <c r="XQ16" s="252">
        <v>2</v>
      </c>
      <c r="XR16">
        <v>1</v>
      </c>
      <c r="XS16" s="138">
        <v>94331.664000000004</v>
      </c>
      <c r="XT16" s="138">
        <v>94331.664000000004</v>
      </c>
      <c r="XU16" s="196">
        <v>938.623522388163</v>
      </c>
      <c r="XV16" s="196">
        <f t="shared" ref="XV16:XV79" si="164">IF(IF(WY16=XG16,1,0)=1,ABS(XS16*XL16),-ABS(XS16*XL16))</f>
        <v>-938.623522388163</v>
      </c>
      <c r="XW16" s="196">
        <v>-938.623522388163</v>
      </c>
      <c r="XX16" s="196">
        <v>938.623522388163</v>
      </c>
      <c r="XY16" s="196">
        <v>938.623522388163</v>
      </c>
      <c r="XZ16" s="196">
        <v>-938.623522388163</v>
      </c>
      <c r="YA16" s="196">
        <v>938.623522388163</v>
      </c>
      <c r="YB16" s="196">
        <f t="shared" si="106"/>
        <v>938.623522388163</v>
      </c>
      <c r="YC16" s="196">
        <v>938.623522388163</v>
      </c>
      <c r="YD16" s="196">
        <v>-938.623522388163</v>
      </c>
      <c r="YE16" s="196">
        <v>-938.623522388163</v>
      </c>
      <c r="YF16" s="196">
        <v>938.623522388163</v>
      </c>
      <c r="YH16">
        <v>1</v>
      </c>
      <c r="YI16">
        <v>1</v>
      </c>
      <c r="YJ16">
        <v>1</v>
      </c>
      <c r="YK16">
        <v>1</v>
      </c>
      <c r="YL16">
        <v>-1</v>
      </c>
      <c r="YM16">
        <v>-4</v>
      </c>
      <c r="YN16">
        <v>1</v>
      </c>
      <c r="YO16">
        <v>1</v>
      </c>
      <c r="YP16" s="214">
        <v>1</v>
      </c>
      <c r="YQ16">
        <v>1</v>
      </c>
      <c r="YR16">
        <v>0</v>
      </c>
      <c r="YS16">
        <v>1</v>
      </c>
      <c r="YT16">
        <v>1</v>
      </c>
      <c r="YU16" s="248">
        <v>1.74759558996E-2</v>
      </c>
      <c r="YV16" s="202">
        <v>42552</v>
      </c>
      <c r="YW16">
        <f>IF(YH16+YI16+YJ16+YK16+YL16+YN16+YO16&gt;0,1,-1)</f>
        <v>1</v>
      </c>
      <c r="YX16" t="s">
        <v>1180</v>
      </c>
      <c r="YY16">
        <v>1</v>
      </c>
      <c r="YZ16">
        <v>1</v>
      </c>
      <c r="ZA16">
        <v>1</v>
      </c>
      <c r="ZB16" s="138">
        <v>95893.45</v>
      </c>
      <c r="ZC16" s="138">
        <v>95893.45</v>
      </c>
      <c r="ZD16" s="196">
        <v>1675.8297032604976</v>
      </c>
      <c r="ZE16" s="196">
        <f t="shared" ref="ZE16:ZE79" si="165">IF(IF(YH16=YP16,1,0)=1,ABS(ZB16*YU16),-ABS(ZB16*YU16))</f>
        <v>1675.8297032604976</v>
      </c>
      <c r="ZF16" s="196">
        <v>-1675.8297032604976</v>
      </c>
      <c r="ZG16" s="196">
        <v>1675.8297032604976</v>
      </c>
      <c r="ZH16" s="196">
        <v>1675.8297032604976</v>
      </c>
      <c r="ZI16" s="196">
        <v>1675.8297032604976</v>
      </c>
      <c r="ZJ16" s="196">
        <v>1675.8297032604976</v>
      </c>
      <c r="ZK16" s="196">
        <f t="shared" si="107"/>
        <v>1675.8297032604976</v>
      </c>
      <c r="ZL16" s="196">
        <v>1675.8297032604976</v>
      </c>
      <c r="ZM16" s="196">
        <v>-1675.8297032604976</v>
      </c>
      <c r="ZN16" s="196">
        <v>-1675.8297032604976</v>
      </c>
      <c r="ZO16" s="196">
        <v>1675.8297032604976</v>
      </c>
      <c r="ZQ16">
        <v>1</v>
      </c>
      <c r="ZR16" s="239">
        <v>1</v>
      </c>
      <c r="ZS16" s="239">
        <v>-1</v>
      </c>
      <c r="ZT16" s="239">
        <v>1</v>
      </c>
      <c r="ZU16" s="214">
        <v>-1</v>
      </c>
      <c r="ZV16" s="240">
        <v>1</v>
      </c>
      <c r="ZW16">
        <v>1</v>
      </c>
      <c r="ZX16">
        <v>-1</v>
      </c>
      <c r="ZY16" s="214">
        <v>1</v>
      </c>
      <c r="ZZ16">
        <v>1</v>
      </c>
      <c r="AAA16">
        <v>0</v>
      </c>
      <c r="AAB16">
        <v>1</v>
      </c>
      <c r="AAC16">
        <v>0</v>
      </c>
      <c r="AAD16" s="248">
        <v>1.5907780979800001E-2</v>
      </c>
      <c r="AAE16" s="202">
        <v>42552</v>
      </c>
      <c r="AAF16">
        <f>IF(ZQ16+ZR16+ZS16+ZT16+ZU16+ZW16+ZX16&gt;0,1,-1)</f>
        <v>1</v>
      </c>
      <c r="AAG16" t="s">
        <v>1180</v>
      </c>
      <c r="AAH16">
        <v>1</v>
      </c>
      <c r="AAI16" s="252">
        <v>2</v>
      </c>
      <c r="AAJ16">
        <v>1</v>
      </c>
      <c r="AAK16" s="138">
        <v>97454.153999999995</v>
      </c>
      <c r="AAL16" s="138">
        <v>97454.153999999995</v>
      </c>
      <c r="AAM16" s="196">
        <v>1550.2793374037001</v>
      </c>
      <c r="AAN16" s="196">
        <f t="shared" ref="AAN16:AAN79" si="166">IF(IF(ZQ16=ZY16,1,0)=1,ABS(AAK16*AAD16),-ABS(AAK16*AAD16))</f>
        <v>1550.2793374037001</v>
      </c>
      <c r="AAO16" s="196">
        <v>-1550.2793374037001</v>
      </c>
      <c r="AAP16" s="196">
        <v>1550.2793374037001</v>
      </c>
      <c r="AAQ16" s="196">
        <v>-1550.2793374037001</v>
      </c>
      <c r="AAR16" s="196">
        <v>-1550.2793374037001</v>
      </c>
      <c r="AAS16" s="196">
        <v>1550.2793374037001</v>
      </c>
      <c r="AAT16" s="196">
        <f t="shared" si="108"/>
        <v>1550.2793374037001</v>
      </c>
      <c r="AAU16" s="196">
        <v>1550.2793374037001</v>
      </c>
      <c r="AAV16" s="196">
        <v>-1550.2793374037001</v>
      </c>
      <c r="AAW16" s="196">
        <v>-1550.2793374037001</v>
      </c>
      <c r="AAX16" s="196">
        <v>1550.2793374037001</v>
      </c>
      <c r="AAZ16">
        <v>1</v>
      </c>
      <c r="ABA16" s="239">
        <v>1</v>
      </c>
      <c r="ABB16" s="239">
        <v>-1</v>
      </c>
      <c r="ABC16" s="239">
        <v>1</v>
      </c>
      <c r="ABD16" s="214">
        <v>-1</v>
      </c>
      <c r="ABE16" s="240">
        <v>3</v>
      </c>
      <c r="ABF16">
        <v>1</v>
      </c>
      <c r="ABG16">
        <v>-1</v>
      </c>
      <c r="ABH16" s="214">
        <v>1</v>
      </c>
      <c r="ABI16">
        <v>1</v>
      </c>
      <c r="ABJ16">
        <v>0</v>
      </c>
      <c r="ABK16">
        <v>1</v>
      </c>
      <c r="ABL16">
        <v>0</v>
      </c>
      <c r="ABM16" s="248">
        <v>1.0779530239400001E-2</v>
      </c>
      <c r="ABN16" s="202">
        <v>42552</v>
      </c>
      <c r="ABO16">
        <v>1</v>
      </c>
      <c r="ABP16" t="s">
        <v>1180</v>
      </c>
      <c r="ABQ16">
        <v>1</v>
      </c>
      <c r="ABR16" s="252">
        <v>2</v>
      </c>
      <c r="ABS16">
        <v>1</v>
      </c>
      <c r="ABT16" s="138">
        <v>98780.812000000005</v>
      </c>
      <c r="ABU16" s="138">
        <v>98780.812000000005</v>
      </c>
      <c r="ABV16" s="196">
        <v>1064.8107500264864</v>
      </c>
      <c r="ABW16" s="196">
        <v>1064.8107500264864</v>
      </c>
      <c r="ABX16" s="196">
        <v>-1064.8107500264864</v>
      </c>
      <c r="ABY16" s="196">
        <v>1064.8107500264864</v>
      </c>
      <c r="ABZ16" s="196">
        <v>-1064.8107500264864</v>
      </c>
      <c r="ACA16" s="196">
        <v>-1064.8107500264864</v>
      </c>
      <c r="ACB16" s="196">
        <v>1064.8107500264864</v>
      </c>
      <c r="ACC16" s="196">
        <v>1064.8107500264864</v>
      </c>
      <c r="ACD16" s="196">
        <v>1064.8107500264864</v>
      </c>
      <c r="ACE16" s="196">
        <v>-1064.8107500264864</v>
      </c>
      <c r="ACF16" s="196">
        <v>-1064.8107500264864</v>
      </c>
      <c r="ACG16" s="196">
        <v>1064.8107500264864</v>
      </c>
      <c r="ACI16">
        <v>1</v>
      </c>
      <c r="ACJ16" s="239">
        <v>1</v>
      </c>
      <c r="ACK16" s="239">
        <v>-1</v>
      </c>
      <c r="ACL16" s="239">
        <v>1</v>
      </c>
      <c r="ACM16" s="214">
        <v>-1</v>
      </c>
      <c r="ACN16" s="240">
        <v>-3</v>
      </c>
      <c r="ACO16">
        <v>1</v>
      </c>
      <c r="ACP16">
        <v>1</v>
      </c>
      <c r="ACQ16" s="214">
        <v>-1</v>
      </c>
      <c r="ACR16">
        <v>1</v>
      </c>
      <c r="ACS16">
        <v>1</v>
      </c>
      <c r="ACT16">
        <v>0</v>
      </c>
      <c r="ACU16">
        <v>0</v>
      </c>
      <c r="ACV16" s="248">
        <v>-2.0206555904800001E-3</v>
      </c>
      <c r="ACW16" s="202">
        <v>42557</v>
      </c>
      <c r="ACX16">
        <v>1</v>
      </c>
      <c r="ACY16" t="s">
        <v>1180</v>
      </c>
      <c r="ACZ16">
        <v>1</v>
      </c>
      <c r="ADA16" s="252"/>
      <c r="ADB16">
        <v>1</v>
      </c>
      <c r="ADC16" s="138">
        <v>98590.099999999991</v>
      </c>
      <c r="ADD16" s="138">
        <v>98590.099999999991</v>
      </c>
      <c r="ADE16" s="196">
        <v>-199.21663673098223</v>
      </c>
      <c r="ADF16" s="196">
        <v>-199.21663673098223</v>
      </c>
      <c r="ADG16" s="196">
        <v>199.21663673098223</v>
      </c>
      <c r="ADH16" s="196">
        <v>-199.21663673098223</v>
      </c>
      <c r="ADI16" s="196">
        <v>-199.21663673098223</v>
      </c>
      <c r="ADJ16" s="196">
        <v>199.21663673098223</v>
      </c>
      <c r="ADK16" s="196">
        <v>-199.21663673098223</v>
      </c>
      <c r="ADL16" s="196">
        <v>-199.21663673098223</v>
      </c>
      <c r="ADM16" s="196">
        <v>-199.21663673098223</v>
      </c>
      <c r="ADN16" s="196">
        <v>199.21663673098223</v>
      </c>
      <c r="ADO16" s="196">
        <v>-199.21663673098223</v>
      </c>
      <c r="ADP16" s="196">
        <v>199.21663673098223</v>
      </c>
      <c r="ADR16">
        <v>-1</v>
      </c>
      <c r="ADS16" s="239">
        <v>1</v>
      </c>
      <c r="ADT16" s="239">
        <v>1</v>
      </c>
      <c r="ADU16" s="214">
        <v>1</v>
      </c>
      <c r="ADV16" s="214">
        <v>-1</v>
      </c>
      <c r="ADW16" s="240">
        <v>5</v>
      </c>
      <c r="ADX16">
        <v>1</v>
      </c>
      <c r="ADY16">
        <v>-1</v>
      </c>
      <c r="ADZ16" s="214">
        <v>1</v>
      </c>
      <c r="AEA16">
        <v>1</v>
      </c>
      <c r="AEB16">
        <v>0</v>
      </c>
      <c r="AEC16">
        <v>1</v>
      </c>
      <c r="AED16">
        <v>0</v>
      </c>
      <c r="AEE16" s="248">
        <v>8.3239595050599996E-3</v>
      </c>
      <c r="AEF16" s="202">
        <v>42557</v>
      </c>
      <c r="AEG16">
        <v>1</v>
      </c>
      <c r="AEH16" t="s">
        <v>1180</v>
      </c>
      <c r="AEI16">
        <v>1</v>
      </c>
      <c r="AEJ16" s="252"/>
      <c r="AEK16">
        <v>1</v>
      </c>
      <c r="AEL16" s="138">
        <v>99652.787999999986</v>
      </c>
      <c r="AEM16" s="138">
        <v>99652.787999999986</v>
      </c>
      <c r="AEN16" s="196">
        <v>829.50577187832891</v>
      </c>
      <c r="AEO16" s="196">
        <v>-829.50577187832891</v>
      </c>
      <c r="AEP16" s="196">
        <v>-829.50577187832891</v>
      </c>
      <c r="AEQ16" s="196">
        <v>829.50577187832891</v>
      </c>
      <c r="AER16" s="196">
        <v>-829.50577187832891</v>
      </c>
      <c r="AES16" s="196">
        <v>829.50577187832891</v>
      </c>
      <c r="AET16" s="196">
        <v>829.50577187832891</v>
      </c>
      <c r="AEU16" s="196">
        <v>829.50577187832891</v>
      </c>
      <c r="AEV16" s="196">
        <v>829.50577187832891</v>
      </c>
      <c r="AEW16" s="196">
        <v>-829.50577187832891</v>
      </c>
      <c r="AEX16" s="196">
        <v>-829.50577187832891</v>
      </c>
      <c r="AEY16" s="196">
        <v>829.50577187832891</v>
      </c>
      <c r="AFA16">
        <f t="shared" si="109"/>
        <v>1</v>
      </c>
      <c r="AFB16" s="239">
        <v>1</v>
      </c>
      <c r="AFC16" s="239">
        <v>-1</v>
      </c>
      <c r="AFD16" s="239">
        <v>1</v>
      </c>
      <c r="AFE16" s="214">
        <v>-1</v>
      </c>
      <c r="AFF16" s="240">
        <v>6</v>
      </c>
      <c r="AFG16">
        <f t="shared" si="110"/>
        <v>1</v>
      </c>
      <c r="AFH16">
        <f t="shared" si="111"/>
        <v>-1</v>
      </c>
      <c r="AFI16" s="214">
        <v>-1</v>
      </c>
      <c r="AFJ16">
        <f t="shared" si="112"/>
        <v>1</v>
      </c>
      <c r="AFK16">
        <f>IF(AFI16=AFE16,1,0)</f>
        <v>1</v>
      </c>
      <c r="AFL16">
        <f t="shared" ref="AFL16:AFL79" si="167">IF(AFI16=AFG16,1,0)</f>
        <v>0</v>
      </c>
      <c r="AFM16">
        <f t="shared" si="114"/>
        <v>1</v>
      </c>
      <c r="AFN16">
        <v>-2.36501561872E-3</v>
      </c>
      <c r="AFO16" s="202">
        <v>42557</v>
      </c>
      <c r="AFP16">
        <f t="shared" si="115"/>
        <v>-1</v>
      </c>
      <c r="AFQ16" t="str">
        <f t="shared" si="92"/>
        <v>TRUE</v>
      </c>
      <c r="AFR16">
        <f>VLOOKUP($A16,'FuturesInfo (3)'!$A$2:$V$80,22)</f>
        <v>1</v>
      </c>
      <c r="AFS16" s="252"/>
      <c r="AFT16">
        <f t="shared" si="116"/>
        <v>1</v>
      </c>
      <c r="AFU16" s="138">
        <f>VLOOKUP($A16,'FuturesInfo (3)'!$A$2:$O$80,15)*AFR16</f>
        <v>97970.606999999989</v>
      </c>
      <c r="AFV16" s="138">
        <f>VLOOKUP($A16,'FuturesInfo (3)'!$A$2:$O$80,15)*AFT16</f>
        <v>97970.606999999989</v>
      </c>
      <c r="AFW16" s="196">
        <f t="shared" si="117"/>
        <v>-231.70201573047893</v>
      </c>
      <c r="AFX16" s="196">
        <f t="shared" si="118"/>
        <v>-231.70201573047893</v>
      </c>
      <c r="AFY16" s="196">
        <f t="shared" si="119"/>
        <v>231.70201573047893</v>
      </c>
      <c r="AFZ16" s="196">
        <f t="shared" si="120"/>
        <v>-231.70201573047893</v>
      </c>
      <c r="AGA16" s="196">
        <f t="shared" si="121"/>
        <v>231.70201573047893</v>
      </c>
      <c r="AGB16" s="196">
        <f t="shared" si="122"/>
        <v>231.70201573047893</v>
      </c>
      <c r="AGC16" s="196">
        <f t="shared" ref="AGC16:AGC79" si="168">IF(IF(AFD16=AFI16,1,0)=1,ABS(AFU16*AFN16),-ABS(AFU16*AFN16))</f>
        <v>-231.70201573047893</v>
      </c>
      <c r="AGD16" s="196">
        <f t="shared" si="123"/>
        <v>231.70201573047893</v>
      </c>
      <c r="AGE16" s="196">
        <f>IF(IF(sym!$Q5=AFI16,1,0)=1,ABS(AFU16*AFN16),-ABS(AFU16*AFN16))</f>
        <v>-231.70201573047893</v>
      </c>
      <c r="AGF16" s="196">
        <f>IF(IF(sym!$P5=AFI16,1,0)=1,ABS(AFU16*AFN16),-ABS(AFU16*AFN16))</f>
        <v>231.70201573047893</v>
      </c>
      <c r="AGG16" s="196">
        <f>IF(IF(AFI16=AFI16,0,1)=1,ABS(AFU16*AFN16),-ABS(AFU16*AFN16))</f>
        <v>-231.70201573047893</v>
      </c>
      <c r="AGH16" s="196">
        <f t="shared" si="125"/>
        <v>231.70201573047893</v>
      </c>
      <c r="AGJ16">
        <f t="shared" si="126"/>
        <v>-1</v>
      </c>
      <c r="AGK16" s="239">
        <v>1</v>
      </c>
      <c r="AGL16" s="239">
        <v>-1</v>
      </c>
      <c r="AGM16" s="239">
        <v>1</v>
      </c>
      <c r="AGN16" s="214">
        <v>-1</v>
      </c>
      <c r="AGO16" s="240">
        <v>7</v>
      </c>
      <c r="AGP16">
        <f t="shared" si="127"/>
        <v>1</v>
      </c>
      <c r="AGQ16">
        <f t="shared" si="128"/>
        <v>-1</v>
      </c>
      <c r="AGR16" s="214"/>
      <c r="AGS16">
        <f t="shared" si="129"/>
        <v>0</v>
      </c>
      <c r="AGT16">
        <f>IF(AGR16=AGN16,1,0)</f>
        <v>0</v>
      </c>
      <c r="AGU16">
        <f t="shared" ref="AGU16:AGU79" si="169">IF(AGR16=AGP16,1,0)</f>
        <v>0</v>
      </c>
      <c r="AGV16">
        <f t="shared" si="131"/>
        <v>0</v>
      </c>
      <c r="AGW16" s="248"/>
      <c r="AGX16" s="202">
        <v>42557</v>
      </c>
      <c r="AGY16">
        <f t="shared" si="132"/>
        <v>-1</v>
      </c>
      <c r="AGZ16" t="str">
        <f t="shared" si="93"/>
        <v>TRUE</v>
      </c>
      <c r="AHA16">
        <f>VLOOKUP($A16,'FuturesInfo (3)'!$A$2:$V$80,22)</f>
        <v>1</v>
      </c>
      <c r="AHB16" s="252"/>
      <c r="AHC16">
        <f t="shared" si="133"/>
        <v>1</v>
      </c>
      <c r="AHD16" s="138">
        <f>VLOOKUP($A16,'FuturesInfo (3)'!$A$2:$O$80,15)*AHA16</f>
        <v>97970.606999999989</v>
      </c>
      <c r="AHE16" s="138">
        <f>VLOOKUP($A16,'FuturesInfo (3)'!$A$2:$O$80,15)*AHC16</f>
        <v>97970.606999999989</v>
      </c>
      <c r="AHF16" s="196">
        <f t="shared" si="134"/>
        <v>0</v>
      </c>
      <c r="AHG16" s="196">
        <f t="shared" si="135"/>
        <v>0</v>
      </c>
      <c r="AHH16" s="196">
        <f t="shared" si="136"/>
        <v>0</v>
      </c>
      <c r="AHI16" s="196">
        <f t="shared" si="137"/>
        <v>0</v>
      </c>
      <c r="AHJ16" s="196">
        <f t="shared" si="138"/>
        <v>0</v>
      </c>
      <c r="AHK16" s="196">
        <f t="shared" si="139"/>
        <v>0</v>
      </c>
      <c r="AHL16" s="196">
        <f t="shared" ref="AHL16:AHL79" si="170">IF(IF(AGM16=AGR16,1,0)=1,ABS(AHD16*AGW16),-ABS(AHD16*AGW16))</f>
        <v>0</v>
      </c>
      <c r="AHM16" s="196">
        <f t="shared" si="140"/>
        <v>0</v>
      </c>
      <c r="AHN16" s="196">
        <f>IF(IF(sym!$Q5=AGR16,1,0)=1,ABS(AHD16*AGW16),-ABS(AHD16*AGW16))</f>
        <v>0</v>
      </c>
      <c r="AHO16" s="196">
        <f>IF(IF(sym!$P5=AGR16,1,0)=1,ABS(AHD16*AGW16),-ABS(AHD16*AGW16))</f>
        <v>0</v>
      </c>
      <c r="AHP16" s="196">
        <f>IF(IF(AGR16=AGR16,0,1)=1,ABS(AHD16*AGW16),-ABS(AHD16*AGW16))</f>
        <v>0</v>
      </c>
      <c r="AHQ16" s="196">
        <f t="shared" si="142"/>
        <v>0</v>
      </c>
      <c r="AHS16">
        <f t="shared" si="143"/>
        <v>0</v>
      </c>
      <c r="AHT16" s="239"/>
      <c r="AHU16" s="239"/>
      <c r="AHV16" s="239"/>
      <c r="AHW16" s="214"/>
      <c r="AHX16" s="240"/>
      <c r="AHY16">
        <f t="shared" si="144"/>
        <v>1</v>
      </c>
      <c r="AHZ16">
        <f t="shared" si="145"/>
        <v>0</v>
      </c>
      <c r="AIA16" s="214"/>
      <c r="AIB16">
        <f t="shared" si="146"/>
        <v>1</v>
      </c>
      <c r="AIC16">
        <f>IF(AIA16=AHW16,1,0)</f>
        <v>1</v>
      </c>
      <c r="AID16">
        <f t="shared" ref="AID16:AID79" si="171">IF(AIA16=AHY16,1,0)</f>
        <v>0</v>
      </c>
      <c r="AIE16">
        <f t="shared" si="148"/>
        <v>1</v>
      </c>
      <c r="AIF16" s="248"/>
      <c r="AIG16" s="202"/>
      <c r="AIH16">
        <f t="shared" si="149"/>
        <v>-1</v>
      </c>
      <c r="AII16" t="str">
        <f t="shared" si="94"/>
        <v>FALSE</v>
      </c>
      <c r="AIJ16">
        <f>VLOOKUP($A16,'FuturesInfo (3)'!$A$2:$V$80,22)</f>
        <v>1</v>
      </c>
      <c r="AIK16" s="252"/>
      <c r="AIL16">
        <f t="shared" si="150"/>
        <v>1</v>
      </c>
      <c r="AIM16" s="138">
        <f>VLOOKUP($A16,'FuturesInfo (3)'!$A$2:$O$80,15)*AIJ16</f>
        <v>97970.606999999989</v>
      </c>
      <c r="AIN16" s="138">
        <f>VLOOKUP($A16,'FuturesInfo (3)'!$A$2:$O$80,15)*AIL16</f>
        <v>97970.606999999989</v>
      </c>
      <c r="AIO16" s="196">
        <f t="shared" si="151"/>
        <v>0</v>
      </c>
      <c r="AIP16" s="196">
        <f t="shared" si="152"/>
        <v>0</v>
      </c>
      <c r="AIQ16" s="196">
        <f t="shared" si="153"/>
        <v>0</v>
      </c>
      <c r="AIR16" s="196">
        <f t="shared" si="154"/>
        <v>0</v>
      </c>
      <c r="AIS16" s="196">
        <f t="shared" si="155"/>
        <v>0</v>
      </c>
      <c r="AIT16" s="196">
        <f t="shared" si="156"/>
        <v>0</v>
      </c>
      <c r="AIU16" s="196">
        <f t="shared" ref="AIU16:AIU79" si="172">IF(IF(AHV16=AIA16,1,0)=1,ABS(AIM16*AIF16),-ABS(AIM16*AIF16))</f>
        <v>0</v>
      </c>
      <c r="AIV16" s="196">
        <f t="shared" si="157"/>
        <v>0</v>
      </c>
      <c r="AIW16" s="196">
        <f>IF(IF(sym!$Q5=AIA16,1,0)=1,ABS(AIM16*AIF16),-ABS(AIM16*AIF16))</f>
        <v>0</v>
      </c>
      <c r="AIX16" s="196">
        <f>IF(IF(sym!$P5=AIA16,1,0)=1,ABS(AIM16*AIF16),-ABS(AIM16*AIF16))</f>
        <v>0</v>
      </c>
      <c r="AIY16" s="196">
        <f>IF(IF(AIA16=AIA16,0,1)=1,ABS(AIM16*AIF16),-ABS(AIM16*AIF16))</f>
        <v>0</v>
      </c>
      <c r="AIZ16" s="196">
        <f t="shared" si="159"/>
        <v>0</v>
      </c>
    </row>
    <row r="17" spans="1:936" x14ac:dyDescent="0.25">
      <c r="A17" s="1" t="s">
        <v>298</v>
      </c>
      <c r="B17" s="150" t="str">
        <f>'FuturesInfo (3)'!M5</f>
        <v>@BO</v>
      </c>
      <c r="C17" s="200" t="str">
        <f>VLOOKUP(A17,'FuturesInfo (3)'!$A$2:$K$80,11)</f>
        <v>grain</v>
      </c>
      <c r="F17" t="e">
        <f>#REF!</f>
        <v>#REF!</v>
      </c>
      <c r="G17">
        <v>1</v>
      </c>
      <c r="H17">
        <v>-1</v>
      </c>
      <c r="I17">
        <v>1</v>
      </c>
      <c r="J17">
        <f t="shared" si="77"/>
        <v>1</v>
      </c>
      <c r="K17">
        <f t="shared" si="78"/>
        <v>0</v>
      </c>
      <c r="L17" s="184">
        <v>0</v>
      </c>
      <c r="M17" s="2">
        <v>10</v>
      </c>
      <c r="N17">
        <v>60</v>
      </c>
      <c r="O17" t="str">
        <f t="shared" si="79"/>
        <v>TRUE</v>
      </c>
      <c r="P17">
        <f>VLOOKUP($A17,'FuturesInfo (3)'!$A$2:$V$80,22)</f>
        <v>5</v>
      </c>
      <c r="Q17">
        <f t="shared" si="80"/>
        <v>5</v>
      </c>
      <c r="R17">
        <f t="shared" si="80"/>
        <v>5</v>
      </c>
      <c r="S17" s="138">
        <f>VLOOKUP($A17,'FuturesInfo (3)'!$A$2:$O$80,15)*Q17</f>
        <v>94260</v>
      </c>
      <c r="T17" s="144">
        <f t="shared" si="81"/>
        <v>0</v>
      </c>
      <c r="U17" s="144">
        <f t="shared" si="95"/>
        <v>0</v>
      </c>
      <c r="W17">
        <f t="shared" si="82"/>
        <v>1</v>
      </c>
      <c r="X17">
        <v>1</v>
      </c>
      <c r="Y17">
        <v>-1</v>
      </c>
      <c r="Z17">
        <v>1</v>
      </c>
      <c r="AA17">
        <f t="shared" ref="AA17:AA78" si="173">IF(X17=Z17,1,0)</f>
        <v>1</v>
      </c>
      <c r="AB17">
        <f t="shared" si="83"/>
        <v>0</v>
      </c>
      <c r="AC17" s="1">
        <v>7.7495350279000001E-3</v>
      </c>
      <c r="AD17" s="2">
        <v>10</v>
      </c>
      <c r="AE17">
        <v>60</v>
      </c>
      <c r="AF17" t="str">
        <f t="shared" si="84"/>
        <v>TRUE</v>
      </c>
      <c r="AG17">
        <f>VLOOKUP($A17,'FuturesInfo (3)'!$A$2:$V$80,22)</f>
        <v>5</v>
      </c>
      <c r="AH17">
        <f t="shared" si="85"/>
        <v>4</v>
      </c>
      <c r="AI17">
        <f t="shared" si="96"/>
        <v>5</v>
      </c>
      <c r="AJ17" s="138">
        <f>VLOOKUP($A17,'FuturesInfo (3)'!$A$2:$O$80,15)*AI17</f>
        <v>94260</v>
      </c>
      <c r="AK17" s="196">
        <f t="shared" si="97"/>
        <v>730.47117172985406</v>
      </c>
      <c r="AL17" s="196">
        <f t="shared" si="98"/>
        <v>-730.47117172985406</v>
      </c>
      <c r="AN17">
        <f t="shared" si="86"/>
        <v>1</v>
      </c>
      <c r="AO17">
        <v>1</v>
      </c>
      <c r="AP17">
        <v>-1</v>
      </c>
      <c r="AQ17">
        <v>-1</v>
      </c>
      <c r="AR17">
        <f t="shared" ref="AR17:AR80" si="174">IF(AO17=AQ17,1,0)</f>
        <v>0</v>
      </c>
      <c r="AS17">
        <f t="shared" si="87"/>
        <v>1</v>
      </c>
      <c r="AT17" s="1">
        <v>-6.7671485696700001E-3</v>
      </c>
      <c r="AU17" s="2">
        <v>10</v>
      </c>
      <c r="AV17">
        <v>60</v>
      </c>
      <c r="AW17" t="str">
        <f t="shared" si="88"/>
        <v>TRUE</v>
      </c>
      <c r="AX17">
        <f>VLOOKUP($A17,'FuturesInfo (3)'!$A$2:$V$80,22)</f>
        <v>5</v>
      </c>
      <c r="AY17">
        <f t="shared" si="89"/>
        <v>4</v>
      </c>
      <c r="AZ17">
        <f t="shared" si="99"/>
        <v>5</v>
      </c>
      <c r="BA17" s="138">
        <f>VLOOKUP($A17,'FuturesInfo (3)'!$A$2:$O$80,15)*AZ17</f>
        <v>94260</v>
      </c>
      <c r="BB17" s="196">
        <f t="shared" si="90"/>
        <v>-637.87142417709424</v>
      </c>
      <c r="BC17" s="196">
        <f t="shared" si="100"/>
        <v>637.87142417709424</v>
      </c>
      <c r="BE17">
        <v>1</v>
      </c>
      <c r="BF17">
        <v>-1</v>
      </c>
      <c r="BG17">
        <v>-1</v>
      </c>
      <c r="BH17">
        <v>1</v>
      </c>
      <c r="BI17">
        <v>0</v>
      </c>
      <c r="BJ17">
        <v>0</v>
      </c>
      <c r="BK17" s="1">
        <v>1.8581604211799999E-2</v>
      </c>
      <c r="BL17" s="2">
        <v>10</v>
      </c>
      <c r="BM17">
        <v>60</v>
      </c>
      <c r="BN17" t="s">
        <v>1180</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1180</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1180</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1180</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1180</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1180</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1180</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1180</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1180</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1180</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1180</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1180</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1180</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1180</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1180</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1180</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1180</v>
      </c>
      <c r="QX17">
        <v>5</v>
      </c>
      <c r="QY17" s="252">
        <v>2</v>
      </c>
      <c r="QZ17">
        <v>4</v>
      </c>
      <c r="RA17" s="138">
        <v>96210</v>
      </c>
      <c r="RB17" s="138">
        <v>76968</v>
      </c>
      <c r="RC17" s="196">
        <v>-1927.8721374015688</v>
      </c>
      <c r="RD17" s="196">
        <f t="shared" si="91"/>
        <v>1927.8721374015688</v>
      </c>
      <c r="RE17" s="196">
        <v>1927.8721374015688</v>
      </c>
      <c r="RF17" s="196">
        <v>-1927.8721374015688</v>
      </c>
      <c r="RG17" s="196">
        <v>1927.8721374015688</v>
      </c>
      <c r="RH17" s="196">
        <v>1927.8721374015688</v>
      </c>
      <c r="RI17" s="196">
        <f t="shared" si="101"/>
        <v>-4</v>
      </c>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f t="shared" ref="SD17:SD80" si="175">IF(RO17+RP17+RQ17+RR17+RS17+RU17+RV17&gt;0,1,-1)</f>
        <v>1</v>
      </c>
      <c r="SE17" t="s">
        <v>1180</v>
      </c>
      <c r="SF17">
        <v>5</v>
      </c>
      <c r="SG17" s="252">
        <v>2</v>
      </c>
      <c r="SH17">
        <v>4</v>
      </c>
      <c r="SI17" s="138">
        <v>94920</v>
      </c>
      <c r="SJ17" s="138">
        <v>75936</v>
      </c>
      <c r="SK17" s="196">
        <v>-1272.7034611751881</v>
      </c>
      <c r="SL17" s="196">
        <f t="shared" si="160"/>
        <v>-1272.7034611751881</v>
      </c>
      <c r="SM17" s="196">
        <v>-1272.7034611751881</v>
      </c>
      <c r="SN17" s="196">
        <v>1272.7034611751881</v>
      </c>
      <c r="SO17" s="196">
        <v>-1272.7034611751881</v>
      </c>
      <c r="SP17" s="196">
        <v>-1272.7034611751881</v>
      </c>
      <c r="SQ17" s="196">
        <v>-1272.7034611751881</v>
      </c>
      <c r="SR17" s="196">
        <f t="shared" si="102"/>
        <v>-1272.7034611751881</v>
      </c>
      <c r="SS17" s="196">
        <v>-1272.7034611751881</v>
      </c>
      <c r="ST17" s="196">
        <v>1272.7034611751881</v>
      </c>
      <c r="SU17" s="196">
        <v>-1272.7034611751881</v>
      </c>
      <c r="SV17" s="196">
        <v>1272.7034611751881</v>
      </c>
      <c r="SX17">
        <v>-1</v>
      </c>
      <c r="SY17" s="239">
        <v>1</v>
      </c>
      <c r="SZ17" s="239">
        <v>1</v>
      </c>
      <c r="TA17" s="239">
        <v>1</v>
      </c>
      <c r="TB17" s="214">
        <v>1</v>
      </c>
      <c r="TC17" s="240">
        <v>9</v>
      </c>
      <c r="TD17">
        <v>-1</v>
      </c>
      <c r="TE17">
        <v>1</v>
      </c>
      <c r="TF17" s="214">
        <v>-1</v>
      </c>
      <c r="TG17">
        <v>0</v>
      </c>
      <c r="TH17">
        <v>0</v>
      </c>
      <c r="TI17">
        <v>1</v>
      </c>
      <c r="TJ17">
        <v>0</v>
      </c>
      <c r="TK17" s="248"/>
      <c r="TL17" s="202">
        <v>42541</v>
      </c>
      <c r="TM17">
        <f t="shared" ref="TM17:TM80" si="176">IF(SX17+SY17+SZ17+TA17+TB17+TD17+TE17&gt;0,1,-1)</f>
        <v>1</v>
      </c>
      <c r="TN17" t="s">
        <v>1180</v>
      </c>
      <c r="TO17">
        <v>5</v>
      </c>
      <c r="TP17" s="252">
        <v>2</v>
      </c>
      <c r="TQ17">
        <v>4</v>
      </c>
      <c r="TR17" s="138">
        <v>94920</v>
      </c>
      <c r="TS17" s="138">
        <v>75936</v>
      </c>
      <c r="TT17" s="196">
        <v>0</v>
      </c>
      <c r="TU17" s="196">
        <f t="shared" si="161"/>
        <v>0</v>
      </c>
      <c r="TV17" s="196">
        <v>0</v>
      </c>
      <c r="TW17" s="196">
        <v>0</v>
      </c>
      <c r="TX17" s="196">
        <v>0</v>
      </c>
      <c r="TY17" s="196">
        <v>0</v>
      </c>
      <c r="TZ17" s="196">
        <v>0</v>
      </c>
      <c r="UA17" s="196">
        <f t="shared" si="103"/>
        <v>0</v>
      </c>
      <c r="UB17" s="196">
        <v>0</v>
      </c>
      <c r="UC17" s="196">
        <v>0</v>
      </c>
      <c r="UD17" s="196">
        <v>0</v>
      </c>
      <c r="UE17" s="196">
        <v>0</v>
      </c>
      <c r="UG17">
        <v>-1</v>
      </c>
      <c r="UH17" s="239">
        <v>1</v>
      </c>
      <c r="UI17" s="239">
        <v>1</v>
      </c>
      <c r="UJ17" s="239">
        <v>1</v>
      </c>
      <c r="UK17" s="214">
        <v>1</v>
      </c>
      <c r="UL17" s="240">
        <v>9</v>
      </c>
      <c r="UM17">
        <v>-1</v>
      </c>
      <c r="UN17">
        <v>1</v>
      </c>
      <c r="UO17" s="214">
        <v>-1</v>
      </c>
      <c r="UP17">
        <v>0</v>
      </c>
      <c r="UQ17">
        <v>0</v>
      </c>
      <c r="UR17">
        <v>1</v>
      </c>
      <c r="US17">
        <v>0</v>
      </c>
      <c r="UT17" s="248">
        <v>-1.0113780025299999E-2</v>
      </c>
      <c r="UU17" s="202">
        <v>42541</v>
      </c>
      <c r="UV17">
        <f t="shared" ref="UV17:UV80" si="177">IF(UG17+UH17+UI17+UJ17+UK17+UM17+UN17&gt;0,1,-1)</f>
        <v>1</v>
      </c>
      <c r="UW17" t="s">
        <v>1180</v>
      </c>
      <c r="UX17">
        <v>5</v>
      </c>
      <c r="UY17" s="252">
        <v>2</v>
      </c>
      <c r="UZ17">
        <v>4</v>
      </c>
      <c r="VA17" s="138">
        <v>93960</v>
      </c>
      <c r="VB17" s="138">
        <v>75168</v>
      </c>
      <c r="VC17" s="196">
        <v>-950.29077117718793</v>
      </c>
      <c r="VD17" s="196">
        <f t="shared" si="162"/>
        <v>950.29077117718793</v>
      </c>
      <c r="VE17" s="196">
        <v>-950.29077117718793</v>
      </c>
      <c r="VF17" s="196">
        <v>950.29077117718793</v>
      </c>
      <c r="VG17" s="196">
        <v>-950.29077117718793</v>
      </c>
      <c r="VH17" s="196">
        <v>-950.29077117718793</v>
      </c>
      <c r="VI17" s="196">
        <v>-950.29077117718793</v>
      </c>
      <c r="VJ17" s="196">
        <f t="shared" si="104"/>
        <v>-950.29077117718793</v>
      </c>
      <c r="VK17" s="196">
        <v>-950.29077117718793</v>
      </c>
      <c r="VL17" s="196">
        <v>950.29077117718793</v>
      </c>
      <c r="VM17" s="196">
        <v>-950.29077117718793</v>
      </c>
      <c r="VN17" s="196">
        <v>950.29077117718793</v>
      </c>
      <c r="VP17">
        <v>-1</v>
      </c>
      <c r="VQ17" s="239">
        <v>-1</v>
      </c>
      <c r="VR17" s="239">
        <v>1</v>
      </c>
      <c r="VS17" s="239">
        <v>-1</v>
      </c>
      <c r="VT17" s="214">
        <v>-1</v>
      </c>
      <c r="VU17" s="240">
        <v>10</v>
      </c>
      <c r="VV17">
        <v>1</v>
      </c>
      <c r="VW17">
        <v>-1</v>
      </c>
      <c r="VX17" s="214">
        <v>-1</v>
      </c>
      <c r="VY17">
        <v>1</v>
      </c>
      <c r="VZ17">
        <v>1</v>
      </c>
      <c r="WA17">
        <v>0</v>
      </c>
      <c r="WB17">
        <v>1</v>
      </c>
      <c r="WC17" s="248">
        <v>-1.6922094508300001E-2</v>
      </c>
      <c r="WD17" s="202">
        <v>42541</v>
      </c>
      <c r="WE17">
        <f t="shared" ref="WE17:WE80" si="178">IF(VP17+VQ17+VR17+VS17+VT17+VV17+VW17&gt;0,1,-1)</f>
        <v>-1</v>
      </c>
      <c r="WF17" t="s">
        <v>1180</v>
      </c>
      <c r="WG17">
        <v>5</v>
      </c>
      <c r="WH17" s="252">
        <v>2</v>
      </c>
      <c r="WI17">
        <v>5</v>
      </c>
      <c r="WJ17" s="138">
        <v>92370</v>
      </c>
      <c r="WK17" s="138">
        <v>92370</v>
      </c>
      <c r="WL17" s="196">
        <v>1563.093869731671</v>
      </c>
      <c r="WM17" s="196">
        <f t="shared" si="163"/>
        <v>1563.093869731671</v>
      </c>
      <c r="WN17" s="196">
        <v>1563.093869731671</v>
      </c>
      <c r="WO17" s="196">
        <v>-1563.093869731671</v>
      </c>
      <c r="WP17" s="196">
        <v>1563.093869731671</v>
      </c>
      <c r="WQ17" s="196">
        <v>-1563.093869731671</v>
      </c>
      <c r="WR17" s="196">
        <v>1563.093869731671</v>
      </c>
      <c r="WS17" s="196">
        <f t="shared" si="105"/>
        <v>1563.093869731671</v>
      </c>
      <c r="WT17" s="196">
        <v>-1563.093869731671</v>
      </c>
      <c r="WU17" s="196">
        <v>1563.093869731671</v>
      </c>
      <c r="WV17" s="196">
        <v>-1563.093869731671</v>
      </c>
      <c r="WW17" s="196">
        <v>1563.093869731671</v>
      </c>
      <c r="WY17">
        <v>-1</v>
      </c>
      <c r="WZ17" s="239">
        <v>-1</v>
      </c>
      <c r="XA17" s="239">
        <v>1</v>
      </c>
      <c r="XB17" s="239">
        <v>-1</v>
      </c>
      <c r="XC17" s="214">
        <v>-1</v>
      </c>
      <c r="XD17" s="240">
        <v>11</v>
      </c>
      <c r="XE17">
        <v>1</v>
      </c>
      <c r="XF17">
        <v>-1</v>
      </c>
      <c r="XG17">
        <v>-1</v>
      </c>
      <c r="XH17">
        <v>1</v>
      </c>
      <c r="XI17">
        <v>1</v>
      </c>
      <c r="XJ17">
        <v>0</v>
      </c>
      <c r="XK17">
        <v>1</v>
      </c>
      <c r="XL17">
        <v>-1.9811627151700002E-2</v>
      </c>
      <c r="XM17" s="202">
        <v>42541</v>
      </c>
      <c r="XN17">
        <f t="shared" ref="XN17:XN80" si="179">IF(WY17+WZ17+XA17+XB17+XC17+XE17+XF17&gt;0,1,-1)</f>
        <v>-1</v>
      </c>
      <c r="XO17" t="s">
        <v>1180</v>
      </c>
      <c r="XP17">
        <v>5</v>
      </c>
      <c r="XQ17" s="252">
        <v>1</v>
      </c>
      <c r="XR17">
        <v>6</v>
      </c>
      <c r="XS17" s="138">
        <v>90540</v>
      </c>
      <c r="XT17" s="138">
        <v>108648</v>
      </c>
      <c r="XU17" s="196">
        <v>1793.7447223149181</v>
      </c>
      <c r="XV17" s="196">
        <f t="shared" si="164"/>
        <v>1793.7447223149181</v>
      </c>
      <c r="XW17" s="196">
        <v>1793.7447223149181</v>
      </c>
      <c r="XX17" s="196">
        <v>-1793.7447223149181</v>
      </c>
      <c r="XY17" s="196">
        <v>1793.7447223149181</v>
      </c>
      <c r="XZ17" s="196">
        <v>-1793.7447223149181</v>
      </c>
      <c r="YA17" s="196">
        <v>1793.7447223149181</v>
      </c>
      <c r="YB17" s="196">
        <f t="shared" si="106"/>
        <v>1793.7447223149181</v>
      </c>
      <c r="YC17" s="196">
        <v>-1793.7447223149181</v>
      </c>
      <c r="YD17" s="196">
        <v>1793.7447223149181</v>
      </c>
      <c r="YE17" s="196">
        <v>-1793.7447223149181</v>
      </c>
      <c r="YF17" s="196">
        <v>1793.7447223149181</v>
      </c>
      <c r="YH17">
        <v>-1</v>
      </c>
      <c r="YI17">
        <v>-1</v>
      </c>
      <c r="YJ17">
        <v>-1</v>
      </c>
      <c r="YK17">
        <v>-1</v>
      </c>
      <c r="YL17">
        <v>-1</v>
      </c>
      <c r="YM17">
        <v>-6</v>
      </c>
      <c r="YN17">
        <v>1</v>
      </c>
      <c r="YO17">
        <v>1</v>
      </c>
      <c r="YP17" s="214">
        <v>1</v>
      </c>
      <c r="YQ17">
        <v>0</v>
      </c>
      <c r="YR17">
        <v>0</v>
      </c>
      <c r="YS17">
        <v>1</v>
      </c>
      <c r="YT17">
        <v>1</v>
      </c>
      <c r="YU17" s="248">
        <v>1.9880715705799998E-2</v>
      </c>
      <c r="YV17" s="202">
        <v>42549</v>
      </c>
      <c r="YW17">
        <f t="shared" ref="YW17:YW80" si="180">IF(YH17+YI17+YJ17+YK17+YL17+YN17+YO17&gt;0,1,-1)</f>
        <v>-1</v>
      </c>
      <c r="YX17" t="s">
        <v>1180</v>
      </c>
      <c r="YY17">
        <v>5</v>
      </c>
      <c r="YZ17">
        <v>1</v>
      </c>
      <c r="ZA17">
        <v>6</v>
      </c>
      <c r="ZB17" s="138">
        <v>92340</v>
      </c>
      <c r="ZC17" s="138">
        <v>110808</v>
      </c>
      <c r="ZD17" s="196">
        <v>-1835.785288273572</v>
      </c>
      <c r="ZE17" s="196">
        <f t="shared" si="165"/>
        <v>-1835.785288273572</v>
      </c>
      <c r="ZF17" s="196">
        <v>-1835.785288273572</v>
      </c>
      <c r="ZG17" s="196">
        <v>1835.785288273572</v>
      </c>
      <c r="ZH17" s="196">
        <v>1835.785288273572</v>
      </c>
      <c r="ZI17" s="196">
        <v>-1835.785288273572</v>
      </c>
      <c r="ZJ17" s="196">
        <v>-1835.785288273572</v>
      </c>
      <c r="ZK17" s="196">
        <f t="shared" si="107"/>
        <v>-1835.785288273572</v>
      </c>
      <c r="ZL17" s="196">
        <v>1835.785288273572</v>
      </c>
      <c r="ZM17" s="196">
        <v>-1835.785288273572</v>
      </c>
      <c r="ZN17" s="196">
        <v>-1835.785288273572</v>
      </c>
      <c r="ZO17" s="196">
        <v>1835.785288273572</v>
      </c>
      <c r="ZQ17">
        <v>1</v>
      </c>
      <c r="ZR17" s="239">
        <v>1</v>
      </c>
      <c r="ZS17" s="239">
        <v>1</v>
      </c>
      <c r="ZT17" s="239">
        <v>1</v>
      </c>
      <c r="ZU17" s="214">
        <v>-1</v>
      </c>
      <c r="ZV17" s="240">
        <v>-7</v>
      </c>
      <c r="ZW17">
        <v>1</v>
      </c>
      <c r="ZX17">
        <v>1</v>
      </c>
      <c r="ZY17" s="214">
        <v>-1</v>
      </c>
      <c r="ZZ17">
        <v>0</v>
      </c>
      <c r="AAA17">
        <v>1</v>
      </c>
      <c r="AAB17">
        <v>0</v>
      </c>
      <c r="AAC17">
        <v>0</v>
      </c>
      <c r="AAD17" s="248">
        <v>-9.7465886939599995E-4</v>
      </c>
      <c r="AAE17" s="202">
        <v>42549</v>
      </c>
      <c r="AAF17">
        <f t="shared" ref="AAF17:AAF78" si="181">IF(ZQ17+ZR17+ZS17+ZT17+ZU17+ZW17+ZX17&gt;0,1,-1)</f>
        <v>1</v>
      </c>
      <c r="AAG17" t="s">
        <v>1180</v>
      </c>
      <c r="AAH17">
        <v>5</v>
      </c>
      <c r="AAI17" s="252">
        <v>1</v>
      </c>
      <c r="AAJ17">
        <v>6</v>
      </c>
      <c r="AAK17" s="138">
        <v>92250</v>
      </c>
      <c r="AAL17" s="138">
        <v>110700</v>
      </c>
      <c r="AAM17" s="196">
        <v>-89.912280701781</v>
      </c>
      <c r="AAN17" s="196">
        <f t="shared" si="166"/>
        <v>-89.912280701781</v>
      </c>
      <c r="AAO17" s="196">
        <v>89.912280701781</v>
      </c>
      <c r="AAP17" s="196">
        <v>-89.912280701781</v>
      </c>
      <c r="AAQ17" s="196">
        <v>-89.912280701781</v>
      </c>
      <c r="AAR17" s="196">
        <v>-89.912280701781</v>
      </c>
      <c r="AAS17" s="196">
        <v>-89.912280701781</v>
      </c>
      <c r="AAT17" s="196">
        <f t="shared" si="108"/>
        <v>-89.912280701781</v>
      </c>
      <c r="AAU17" s="196">
        <v>-89.912280701781</v>
      </c>
      <c r="AAV17" s="196">
        <v>89.912280701781</v>
      </c>
      <c r="AAW17" s="196">
        <v>-89.912280701781</v>
      </c>
      <c r="AAX17" s="196">
        <v>89.912280701781</v>
      </c>
      <c r="AAZ17">
        <v>-1</v>
      </c>
      <c r="ABA17" s="239">
        <v>-1</v>
      </c>
      <c r="ABB17" s="239">
        <v>1</v>
      </c>
      <c r="ABC17" s="239">
        <v>-1</v>
      </c>
      <c r="ABD17" s="214">
        <v>-1</v>
      </c>
      <c r="ABE17" s="240">
        <v>3</v>
      </c>
      <c r="ABF17">
        <v>1</v>
      </c>
      <c r="ABG17">
        <v>-1</v>
      </c>
      <c r="ABH17" s="214">
        <v>1</v>
      </c>
      <c r="ABI17">
        <v>0</v>
      </c>
      <c r="ABJ17">
        <v>0</v>
      </c>
      <c r="ABK17">
        <v>1</v>
      </c>
      <c r="ABL17">
        <v>0</v>
      </c>
      <c r="ABM17" s="248">
        <v>1.8536585365899999E-2</v>
      </c>
      <c r="ABN17" s="202">
        <v>42549</v>
      </c>
      <c r="ABO17">
        <v>-1</v>
      </c>
      <c r="ABP17" t="s">
        <v>1180</v>
      </c>
      <c r="ABQ17">
        <v>5</v>
      </c>
      <c r="ABR17" s="252">
        <v>1</v>
      </c>
      <c r="ABS17">
        <v>6</v>
      </c>
      <c r="ABT17" s="138">
        <v>93960</v>
      </c>
      <c r="ABU17" s="138">
        <v>112752</v>
      </c>
      <c r="ABV17" s="196">
        <v>-1741.697560979964</v>
      </c>
      <c r="ABW17" s="196">
        <v>-1741.697560979964</v>
      </c>
      <c r="ABX17" s="196">
        <v>-1741.697560979964</v>
      </c>
      <c r="ABY17" s="196">
        <v>1741.697560979964</v>
      </c>
      <c r="ABZ17" s="196">
        <v>-1741.697560979964</v>
      </c>
      <c r="ACA17" s="196">
        <v>1741.697560979964</v>
      </c>
      <c r="ACB17" s="196">
        <v>-1741.697560979964</v>
      </c>
      <c r="ACC17" s="196">
        <v>-1741.697560979964</v>
      </c>
      <c r="ACD17" s="196">
        <v>1741.697560979964</v>
      </c>
      <c r="ACE17" s="196">
        <v>-1741.697560979964</v>
      </c>
      <c r="ACF17" s="196">
        <v>-1741.697560979964</v>
      </c>
      <c r="ACG17" s="196">
        <v>1741.697560979964</v>
      </c>
      <c r="ACI17">
        <v>1</v>
      </c>
      <c r="ACJ17" s="239">
        <v>-1</v>
      </c>
      <c r="ACK17" s="239">
        <v>1</v>
      </c>
      <c r="ACL17" s="239">
        <v>-1</v>
      </c>
      <c r="ACM17" s="214">
        <v>-1</v>
      </c>
      <c r="ACN17" s="240">
        <v>3</v>
      </c>
      <c r="ACO17">
        <v>1</v>
      </c>
      <c r="ACP17">
        <v>-1</v>
      </c>
      <c r="ACQ17" s="214">
        <v>-1</v>
      </c>
      <c r="ACR17">
        <v>0</v>
      </c>
      <c r="ACS17">
        <v>1</v>
      </c>
      <c r="ACT17">
        <v>0</v>
      </c>
      <c r="ACU17">
        <v>1</v>
      </c>
      <c r="ACV17" s="248">
        <v>-2.5542784163500002E-3</v>
      </c>
      <c r="ACW17" s="202">
        <v>42549</v>
      </c>
      <c r="ACX17">
        <v>-1</v>
      </c>
      <c r="ACY17" t="s">
        <v>1180</v>
      </c>
      <c r="ACZ17">
        <v>5</v>
      </c>
      <c r="ADA17" s="252"/>
      <c r="ADB17">
        <v>4</v>
      </c>
      <c r="ADC17" s="138">
        <v>93720</v>
      </c>
      <c r="ADD17" s="138">
        <v>74976</v>
      </c>
      <c r="ADE17" s="196">
        <v>239.386973180322</v>
      </c>
      <c r="ADF17" s="196">
        <v>-239.386973180322</v>
      </c>
      <c r="ADG17" s="196">
        <v>239.386973180322</v>
      </c>
      <c r="ADH17" s="196">
        <v>-239.386973180322</v>
      </c>
      <c r="ADI17" s="196">
        <v>239.386973180322</v>
      </c>
      <c r="ADJ17" s="196">
        <v>-239.386973180322</v>
      </c>
      <c r="ADK17" s="196">
        <v>239.386973180322</v>
      </c>
      <c r="ADL17" s="196">
        <v>239.386973180322</v>
      </c>
      <c r="ADM17" s="196">
        <v>-239.386973180322</v>
      </c>
      <c r="ADN17" s="196">
        <v>239.386973180322</v>
      </c>
      <c r="ADO17" s="196">
        <v>-239.386973180322</v>
      </c>
      <c r="ADP17" s="196">
        <v>239.386973180322</v>
      </c>
      <c r="ADR17">
        <v>-1</v>
      </c>
      <c r="ADS17" s="239">
        <v>-1</v>
      </c>
      <c r="ADT17" s="239">
        <v>1</v>
      </c>
      <c r="ADU17" s="214">
        <v>-1</v>
      </c>
      <c r="ADV17" s="214">
        <v>-1</v>
      </c>
      <c r="ADW17" s="240">
        <v>-4</v>
      </c>
      <c r="ADX17">
        <v>1</v>
      </c>
      <c r="ADY17">
        <v>1</v>
      </c>
      <c r="ADZ17" s="214">
        <v>-1</v>
      </c>
      <c r="AEA17">
        <v>0</v>
      </c>
      <c r="AEB17">
        <v>1</v>
      </c>
      <c r="AEC17">
        <v>0</v>
      </c>
      <c r="AED17">
        <v>0</v>
      </c>
      <c r="AEE17" s="248">
        <v>-1.60051216389E-3</v>
      </c>
      <c r="AEF17" s="202">
        <v>42558</v>
      </c>
      <c r="AEG17">
        <v>-1</v>
      </c>
      <c r="AEH17" t="s">
        <v>1180</v>
      </c>
      <c r="AEI17">
        <v>5</v>
      </c>
      <c r="AEJ17" s="252"/>
      <c r="AEK17">
        <v>4</v>
      </c>
      <c r="AEL17" s="138">
        <v>93570</v>
      </c>
      <c r="AEM17" s="138">
        <v>74856</v>
      </c>
      <c r="AEN17" s="196">
        <v>149.75992317518731</v>
      </c>
      <c r="AEO17" s="196">
        <v>149.75992317518731</v>
      </c>
      <c r="AEP17" s="196">
        <v>149.75992317518731</v>
      </c>
      <c r="AEQ17" s="196">
        <v>-149.75992317518731</v>
      </c>
      <c r="AER17" s="196">
        <v>-149.75992317518731</v>
      </c>
      <c r="AES17" s="196">
        <v>-149.75992317518731</v>
      </c>
      <c r="AET17" s="196">
        <v>149.75992317518731</v>
      </c>
      <c r="AEU17" s="196">
        <v>149.75992317518731</v>
      </c>
      <c r="AEV17" s="196">
        <v>-149.75992317518731</v>
      </c>
      <c r="AEW17" s="196">
        <v>149.75992317518731</v>
      </c>
      <c r="AEX17" s="196">
        <v>-149.75992317518731</v>
      </c>
      <c r="AEY17" s="196">
        <v>149.75992317518731</v>
      </c>
      <c r="AFA17">
        <f t="shared" si="109"/>
        <v>-1</v>
      </c>
      <c r="AFB17" s="239">
        <v>1</v>
      </c>
      <c r="AFC17" s="239">
        <v>1</v>
      </c>
      <c r="AFD17" s="239">
        <v>1</v>
      </c>
      <c r="AFE17" s="214">
        <v>-1</v>
      </c>
      <c r="AFF17" s="240">
        <v>-5</v>
      </c>
      <c r="AFG17">
        <f t="shared" si="110"/>
        <v>1</v>
      </c>
      <c r="AFH17">
        <f t="shared" si="111"/>
        <v>1</v>
      </c>
      <c r="AFI17" s="214">
        <v>1</v>
      </c>
      <c r="AFJ17">
        <f t="shared" si="112"/>
        <v>1</v>
      </c>
      <c r="AFK17">
        <f t="shared" ref="AFK17:AFK21" si="182">IF(AFI17=AFE17,1,0)</f>
        <v>0</v>
      </c>
      <c r="AFL17">
        <f t="shared" si="167"/>
        <v>1</v>
      </c>
      <c r="AFM17">
        <f t="shared" si="114"/>
        <v>1</v>
      </c>
      <c r="AFN17">
        <v>7.3741583840999997E-3</v>
      </c>
      <c r="AFO17" s="202">
        <v>42558</v>
      </c>
      <c r="AFP17">
        <f t="shared" si="115"/>
        <v>1</v>
      </c>
      <c r="AFQ17" t="str">
        <f t="shared" si="92"/>
        <v>TRUE</v>
      </c>
      <c r="AFR17">
        <f>VLOOKUP($A17,'FuturesInfo (3)'!$A$2:$V$80,22)</f>
        <v>5</v>
      </c>
      <c r="AFS17" s="252"/>
      <c r="AFT17">
        <f t="shared" si="116"/>
        <v>4</v>
      </c>
      <c r="AFU17" s="138">
        <f>VLOOKUP($A17,'FuturesInfo (3)'!$A$2:$O$80,15)*AFR17</f>
        <v>94260</v>
      </c>
      <c r="AFV17" s="138">
        <f>VLOOKUP($A17,'FuturesInfo (3)'!$A$2:$O$80,15)*AFT17</f>
        <v>75408</v>
      </c>
      <c r="AFW17" s="196">
        <f t="shared" si="117"/>
        <v>695.08816928526596</v>
      </c>
      <c r="AFX17" s="196">
        <f t="shared" si="118"/>
        <v>-695.08816928526596</v>
      </c>
      <c r="AFY17" s="196">
        <f t="shared" si="119"/>
        <v>-695.08816928526596</v>
      </c>
      <c r="AFZ17" s="196">
        <f t="shared" si="120"/>
        <v>695.08816928526596</v>
      </c>
      <c r="AGA17" s="196">
        <f t="shared" si="121"/>
        <v>695.08816928526596</v>
      </c>
      <c r="AGB17" s="196">
        <f t="shared" si="122"/>
        <v>695.08816928526596</v>
      </c>
      <c r="AGC17" s="196">
        <f t="shared" si="168"/>
        <v>695.08816928526596</v>
      </c>
      <c r="AGD17" s="196">
        <f t="shared" si="123"/>
        <v>695.08816928526596</v>
      </c>
      <c r="AGE17" s="196">
        <f>IF(IF(sym!$Q6=AFI17,1,0)=1,ABS(AFU17*AFN17),-ABS(AFU17*AFN17))</f>
        <v>695.08816928526596</v>
      </c>
      <c r="AGF17" s="196">
        <f>IF(IF(sym!$P6=AFI17,1,0)=1,ABS(AFU17*AFN17),-ABS(AFU17*AFN17))</f>
        <v>-695.08816928526596</v>
      </c>
      <c r="AGG17" s="196">
        <f t="shared" ref="AGG17:AGG80" si="183">IF(IF(AFI17=AFI17,0,1)=1,ABS(AFU17*AFN17),-ABS(AFU17*AFN17))</f>
        <v>-695.08816928526596</v>
      </c>
      <c r="AGH17" s="196">
        <f t="shared" si="125"/>
        <v>695.08816928526596</v>
      </c>
      <c r="AGJ17">
        <f t="shared" si="126"/>
        <v>1</v>
      </c>
      <c r="AGK17" s="239">
        <v>1</v>
      </c>
      <c r="AGL17" s="239">
        <v>1</v>
      </c>
      <c r="AGM17" s="239">
        <v>1</v>
      </c>
      <c r="AGN17" s="214">
        <v>-1</v>
      </c>
      <c r="AGO17" s="240">
        <v>-6</v>
      </c>
      <c r="AGP17">
        <f t="shared" si="127"/>
        <v>1</v>
      </c>
      <c r="AGQ17">
        <f t="shared" si="128"/>
        <v>1</v>
      </c>
      <c r="AGR17" s="214"/>
      <c r="AGS17">
        <f t="shared" si="129"/>
        <v>0</v>
      </c>
      <c r="AGT17">
        <f t="shared" ref="AGT17:AGT21" si="184">IF(AGR17=AGN17,1,0)</f>
        <v>0</v>
      </c>
      <c r="AGU17">
        <f t="shared" si="169"/>
        <v>0</v>
      </c>
      <c r="AGV17">
        <f t="shared" si="131"/>
        <v>0</v>
      </c>
      <c r="AGW17" s="248"/>
      <c r="AGX17" s="202">
        <v>42558</v>
      </c>
      <c r="AGY17">
        <f t="shared" si="132"/>
        <v>1</v>
      </c>
      <c r="AGZ17" t="str">
        <f t="shared" si="93"/>
        <v>TRUE</v>
      </c>
      <c r="AHA17">
        <f>VLOOKUP($A17,'FuturesInfo (3)'!$A$2:$V$80,22)</f>
        <v>5</v>
      </c>
      <c r="AHB17" s="252"/>
      <c r="AHC17">
        <f t="shared" si="133"/>
        <v>4</v>
      </c>
      <c r="AHD17" s="138">
        <f>VLOOKUP($A17,'FuturesInfo (3)'!$A$2:$O$80,15)*AHA17</f>
        <v>94260</v>
      </c>
      <c r="AHE17" s="138">
        <f>VLOOKUP($A17,'FuturesInfo (3)'!$A$2:$O$80,15)*AHC17</f>
        <v>75408</v>
      </c>
      <c r="AHF17" s="196">
        <f t="shared" si="134"/>
        <v>0</v>
      </c>
      <c r="AHG17" s="196">
        <f t="shared" si="135"/>
        <v>0</v>
      </c>
      <c r="AHH17" s="196">
        <f t="shared" si="136"/>
        <v>0</v>
      </c>
      <c r="AHI17" s="196">
        <f t="shared" si="137"/>
        <v>0</v>
      </c>
      <c r="AHJ17" s="196">
        <f t="shared" si="138"/>
        <v>0</v>
      </c>
      <c r="AHK17" s="196">
        <f t="shared" si="139"/>
        <v>0</v>
      </c>
      <c r="AHL17" s="196">
        <f t="shared" si="170"/>
        <v>0</v>
      </c>
      <c r="AHM17" s="196">
        <f t="shared" si="140"/>
        <v>0</v>
      </c>
      <c r="AHN17" s="196">
        <f>IF(IF(sym!$Q6=AGR17,1,0)=1,ABS(AHD17*AGW17),-ABS(AHD17*AGW17))</f>
        <v>0</v>
      </c>
      <c r="AHO17" s="196">
        <f>IF(IF(sym!$P6=AGR17,1,0)=1,ABS(AHD17*AGW17),-ABS(AHD17*AGW17))</f>
        <v>0</v>
      </c>
      <c r="AHP17" s="196">
        <f t="shared" ref="AHP17:AHP80" si="185">IF(IF(AGR17=AGR17,0,1)=1,ABS(AHD17*AGW17),-ABS(AHD17*AGW17))</f>
        <v>0</v>
      </c>
      <c r="AHQ17" s="196">
        <f t="shared" si="142"/>
        <v>0</v>
      </c>
      <c r="AHS17">
        <f t="shared" si="143"/>
        <v>0</v>
      </c>
      <c r="AHT17" s="239"/>
      <c r="AHU17" s="239"/>
      <c r="AHV17" s="239"/>
      <c r="AHW17" s="214"/>
      <c r="AHX17" s="240"/>
      <c r="AHY17">
        <f t="shared" si="144"/>
        <v>1</v>
      </c>
      <c r="AHZ17">
        <f t="shared" si="145"/>
        <v>0</v>
      </c>
      <c r="AIA17" s="214"/>
      <c r="AIB17">
        <f t="shared" si="146"/>
        <v>1</v>
      </c>
      <c r="AIC17">
        <f t="shared" ref="AIC17:AIC21" si="186">IF(AIA17=AHW17,1,0)</f>
        <v>1</v>
      </c>
      <c r="AID17">
        <f t="shared" si="171"/>
        <v>0</v>
      </c>
      <c r="AIE17">
        <f t="shared" si="148"/>
        <v>1</v>
      </c>
      <c r="AIF17" s="248"/>
      <c r="AIG17" s="202"/>
      <c r="AIH17">
        <f>IF(AHT17+AHU17+AHV17+AHW17+AHZ17&gt;0,1,-1)</f>
        <v>-1</v>
      </c>
      <c r="AII17" t="str">
        <f t="shared" si="94"/>
        <v>FALSE</v>
      </c>
      <c r="AIJ17">
        <f>VLOOKUP($A17,'FuturesInfo (3)'!$A$2:$V$80,22)</f>
        <v>5</v>
      </c>
      <c r="AIK17" s="252"/>
      <c r="AIL17">
        <f t="shared" si="150"/>
        <v>4</v>
      </c>
      <c r="AIM17" s="138">
        <f>VLOOKUP($A17,'FuturesInfo (3)'!$A$2:$O$80,15)*AIJ17</f>
        <v>94260</v>
      </c>
      <c r="AIN17" s="138">
        <f>VLOOKUP($A17,'FuturesInfo (3)'!$A$2:$O$80,15)*AIL17</f>
        <v>75408</v>
      </c>
      <c r="AIO17" s="196">
        <f t="shared" si="151"/>
        <v>0</v>
      </c>
      <c r="AIP17" s="196">
        <f t="shared" si="152"/>
        <v>0</v>
      </c>
      <c r="AIQ17" s="196">
        <f t="shared" si="153"/>
        <v>0</v>
      </c>
      <c r="AIR17" s="196">
        <f t="shared" si="154"/>
        <v>0</v>
      </c>
      <c r="AIS17" s="196">
        <f t="shared" si="155"/>
        <v>0</v>
      </c>
      <c r="AIT17" s="196">
        <f t="shared" si="156"/>
        <v>0</v>
      </c>
      <c r="AIU17" s="196">
        <f t="shared" si="172"/>
        <v>0</v>
      </c>
      <c r="AIV17" s="196">
        <f t="shared" si="157"/>
        <v>0</v>
      </c>
      <c r="AIW17" s="196">
        <f>IF(IF(sym!$Q6=AIA17,1,0)=1,ABS(AIM17*AIF17),-ABS(AIM17*AIF17))</f>
        <v>0</v>
      </c>
      <c r="AIX17" s="196">
        <f>IF(IF(sym!$P6=AIA17,1,0)=1,ABS(AIM17*AIF17),-ABS(AIM17*AIF17))</f>
        <v>0</v>
      </c>
      <c r="AIY17" s="196">
        <f t="shared" ref="AIY17:AIY80" si="187">IF(IF(AIA17=AIA17,0,1)=1,ABS(AIM17*AIF17),-ABS(AIM17*AIF17))</f>
        <v>0</v>
      </c>
      <c r="AIZ17" s="196">
        <f t="shared" si="159"/>
        <v>0</v>
      </c>
    </row>
    <row r="18" spans="1:936" x14ac:dyDescent="0.25">
      <c r="A18" s="1" t="s">
        <v>301</v>
      </c>
      <c r="B18" s="150" t="str">
        <f>'FuturesInfo (3)'!M6</f>
        <v>@BP</v>
      </c>
      <c r="C18" s="200" t="str">
        <f>VLOOKUP(A18,'FuturesInfo (3)'!$A$2:$K$80,11)</f>
        <v>currency</v>
      </c>
      <c r="F18" t="e">
        <f>#REF!</f>
        <v>#REF!</v>
      </c>
      <c r="G18">
        <v>-1</v>
      </c>
      <c r="H18">
        <v>1</v>
      </c>
      <c r="I18">
        <v>1</v>
      </c>
      <c r="J18">
        <f t="shared" si="77"/>
        <v>0</v>
      </c>
      <c r="K18">
        <f t="shared" si="78"/>
        <v>1</v>
      </c>
      <c r="L18" s="184">
        <v>5.9602190034E-3</v>
      </c>
      <c r="M18" s="2">
        <v>10</v>
      </c>
      <c r="N18">
        <v>60</v>
      </c>
      <c r="O18" t="str">
        <f t="shared" si="79"/>
        <v>TRUE</v>
      </c>
      <c r="P18">
        <f>VLOOKUP($A18,'FuturesInfo (3)'!$A$2:$V$80,22)</f>
        <v>1</v>
      </c>
      <c r="Q18">
        <f t="shared" si="80"/>
        <v>1</v>
      </c>
      <c r="R18">
        <f t="shared" si="80"/>
        <v>1</v>
      </c>
      <c r="S18" s="138">
        <f>VLOOKUP($A18,'FuturesInfo (3)'!$A$2:$O$80,15)*Q18</f>
        <v>82568.75</v>
      </c>
      <c r="T18" s="144">
        <f t="shared" si="81"/>
        <v>-492.12783283698377</v>
      </c>
      <c r="U18" s="144">
        <f t="shared" si="95"/>
        <v>492.12783283698377</v>
      </c>
      <c r="W18">
        <f t="shared" si="82"/>
        <v>-1</v>
      </c>
      <c r="X18">
        <v>-1</v>
      </c>
      <c r="Y18">
        <v>1</v>
      </c>
      <c r="Z18">
        <v>-1</v>
      </c>
      <c r="AA18">
        <f t="shared" si="173"/>
        <v>1</v>
      </c>
      <c r="AB18">
        <f t="shared" si="83"/>
        <v>0</v>
      </c>
      <c r="AC18" s="1">
        <v>-3.8580778505E-3</v>
      </c>
      <c r="AD18" s="2">
        <v>10</v>
      </c>
      <c r="AE18">
        <v>60</v>
      </c>
      <c r="AF18" t="str">
        <f t="shared" si="84"/>
        <v>TRUE</v>
      </c>
      <c r="AG18">
        <f>VLOOKUP($A18,'FuturesInfo (3)'!$A$2:$V$80,22)</f>
        <v>1</v>
      </c>
      <c r="AH18">
        <f t="shared" si="85"/>
        <v>1</v>
      </c>
      <c r="AI18">
        <f t="shared" si="96"/>
        <v>1</v>
      </c>
      <c r="AJ18" s="138">
        <f>VLOOKUP($A18,'FuturesInfo (3)'!$A$2:$O$80,15)*AI18</f>
        <v>82568.75</v>
      </c>
      <c r="AK18" s="196">
        <f t="shared" si="97"/>
        <v>318.55666551847185</v>
      </c>
      <c r="AL18" s="196">
        <f t="shared" si="98"/>
        <v>-318.55666551847185</v>
      </c>
      <c r="AN18">
        <f t="shared" si="86"/>
        <v>-1</v>
      </c>
      <c r="AO18">
        <v>1</v>
      </c>
      <c r="AP18">
        <v>1</v>
      </c>
      <c r="AQ18">
        <v>1</v>
      </c>
      <c r="AR18">
        <f t="shared" si="174"/>
        <v>1</v>
      </c>
      <c r="AS18">
        <f t="shared" si="87"/>
        <v>1</v>
      </c>
      <c r="AT18" s="1">
        <v>6.4319800816100003E-3</v>
      </c>
      <c r="AU18" s="2">
        <v>10</v>
      </c>
      <c r="AV18">
        <v>60</v>
      </c>
      <c r="AW18" t="str">
        <f t="shared" si="88"/>
        <v>TRUE</v>
      </c>
      <c r="AX18">
        <f>VLOOKUP($A18,'FuturesInfo (3)'!$A$2:$V$80,22)</f>
        <v>1</v>
      </c>
      <c r="AY18">
        <f t="shared" si="89"/>
        <v>1</v>
      </c>
      <c r="AZ18">
        <f t="shared" si="99"/>
        <v>1</v>
      </c>
      <c r="BA18" s="138">
        <f>VLOOKUP($A18,'FuturesInfo (3)'!$A$2:$O$80,15)*AZ18</f>
        <v>82568.75</v>
      </c>
      <c r="BB18" s="196">
        <f t="shared" si="90"/>
        <v>531.08055536343568</v>
      </c>
      <c r="BC18" s="196">
        <f t="shared" si="100"/>
        <v>531.08055536343568</v>
      </c>
      <c r="BE18">
        <v>1</v>
      </c>
      <c r="BF18">
        <v>1</v>
      </c>
      <c r="BG18">
        <v>1</v>
      </c>
      <c r="BH18">
        <v>-1</v>
      </c>
      <c r="BI18">
        <v>0</v>
      </c>
      <c r="BJ18">
        <v>0</v>
      </c>
      <c r="BK18" s="1">
        <v>-3.2985156679500001E-3</v>
      </c>
      <c r="BL18" s="2">
        <v>10</v>
      </c>
      <c r="BM18">
        <v>60</v>
      </c>
      <c r="BN18" t="s">
        <v>1180</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1180</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1180</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1180</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1180</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1180</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1180</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1180</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1180</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1180</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1180</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1180</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1180</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1180</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1180</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1180</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1180</v>
      </c>
      <c r="QX18">
        <v>1</v>
      </c>
      <c r="QY18" s="252">
        <v>1</v>
      </c>
      <c r="QZ18">
        <v>1</v>
      </c>
      <c r="RA18" s="138">
        <v>82800</v>
      </c>
      <c r="RB18" s="138">
        <v>82800</v>
      </c>
      <c r="RC18" s="196">
        <v>-1134.2465753435999</v>
      </c>
      <c r="RD18" s="196">
        <f t="shared" si="91"/>
        <v>-1134.2465753435999</v>
      </c>
      <c r="RE18" s="196">
        <v>-1134.2465753435999</v>
      </c>
      <c r="RF18" s="196">
        <v>1134.2465753435999</v>
      </c>
      <c r="RG18" s="196">
        <v>-1134.2465753435999</v>
      </c>
      <c r="RH18" s="196">
        <v>-1134.2465753435999</v>
      </c>
      <c r="RI18" s="196">
        <f t="shared" si="101"/>
        <v>0</v>
      </c>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f t="shared" si="175"/>
        <v>1</v>
      </c>
      <c r="SE18" t="s">
        <v>1180</v>
      </c>
      <c r="SF18">
        <v>1</v>
      </c>
      <c r="SG18" s="252">
        <v>1</v>
      </c>
      <c r="SH18">
        <v>1</v>
      </c>
      <c r="SI18" s="138">
        <v>83081.25</v>
      </c>
      <c r="SJ18" s="138">
        <v>83081.25</v>
      </c>
      <c r="SK18" s="196">
        <v>282.20533288003742</v>
      </c>
      <c r="SL18" s="196">
        <f t="shared" si="160"/>
        <v>-282.20533288003742</v>
      </c>
      <c r="SM18" s="196">
        <v>282.20533288003742</v>
      </c>
      <c r="SN18" s="196">
        <v>-282.20533288003742</v>
      </c>
      <c r="SO18" s="196">
        <v>282.20533288003742</v>
      </c>
      <c r="SP18" s="196">
        <v>282.20533288003742</v>
      </c>
      <c r="SQ18" s="196">
        <v>-282.20533288003742</v>
      </c>
      <c r="SR18" s="196">
        <f t="shared" si="102"/>
        <v>282.20533288003742</v>
      </c>
      <c r="SS18" s="196">
        <v>282.20533288003742</v>
      </c>
      <c r="ST18" s="196">
        <v>-282.20533288003742</v>
      </c>
      <c r="SU18" s="196">
        <v>-282.20533288003742</v>
      </c>
      <c r="SV18" s="196">
        <v>282.20533288003742</v>
      </c>
      <c r="SX18">
        <v>1</v>
      </c>
      <c r="SY18" s="239">
        <v>-1</v>
      </c>
      <c r="SZ18" s="239">
        <v>-1</v>
      </c>
      <c r="TA18" s="239">
        <v>1</v>
      </c>
      <c r="TB18" s="214">
        <v>1</v>
      </c>
      <c r="TC18" s="240">
        <v>-4</v>
      </c>
      <c r="TD18">
        <v>-1</v>
      </c>
      <c r="TE18">
        <v>-1</v>
      </c>
      <c r="TF18" s="214">
        <v>1</v>
      </c>
      <c r="TG18">
        <v>0</v>
      </c>
      <c r="TH18">
        <v>1</v>
      </c>
      <c r="TI18">
        <v>0</v>
      </c>
      <c r="TJ18">
        <v>0</v>
      </c>
      <c r="TK18" s="248"/>
      <c r="TL18" s="202">
        <v>42548</v>
      </c>
      <c r="TM18">
        <f t="shared" si="176"/>
        <v>-1</v>
      </c>
      <c r="TN18" t="s">
        <v>1180</v>
      </c>
      <c r="TO18">
        <v>2</v>
      </c>
      <c r="TP18" s="252">
        <v>1</v>
      </c>
      <c r="TQ18">
        <v>3</v>
      </c>
      <c r="TR18" s="138">
        <v>166162.5</v>
      </c>
      <c r="TS18" s="138">
        <v>249243.75</v>
      </c>
      <c r="TT18" s="196">
        <v>0</v>
      </c>
      <c r="TU18" s="196">
        <f t="shared" si="161"/>
        <v>0</v>
      </c>
      <c r="TV18" s="196">
        <v>0</v>
      </c>
      <c r="TW18" s="196">
        <v>0</v>
      </c>
      <c r="TX18" s="196">
        <v>0</v>
      </c>
      <c r="TY18" s="196">
        <v>0</v>
      </c>
      <c r="TZ18" s="196">
        <v>0</v>
      </c>
      <c r="UA18" s="196">
        <f t="shared" si="103"/>
        <v>0</v>
      </c>
      <c r="UB18" s="196">
        <v>0</v>
      </c>
      <c r="UC18" s="196">
        <v>0</v>
      </c>
      <c r="UD18" s="196">
        <v>0</v>
      </c>
      <c r="UE18" s="196">
        <v>0</v>
      </c>
      <c r="UG18">
        <v>1</v>
      </c>
      <c r="UH18" s="239">
        <v>-1</v>
      </c>
      <c r="UI18" s="239">
        <v>-1</v>
      </c>
      <c r="UJ18" s="239">
        <v>1</v>
      </c>
      <c r="UK18" s="214">
        <v>1</v>
      </c>
      <c r="UL18" s="240">
        <v>-4</v>
      </c>
      <c r="UM18">
        <v>-1</v>
      </c>
      <c r="UN18">
        <v>-1</v>
      </c>
      <c r="UO18" s="214">
        <v>-1</v>
      </c>
      <c r="UP18">
        <v>1</v>
      </c>
      <c r="UQ18">
        <v>0</v>
      </c>
      <c r="UR18">
        <v>1</v>
      </c>
      <c r="US18">
        <v>1</v>
      </c>
      <c r="UT18" s="248">
        <v>-1.9258256225099999E-2</v>
      </c>
      <c r="UU18" s="202">
        <v>42548</v>
      </c>
      <c r="UV18">
        <f t="shared" si="177"/>
        <v>-1</v>
      </c>
      <c r="UW18" t="s">
        <v>1180</v>
      </c>
      <c r="UX18">
        <v>2</v>
      </c>
      <c r="UY18" s="252">
        <v>1</v>
      </c>
      <c r="UZ18">
        <v>3</v>
      </c>
      <c r="VA18" s="138">
        <v>162962.5</v>
      </c>
      <c r="VB18" s="138">
        <v>244443.75</v>
      </c>
      <c r="VC18" s="196">
        <v>3138.3735800828586</v>
      </c>
      <c r="VD18" s="196">
        <f t="shared" si="162"/>
        <v>-3138.3735800828586</v>
      </c>
      <c r="VE18" s="196">
        <v>-3138.3735800828586</v>
      </c>
      <c r="VF18" s="196">
        <v>3138.3735800828586</v>
      </c>
      <c r="VG18" s="196">
        <v>3138.3735800828586</v>
      </c>
      <c r="VH18" s="196">
        <v>3138.3735800828586</v>
      </c>
      <c r="VI18" s="196">
        <v>-3138.3735800828586</v>
      </c>
      <c r="VJ18" s="196">
        <f t="shared" si="104"/>
        <v>3138.3735800828586</v>
      </c>
      <c r="VK18" s="196">
        <v>-3138.3735800828586</v>
      </c>
      <c r="VL18" s="196">
        <v>3138.3735800828586</v>
      </c>
      <c r="VM18" s="196">
        <v>-3138.3735800828586</v>
      </c>
      <c r="VN18" s="196">
        <v>3138.3735800828586</v>
      </c>
      <c r="VP18">
        <v>-1</v>
      </c>
      <c r="VQ18" s="239">
        <v>-1</v>
      </c>
      <c r="VR18" s="239">
        <v>1</v>
      </c>
      <c r="VS18" s="239">
        <v>-1</v>
      </c>
      <c r="VT18" s="214">
        <v>1</v>
      </c>
      <c r="VU18" s="240">
        <v>3</v>
      </c>
      <c r="VV18">
        <v>-1</v>
      </c>
      <c r="VW18">
        <v>1</v>
      </c>
      <c r="VX18" s="214">
        <v>-1</v>
      </c>
      <c r="VY18">
        <v>1</v>
      </c>
      <c r="VZ18">
        <v>0</v>
      </c>
      <c r="WA18">
        <v>1</v>
      </c>
      <c r="WB18">
        <v>0</v>
      </c>
      <c r="WC18" s="248">
        <v>-7.8238858633100008E-3</v>
      </c>
      <c r="WD18" s="202">
        <v>42548</v>
      </c>
      <c r="WE18">
        <f t="shared" si="178"/>
        <v>-1</v>
      </c>
      <c r="WF18" t="s">
        <v>1180</v>
      </c>
      <c r="WG18">
        <v>2</v>
      </c>
      <c r="WH18" s="252">
        <v>2</v>
      </c>
      <c r="WI18">
        <v>2</v>
      </c>
      <c r="WJ18" s="138">
        <v>161687.5</v>
      </c>
      <c r="WK18" s="138">
        <v>161687.5</v>
      </c>
      <c r="WL18" s="196">
        <v>1265.0245455239358</v>
      </c>
      <c r="WM18" s="196">
        <f t="shared" si="163"/>
        <v>1265.0245455239358</v>
      </c>
      <c r="WN18" s="196">
        <v>-1265.0245455239358</v>
      </c>
      <c r="WO18" s="196">
        <v>1265.0245455239358</v>
      </c>
      <c r="WP18" s="196">
        <v>-1265.0245455239358</v>
      </c>
      <c r="WQ18" s="196">
        <v>-1265.0245455239358</v>
      </c>
      <c r="WR18" s="196">
        <v>1265.0245455239358</v>
      </c>
      <c r="WS18" s="196">
        <f t="shared" si="105"/>
        <v>1265.0245455239358</v>
      </c>
      <c r="WT18" s="196">
        <v>-1265.0245455239358</v>
      </c>
      <c r="WU18" s="196">
        <v>1265.0245455239358</v>
      </c>
      <c r="WV18" s="196">
        <v>-1265.0245455239358</v>
      </c>
      <c r="WW18" s="196">
        <v>1265.0245455239358</v>
      </c>
      <c r="WY18">
        <v>-1</v>
      </c>
      <c r="WZ18" s="239">
        <v>-1</v>
      </c>
      <c r="XA18" s="239">
        <v>1</v>
      </c>
      <c r="XB18" s="239">
        <v>-1</v>
      </c>
      <c r="XC18" s="214">
        <v>1</v>
      </c>
      <c r="XD18" s="240">
        <v>4</v>
      </c>
      <c r="XE18">
        <v>-1</v>
      </c>
      <c r="XF18">
        <v>1</v>
      </c>
      <c r="XG18">
        <v>-1</v>
      </c>
      <c r="XH18">
        <v>1</v>
      </c>
      <c r="XI18">
        <v>0</v>
      </c>
      <c r="XJ18">
        <v>1</v>
      </c>
      <c r="XK18">
        <v>0</v>
      </c>
      <c r="XL18">
        <v>-2.2419791264000001E-3</v>
      </c>
      <c r="XM18" s="202">
        <v>42550</v>
      </c>
      <c r="XN18">
        <f t="shared" si="179"/>
        <v>-1</v>
      </c>
      <c r="XO18" t="s">
        <v>1180</v>
      </c>
      <c r="XP18">
        <v>2</v>
      </c>
      <c r="XQ18" s="252">
        <v>1</v>
      </c>
      <c r="XR18">
        <v>3</v>
      </c>
      <c r="XS18" s="138">
        <v>161325</v>
      </c>
      <c r="XT18" s="138">
        <v>241987.5</v>
      </c>
      <c r="XU18" s="196">
        <v>361.68728256648001</v>
      </c>
      <c r="XV18" s="196">
        <f t="shared" si="164"/>
        <v>361.68728256648001</v>
      </c>
      <c r="XW18" s="196">
        <v>-361.68728256648001</v>
      </c>
      <c r="XX18" s="196">
        <v>361.68728256648001</v>
      </c>
      <c r="XY18" s="196">
        <v>-361.68728256648001</v>
      </c>
      <c r="XZ18" s="196">
        <v>-361.68728256648001</v>
      </c>
      <c r="YA18" s="196">
        <v>361.68728256648001</v>
      </c>
      <c r="YB18" s="196">
        <f t="shared" si="106"/>
        <v>361.68728256648001</v>
      </c>
      <c r="YC18" s="196">
        <v>-361.68728256648001</v>
      </c>
      <c r="YD18" s="196">
        <v>361.68728256648001</v>
      </c>
      <c r="YE18" s="196">
        <v>-361.68728256648001</v>
      </c>
      <c r="YF18" s="196">
        <v>361.68728256648001</v>
      </c>
      <c r="YH18">
        <v>-1</v>
      </c>
      <c r="YI18">
        <v>1</v>
      </c>
      <c r="YJ18">
        <v>1</v>
      </c>
      <c r="YK18">
        <v>-1</v>
      </c>
      <c r="YL18">
        <v>1</v>
      </c>
      <c r="YM18">
        <v>5</v>
      </c>
      <c r="YN18">
        <v>-1</v>
      </c>
      <c r="YO18">
        <v>1</v>
      </c>
      <c r="YP18" s="214">
        <v>1</v>
      </c>
      <c r="YQ18">
        <v>1</v>
      </c>
      <c r="YR18">
        <v>1</v>
      </c>
      <c r="YS18">
        <v>0</v>
      </c>
      <c r="YT18">
        <v>1</v>
      </c>
      <c r="YU18" s="248">
        <v>4.1066170773299999E-3</v>
      </c>
      <c r="YV18" s="202">
        <v>42550</v>
      </c>
      <c r="YW18">
        <f t="shared" si="180"/>
        <v>1</v>
      </c>
      <c r="YX18" t="s">
        <v>1180</v>
      </c>
      <c r="YY18">
        <v>2</v>
      </c>
      <c r="YZ18">
        <v>1</v>
      </c>
      <c r="ZA18">
        <v>3</v>
      </c>
      <c r="ZB18" s="138">
        <v>161987.5</v>
      </c>
      <c r="ZC18" s="138">
        <v>242981.25</v>
      </c>
      <c r="ZD18" s="196">
        <v>665.22063381399335</v>
      </c>
      <c r="ZE18" s="196">
        <f t="shared" si="165"/>
        <v>-665.22063381399335</v>
      </c>
      <c r="ZF18" s="196">
        <v>665.22063381399335</v>
      </c>
      <c r="ZG18" s="196">
        <v>-665.22063381399335</v>
      </c>
      <c r="ZH18" s="196">
        <v>665.22063381399335</v>
      </c>
      <c r="ZI18" s="196">
        <v>665.22063381399335</v>
      </c>
      <c r="ZJ18" s="196">
        <v>-665.22063381399335</v>
      </c>
      <c r="ZK18" s="196">
        <f t="shared" si="107"/>
        <v>665.22063381399335</v>
      </c>
      <c r="ZL18" s="196">
        <v>665.22063381399335</v>
      </c>
      <c r="ZM18" s="196">
        <v>-665.22063381399335</v>
      </c>
      <c r="ZN18" s="196">
        <v>-665.22063381399335</v>
      </c>
      <c r="ZO18" s="196">
        <v>665.22063381399335</v>
      </c>
      <c r="ZQ18">
        <v>1</v>
      </c>
      <c r="ZR18" s="239">
        <v>1</v>
      </c>
      <c r="ZS18" s="239">
        <v>1</v>
      </c>
      <c r="ZT18" s="239">
        <v>1</v>
      </c>
      <c r="ZU18" s="214">
        <v>1</v>
      </c>
      <c r="ZV18" s="240">
        <v>6</v>
      </c>
      <c r="ZW18">
        <v>-1</v>
      </c>
      <c r="ZX18">
        <v>1</v>
      </c>
      <c r="ZY18" s="214">
        <v>1</v>
      </c>
      <c r="ZZ18">
        <v>1</v>
      </c>
      <c r="AAA18">
        <v>1</v>
      </c>
      <c r="AAB18">
        <v>0</v>
      </c>
      <c r="AAC18">
        <v>1</v>
      </c>
      <c r="AAD18" s="248">
        <v>4.2441546415600004E-3</v>
      </c>
      <c r="AAE18" s="202">
        <v>42550</v>
      </c>
      <c r="AAF18">
        <f t="shared" si="181"/>
        <v>1</v>
      </c>
      <c r="AAG18" t="s">
        <v>1180</v>
      </c>
      <c r="AAH18">
        <v>2</v>
      </c>
      <c r="AAI18" s="252">
        <v>1</v>
      </c>
      <c r="AAJ18">
        <v>3</v>
      </c>
      <c r="AAK18" s="138">
        <v>162675</v>
      </c>
      <c r="AAL18" s="138">
        <v>244012.5</v>
      </c>
      <c r="AAM18" s="196">
        <v>690.41785631577307</v>
      </c>
      <c r="AAN18" s="196">
        <f t="shared" si="166"/>
        <v>690.41785631577307</v>
      </c>
      <c r="AAO18" s="196">
        <v>690.41785631577307</v>
      </c>
      <c r="AAP18" s="196">
        <v>-690.41785631577307</v>
      </c>
      <c r="AAQ18" s="196">
        <v>690.41785631577307</v>
      </c>
      <c r="AAR18" s="196">
        <v>690.41785631577307</v>
      </c>
      <c r="AAS18" s="196">
        <v>690.41785631577307</v>
      </c>
      <c r="AAT18" s="196">
        <f t="shared" si="108"/>
        <v>690.41785631577307</v>
      </c>
      <c r="AAU18" s="196">
        <v>690.41785631577307</v>
      </c>
      <c r="AAV18" s="196">
        <v>-690.41785631577307</v>
      </c>
      <c r="AAW18" s="196">
        <v>-690.41785631577307</v>
      </c>
      <c r="AAX18" s="196">
        <v>690.41785631577307</v>
      </c>
      <c r="AAZ18">
        <v>1</v>
      </c>
      <c r="ABA18" s="239">
        <v>1</v>
      </c>
      <c r="ABB18" s="239">
        <v>1</v>
      </c>
      <c r="ABC18" s="239">
        <v>1</v>
      </c>
      <c r="ABD18" s="214">
        <v>1</v>
      </c>
      <c r="ABE18" s="240">
        <v>-1</v>
      </c>
      <c r="ABF18">
        <v>-1</v>
      </c>
      <c r="ABG18">
        <v>-1</v>
      </c>
      <c r="ABH18" s="214">
        <v>1</v>
      </c>
      <c r="ABI18">
        <v>1</v>
      </c>
      <c r="ABJ18">
        <v>1</v>
      </c>
      <c r="ABK18">
        <v>0</v>
      </c>
      <c r="ABL18">
        <v>0</v>
      </c>
      <c r="ABM18" s="248">
        <v>2.0285846012000001E-2</v>
      </c>
      <c r="ABN18" s="202">
        <v>42550</v>
      </c>
      <c r="ABO18">
        <v>1</v>
      </c>
      <c r="ABP18" t="s">
        <v>1180</v>
      </c>
      <c r="ABQ18">
        <v>2</v>
      </c>
      <c r="ABR18" s="252">
        <v>1</v>
      </c>
      <c r="ABS18">
        <v>3</v>
      </c>
      <c r="ABT18" s="138">
        <v>165975</v>
      </c>
      <c r="ABU18" s="138">
        <v>248962.5</v>
      </c>
      <c r="ABV18" s="196">
        <v>3366.9432918417001</v>
      </c>
      <c r="ABW18" s="196">
        <v>3366.9432918417001</v>
      </c>
      <c r="ABX18" s="196">
        <v>3366.9432918417001</v>
      </c>
      <c r="ABY18" s="196">
        <v>-3366.9432918417001</v>
      </c>
      <c r="ABZ18" s="196">
        <v>-3366.9432918417001</v>
      </c>
      <c r="ACA18" s="196">
        <v>3366.9432918417001</v>
      </c>
      <c r="ACB18" s="196">
        <v>3366.9432918417001</v>
      </c>
      <c r="ACC18" s="196">
        <v>3366.9432918417001</v>
      </c>
      <c r="ACD18" s="196">
        <v>3366.9432918417001</v>
      </c>
      <c r="ACE18" s="196">
        <v>-3366.9432918417001</v>
      </c>
      <c r="ACF18" s="196">
        <v>-3366.9432918417001</v>
      </c>
      <c r="ACG18" s="196">
        <v>3366.9432918417001</v>
      </c>
      <c r="ACI18">
        <v>1</v>
      </c>
      <c r="ACJ18" s="239">
        <v>-1</v>
      </c>
      <c r="ACK18" s="239">
        <v>-1</v>
      </c>
      <c r="ACL18" s="239">
        <v>-1</v>
      </c>
      <c r="ACM18" s="214">
        <v>1</v>
      </c>
      <c r="ACN18" s="240">
        <v>2</v>
      </c>
      <c r="ACO18">
        <v>-1</v>
      </c>
      <c r="ACP18">
        <v>1</v>
      </c>
      <c r="ACQ18" s="214">
        <v>-1</v>
      </c>
      <c r="ACR18">
        <v>1</v>
      </c>
      <c r="ACS18">
        <v>0</v>
      </c>
      <c r="ACT18">
        <v>1</v>
      </c>
      <c r="ACU18">
        <v>0</v>
      </c>
      <c r="ACV18" s="248">
        <v>-8.2090676306699993E-3</v>
      </c>
      <c r="ACW18" s="202">
        <v>42550</v>
      </c>
      <c r="ACX18">
        <v>-1</v>
      </c>
      <c r="ACY18" t="s">
        <v>1180</v>
      </c>
      <c r="ACZ18">
        <v>2</v>
      </c>
      <c r="ADA18" s="252"/>
      <c r="ADB18">
        <v>2</v>
      </c>
      <c r="ADC18" s="138">
        <v>164612.5</v>
      </c>
      <c r="ADD18" s="138">
        <v>164612.5</v>
      </c>
      <c r="ADE18" s="196">
        <v>1351.3151453536652</v>
      </c>
      <c r="ADF18" s="196">
        <v>-1351.3151453536652</v>
      </c>
      <c r="ADG18" s="196">
        <v>-1351.3151453536652</v>
      </c>
      <c r="ADH18" s="196">
        <v>1351.3151453536652</v>
      </c>
      <c r="ADI18" s="196">
        <v>-1351.3151453536652</v>
      </c>
      <c r="ADJ18" s="196">
        <v>1351.3151453536652</v>
      </c>
      <c r="ADK18" s="196">
        <v>1351.3151453536652</v>
      </c>
      <c r="ADL18" s="196">
        <v>1351.3151453536652</v>
      </c>
      <c r="ADM18" s="196">
        <v>-1351.3151453536652</v>
      </c>
      <c r="ADN18" s="196">
        <v>1351.3151453536652</v>
      </c>
      <c r="ADO18" s="196">
        <v>-1351.3151453536652</v>
      </c>
      <c r="ADP18" s="196">
        <v>1351.3151453536652</v>
      </c>
      <c r="ADR18">
        <v>-1</v>
      </c>
      <c r="ADS18" s="239">
        <v>-1</v>
      </c>
      <c r="ADT18" s="239">
        <v>1</v>
      </c>
      <c r="ADU18" s="214">
        <v>-1</v>
      </c>
      <c r="ADV18" s="214">
        <v>1</v>
      </c>
      <c r="ADW18" s="240">
        <v>3</v>
      </c>
      <c r="ADX18">
        <v>-1</v>
      </c>
      <c r="ADY18">
        <v>1</v>
      </c>
      <c r="ADZ18" s="214">
        <v>1</v>
      </c>
      <c r="AEA18">
        <v>1</v>
      </c>
      <c r="AEB18">
        <v>1</v>
      </c>
      <c r="AEC18">
        <v>0</v>
      </c>
      <c r="AED18">
        <v>1</v>
      </c>
      <c r="AEE18" s="248">
        <v>1.2833168805500001E-2</v>
      </c>
      <c r="AEF18" s="202">
        <v>42558</v>
      </c>
      <c r="AEG18">
        <v>-1</v>
      </c>
      <c r="AEH18" t="s">
        <v>1180</v>
      </c>
      <c r="AEI18">
        <v>2</v>
      </c>
      <c r="AEJ18" s="252"/>
      <c r="AEK18">
        <v>2</v>
      </c>
      <c r="AEL18" s="138">
        <v>166725</v>
      </c>
      <c r="AEM18" s="138">
        <v>166725</v>
      </c>
      <c r="AEN18" s="196">
        <v>-2139.6100690969874</v>
      </c>
      <c r="AEO18" s="196">
        <v>-2139.6100690969874</v>
      </c>
      <c r="AEP18" s="196">
        <v>2139.6100690969874</v>
      </c>
      <c r="AEQ18" s="196">
        <v>-2139.6100690969874</v>
      </c>
      <c r="AER18" s="196">
        <v>2139.6100690969874</v>
      </c>
      <c r="AES18" s="196">
        <v>2139.6100690969874</v>
      </c>
      <c r="AET18" s="196">
        <v>-2139.6100690969874</v>
      </c>
      <c r="AEU18" s="196">
        <v>-2139.6100690969874</v>
      </c>
      <c r="AEV18" s="196">
        <v>2139.6100690969874</v>
      </c>
      <c r="AEW18" s="196">
        <v>-2139.6100690969874</v>
      </c>
      <c r="AEX18" s="196">
        <v>-2139.6100690969874</v>
      </c>
      <c r="AEY18" s="196">
        <v>2139.6100690969874</v>
      </c>
      <c r="AFA18">
        <f t="shared" si="109"/>
        <v>1</v>
      </c>
      <c r="AFB18" s="239">
        <v>-1</v>
      </c>
      <c r="AFC18" s="239">
        <v>-1</v>
      </c>
      <c r="AFD18" s="239">
        <v>1</v>
      </c>
      <c r="AFE18" s="214">
        <v>1</v>
      </c>
      <c r="AFF18" s="240">
        <v>4</v>
      </c>
      <c r="AFG18">
        <f t="shared" si="110"/>
        <v>-1</v>
      </c>
      <c r="AFH18">
        <f t="shared" si="111"/>
        <v>1</v>
      </c>
      <c r="AFI18" s="214">
        <v>-1</v>
      </c>
      <c r="AFJ18">
        <f t="shared" si="112"/>
        <v>1</v>
      </c>
      <c r="AFK18">
        <f t="shared" si="182"/>
        <v>0</v>
      </c>
      <c r="AFL18">
        <f t="shared" si="167"/>
        <v>1</v>
      </c>
      <c r="AFM18">
        <f t="shared" si="114"/>
        <v>0</v>
      </c>
      <c r="AFN18">
        <v>-9.5216674164000006E-3</v>
      </c>
      <c r="AFO18" s="202">
        <v>42559</v>
      </c>
      <c r="AFP18">
        <f t="shared" si="115"/>
        <v>1</v>
      </c>
      <c r="AFQ18" t="str">
        <f t="shared" si="92"/>
        <v>TRUE</v>
      </c>
      <c r="AFR18">
        <f>VLOOKUP($A18,'FuturesInfo (3)'!$A$2:$V$80,22)</f>
        <v>1</v>
      </c>
      <c r="AFS18" s="252"/>
      <c r="AFT18">
        <f t="shared" si="116"/>
        <v>1</v>
      </c>
      <c r="AFU18" s="138">
        <f>VLOOKUP($A18,'FuturesInfo (3)'!$A$2:$O$80,15)*AFR18</f>
        <v>82568.75</v>
      </c>
      <c r="AFV18" s="138">
        <f>VLOOKUP($A18,'FuturesInfo (3)'!$A$2:$O$80,15)*AFT18</f>
        <v>82568.75</v>
      </c>
      <c r="AFW18" s="196">
        <f t="shared" si="117"/>
        <v>786.19217648787753</v>
      </c>
      <c r="AFX18" s="196">
        <f t="shared" si="118"/>
        <v>-786.19217648787753</v>
      </c>
      <c r="AFY18" s="196">
        <f t="shared" si="119"/>
        <v>-786.19217648787753</v>
      </c>
      <c r="AFZ18" s="196">
        <f t="shared" si="120"/>
        <v>786.19217648787753</v>
      </c>
      <c r="AGA18" s="196">
        <f t="shared" si="121"/>
        <v>-786.19217648787753</v>
      </c>
      <c r="AGB18" s="196">
        <f t="shared" si="122"/>
        <v>786.19217648787753</v>
      </c>
      <c r="AGC18" s="196">
        <f t="shared" si="168"/>
        <v>-786.19217648787753</v>
      </c>
      <c r="AGD18" s="196">
        <f t="shared" si="123"/>
        <v>-786.19217648787753</v>
      </c>
      <c r="AGE18" s="196">
        <f>IF(IF(sym!$Q7=AFI18,1,0)=1,ABS(AFU18*AFN18),-ABS(AFU18*AFN18))</f>
        <v>-786.19217648787753</v>
      </c>
      <c r="AGF18" s="196">
        <f>IF(IF(sym!$P7=AFI18,1,0)=1,ABS(AFU18*AFN18),-ABS(AFU18*AFN18))</f>
        <v>786.19217648787753</v>
      </c>
      <c r="AGG18" s="196">
        <f t="shared" si="183"/>
        <v>-786.19217648787753</v>
      </c>
      <c r="AGH18" s="196">
        <f t="shared" si="125"/>
        <v>786.19217648787753</v>
      </c>
      <c r="AGJ18">
        <f t="shared" si="126"/>
        <v>-1</v>
      </c>
      <c r="AGK18" s="239">
        <v>1</v>
      </c>
      <c r="AGL18" s="239">
        <v>1</v>
      </c>
      <c r="AGM18" s="239">
        <v>-1</v>
      </c>
      <c r="AGN18" s="214">
        <v>1</v>
      </c>
      <c r="AGO18" s="240">
        <v>5</v>
      </c>
      <c r="AGP18">
        <f t="shared" si="127"/>
        <v>-1</v>
      </c>
      <c r="AGQ18">
        <f t="shared" si="128"/>
        <v>1</v>
      </c>
      <c r="AGR18" s="214"/>
      <c r="AGS18">
        <f t="shared" si="129"/>
        <v>0</v>
      </c>
      <c r="AGT18">
        <f t="shared" si="184"/>
        <v>0</v>
      </c>
      <c r="AGU18">
        <f t="shared" si="169"/>
        <v>0</v>
      </c>
      <c r="AGV18">
        <f t="shared" si="131"/>
        <v>0</v>
      </c>
      <c r="AGW18" s="248"/>
      <c r="AGX18" s="202">
        <v>42559</v>
      </c>
      <c r="AGY18">
        <f t="shared" si="132"/>
        <v>1</v>
      </c>
      <c r="AGZ18" t="str">
        <f t="shared" si="93"/>
        <v>TRUE</v>
      </c>
      <c r="AHA18">
        <f>VLOOKUP($A18,'FuturesInfo (3)'!$A$2:$V$80,22)</f>
        <v>1</v>
      </c>
      <c r="AHB18" s="252"/>
      <c r="AHC18">
        <f t="shared" si="133"/>
        <v>1</v>
      </c>
      <c r="AHD18" s="138">
        <f>VLOOKUP($A18,'FuturesInfo (3)'!$A$2:$O$80,15)*AHA18</f>
        <v>82568.75</v>
      </c>
      <c r="AHE18" s="138">
        <f>VLOOKUP($A18,'FuturesInfo (3)'!$A$2:$O$80,15)*AHC18</f>
        <v>82568.75</v>
      </c>
      <c r="AHF18" s="196">
        <f t="shared" si="134"/>
        <v>0</v>
      </c>
      <c r="AHG18" s="196">
        <f t="shared" si="135"/>
        <v>0</v>
      </c>
      <c r="AHH18" s="196">
        <f t="shared" si="136"/>
        <v>0</v>
      </c>
      <c r="AHI18" s="196">
        <f t="shared" si="137"/>
        <v>0</v>
      </c>
      <c r="AHJ18" s="196">
        <f t="shared" si="138"/>
        <v>0</v>
      </c>
      <c r="AHK18" s="196">
        <f t="shared" si="139"/>
        <v>0</v>
      </c>
      <c r="AHL18" s="196">
        <f t="shared" si="170"/>
        <v>0</v>
      </c>
      <c r="AHM18" s="196">
        <f t="shared" si="140"/>
        <v>0</v>
      </c>
      <c r="AHN18" s="196">
        <f>IF(IF(sym!$Q7=AGR18,1,0)=1,ABS(AHD18*AGW18),-ABS(AHD18*AGW18))</f>
        <v>0</v>
      </c>
      <c r="AHO18" s="196">
        <f>IF(IF(sym!$P7=AGR18,1,0)=1,ABS(AHD18*AGW18),-ABS(AHD18*AGW18))</f>
        <v>0</v>
      </c>
      <c r="AHP18" s="196">
        <f t="shared" si="185"/>
        <v>0</v>
      </c>
      <c r="AHQ18" s="196">
        <f t="shared" si="142"/>
        <v>0</v>
      </c>
      <c r="AHS18">
        <f t="shared" si="143"/>
        <v>0</v>
      </c>
      <c r="AHT18" s="239"/>
      <c r="AHU18" s="239"/>
      <c r="AHV18" s="239"/>
      <c r="AHW18" s="214"/>
      <c r="AHX18" s="240"/>
      <c r="AHY18">
        <f t="shared" si="144"/>
        <v>1</v>
      </c>
      <c r="AHZ18">
        <f t="shared" si="145"/>
        <v>0</v>
      </c>
      <c r="AIA18" s="214"/>
      <c r="AIB18">
        <f t="shared" si="146"/>
        <v>1</v>
      </c>
      <c r="AIC18">
        <f t="shared" si="186"/>
        <v>1</v>
      </c>
      <c r="AID18">
        <f t="shared" si="171"/>
        <v>0</v>
      </c>
      <c r="AIE18">
        <f t="shared" si="148"/>
        <v>1</v>
      </c>
      <c r="AIF18" s="248"/>
      <c r="AIG18" s="202"/>
      <c r="AIH18">
        <f t="shared" si="149"/>
        <v>-1</v>
      </c>
      <c r="AII18" t="str">
        <f t="shared" si="94"/>
        <v>FALSE</v>
      </c>
      <c r="AIJ18">
        <f>VLOOKUP($A18,'FuturesInfo (3)'!$A$2:$V$80,22)</f>
        <v>1</v>
      </c>
      <c r="AIK18" s="252"/>
      <c r="AIL18">
        <f t="shared" si="150"/>
        <v>1</v>
      </c>
      <c r="AIM18" s="138">
        <f>VLOOKUP($A18,'FuturesInfo (3)'!$A$2:$O$80,15)*AIJ18</f>
        <v>82568.75</v>
      </c>
      <c r="AIN18" s="138">
        <f>VLOOKUP($A18,'FuturesInfo (3)'!$A$2:$O$80,15)*AIL18</f>
        <v>82568.75</v>
      </c>
      <c r="AIO18" s="196">
        <f t="shared" si="151"/>
        <v>0</v>
      </c>
      <c r="AIP18" s="196">
        <f t="shared" si="152"/>
        <v>0</v>
      </c>
      <c r="AIQ18" s="196">
        <f t="shared" si="153"/>
        <v>0</v>
      </c>
      <c r="AIR18" s="196">
        <f t="shared" si="154"/>
        <v>0</v>
      </c>
      <c r="AIS18" s="196">
        <f t="shared" si="155"/>
        <v>0</v>
      </c>
      <c r="AIT18" s="196">
        <f t="shared" si="156"/>
        <v>0</v>
      </c>
      <c r="AIU18" s="196">
        <f t="shared" si="172"/>
        <v>0</v>
      </c>
      <c r="AIV18" s="196">
        <f t="shared" si="157"/>
        <v>0</v>
      </c>
      <c r="AIW18" s="196">
        <f>IF(IF(sym!$Q7=AIA18,1,0)=1,ABS(AIM18*AIF18),-ABS(AIM18*AIF18))</f>
        <v>0</v>
      </c>
      <c r="AIX18" s="196">
        <f>IF(IF(sym!$P7=AIA18,1,0)=1,ABS(AIM18*AIF18),-ABS(AIM18*AIF18))</f>
        <v>0</v>
      </c>
      <c r="AIY18" s="196">
        <f t="shared" si="187"/>
        <v>0</v>
      </c>
      <c r="AIZ18" s="196">
        <f t="shared" si="159"/>
        <v>0</v>
      </c>
    </row>
    <row r="19" spans="1:936" x14ac:dyDescent="0.25">
      <c r="A19" s="1" t="s">
        <v>303</v>
      </c>
      <c r="B19" s="150" t="str">
        <f>'FuturesInfo (3)'!M7</f>
        <v>@C</v>
      </c>
      <c r="C19" s="200" t="str">
        <f>VLOOKUP(A19,'FuturesInfo (3)'!$A$2:$K$80,11)</f>
        <v>grain</v>
      </c>
      <c r="F19" t="e">
        <f>#REF!</f>
        <v>#REF!</v>
      </c>
      <c r="G19">
        <v>1</v>
      </c>
      <c r="H19">
        <v>1</v>
      </c>
      <c r="I19">
        <v>1</v>
      </c>
      <c r="J19">
        <f t="shared" si="77"/>
        <v>1</v>
      </c>
      <c r="K19">
        <f t="shared" si="78"/>
        <v>1</v>
      </c>
      <c r="L19" s="184">
        <v>7.2245635159500004E-3</v>
      </c>
      <c r="M19" s="2">
        <v>10</v>
      </c>
      <c r="N19">
        <v>60</v>
      </c>
      <c r="O19" t="str">
        <f t="shared" si="79"/>
        <v>TRUE</v>
      </c>
      <c r="P19">
        <f>VLOOKUP($A19,'FuturesInfo (3)'!$A$2:$V$80,22)</f>
        <v>3</v>
      </c>
      <c r="Q19">
        <f t="shared" si="80"/>
        <v>3</v>
      </c>
      <c r="R19">
        <f t="shared" si="80"/>
        <v>3</v>
      </c>
      <c r="S19" s="138">
        <f>VLOOKUP($A19,'FuturesInfo (3)'!$A$2:$O$80,15)*Q19</f>
        <v>53737.5</v>
      </c>
      <c r="T19" s="144">
        <f t="shared" si="81"/>
        <v>388.22998193836315</v>
      </c>
      <c r="U19" s="144">
        <f t="shared" si="95"/>
        <v>388.22998193836315</v>
      </c>
      <c r="W19">
        <f t="shared" si="82"/>
        <v>1</v>
      </c>
      <c r="X19">
        <v>1</v>
      </c>
      <c r="Y19">
        <v>1</v>
      </c>
      <c r="Z19">
        <v>1</v>
      </c>
      <c r="AA19">
        <f t="shared" si="173"/>
        <v>1</v>
      </c>
      <c r="AB19">
        <f t="shared" si="83"/>
        <v>1</v>
      </c>
      <c r="AC19" s="1">
        <v>2.1518230723299999E-2</v>
      </c>
      <c r="AD19" s="2">
        <v>10</v>
      </c>
      <c r="AE19">
        <v>60</v>
      </c>
      <c r="AF19" t="str">
        <f t="shared" si="84"/>
        <v>TRUE</v>
      </c>
      <c r="AG19">
        <f>VLOOKUP($A19,'FuturesInfo (3)'!$A$2:$V$80,22)</f>
        <v>3</v>
      </c>
      <c r="AH19">
        <f t="shared" si="85"/>
        <v>4</v>
      </c>
      <c r="AI19">
        <f t="shared" si="96"/>
        <v>3</v>
      </c>
      <c r="AJ19" s="138">
        <f>VLOOKUP($A19,'FuturesInfo (3)'!$A$2:$O$80,15)*AI19</f>
        <v>53737.5</v>
      </c>
      <c r="AK19" s="196">
        <f t="shared" si="97"/>
        <v>1156.3359234933337</v>
      </c>
      <c r="AL19" s="196">
        <f t="shared" si="98"/>
        <v>1156.3359234933337</v>
      </c>
      <c r="AN19">
        <f t="shared" si="86"/>
        <v>1</v>
      </c>
      <c r="AO19">
        <v>1</v>
      </c>
      <c r="AP19">
        <v>1</v>
      </c>
      <c r="AQ19">
        <v>1</v>
      </c>
      <c r="AR19">
        <f t="shared" si="174"/>
        <v>1</v>
      </c>
      <c r="AS19">
        <f t="shared" si="87"/>
        <v>1</v>
      </c>
      <c r="AT19" s="1">
        <v>1.17027501463E-3</v>
      </c>
      <c r="AU19" s="2">
        <v>10</v>
      </c>
      <c r="AV19">
        <v>60</v>
      </c>
      <c r="AW19" t="str">
        <f t="shared" si="88"/>
        <v>TRUE</v>
      </c>
      <c r="AX19">
        <f>VLOOKUP($A19,'FuturesInfo (3)'!$A$2:$V$80,22)</f>
        <v>3</v>
      </c>
      <c r="AY19">
        <f t="shared" si="89"/>
        <v>4</v>
      </c>
      <c r="AZ19" s="182">
        <v>6</v>
      </c>
      <c r="BA19" s="138">
        <f>VLOOKUP($A19,'FuturesInfo (3)'!$A$2:$O$80,15)*AZ19</f>
        <v>107475</v>
      </c>
      <c r="BB19" s="196">
        <f t="shared" si="90"/>
        <v>125.77530719735925</v>
      </c>
      <c r="BC19" s="196">
        <f t="shared" si="100"/>
        <v>125.77530719735925</v>
      </c>
      <c r="BE19">
        <v>1</v>
      </c>
      <c r="BF19">
        <v>1</v>
      </c>
      <c r="BG19">
        <v>1</v>
      </c>
      <c r="BH19">
        <v>1</v>
      </c>
      <c r="BI19">
        <v>1</v>
      </c>
      <c r="BJ19">
        <v>1</v>
      </c>
      <c r="BK19" s="1">
        <v>8.1823495032099999E-3</v>
      </c>
      <c r="BL19" s="2">
        <v>10</v>
      </c>
      <c r="BM19">
        <v>60</v>
      </c>
      <c r="BN19" t="s">
        <v>1180</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1180</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1180</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1180</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1180</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1180</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1180</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1180</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1180</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1180</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1180</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1180</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1180</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1180</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1180</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1180</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1180</v>
      </c>
      <c r="QX19">
        <v>3</v>
      </c>
      <c r="QY19" s="252">
        <v>2</v>
      </c>
      <c r="QZ19">
        <v>2</v>
      </c>
      <c r="RA19" s="138">
        <v>54825</v>
      </c>
      <c r="RB19" s="138">
        <v>36550</v>
      </c>
      <c r="RC19" s="196">
        <v>1777.9119788234923</v>
      </c>
      <c r="RD19" s="196">
        <f t="shared" si="91"/>
        <v>1777.9119788234923</v>
      </c>
      <c r="RE19" s="196">
        <v>1777.9119788234923</v>
      </c>
      <c r="RF19" s="196">
        <v>-1777.9119788234923</v>
      </c>
      <c r="RG19" s="196">
        <v>1777.9119788234923</v>
      </c>
      <c r="RH19" s="196">
        <v>-1777.9119788234923</v>
      </c>
      <c r="RI19" s="196">
        <f t="shared" si="101"/>
        <v>-2</v>
      </c>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f t="shared" si="175"/>
        <v>-1</v>
      </c>
      <c r="SE19" t="s">
        <v>1180</v>
      </c>
      <c r="SF19">
        <v>3</v>
      </c>
      <c r="SG19" s="252">
        <v>2</v>
      </c>
      <c r="SH19">
        <v>2</v>
      </c>
      <c r="SI19" s="138">
        <v>54000</v>
      </c>
      <c r="SJ19" s="138">
        <v>36000</v>
      </c>
      <c r="SK19" s="196">
        <v>812.58549931799996</v>
      </c>
      <c r="SL19" s="196">
        <f>IF(IF(RO19=RW19,1,0)=1,ABS(SI19*SB19),-ABS(SI19*SB19))</f>
        <v>812.58549931799996</v>
      </c>
      <c r="SM19" s="196">
        <v>812.58549931799996</v>
      </c>
      <c r="SN19" s="196">
        <v>-812.58549931799996</v>
      </c>
      <c r="SO19" s="196">
        <v>812.58549931799996</v>
      </c>
      <c r="SP19" s="196">
        <v>-812.58549931799996</v>
      </c>
      <c r="SQ19" s="196">
        <v>812.58549931799996</v>
      </c>
      <c r="SR19" s="196">
        <f t="shared" si="102"/>
        <v>812.58549931799996</v>
      </c>
      <c r="SS19" s="196">
        <v>-812.58549931799996</v>
      </c>
      <c r="ST19" s="196">
        <v>812.58549931799996</v>
      </c>
      <c r="SU19" s="196">
        <v>-812.58549931799996</v>
      </c>
      <c r="SV19" s="196">
        <v>812.58549931799996</v>
      </c>
      <c r="SX19">
        <v>-1</v>
      </c>
      <c r="SY19" s="239">
        <v>-1</v>
      </c>
      <c r="SZ19" s="239">
        <v>1</v>
      </c>
      <c r="TA19" s="239">
        <v>-1</v>
      </c>
      <c r="TB19" s="214">
        <v>-1</v>
      </c>
      <c r="TC19" s="240">
        <v>9</v>
      </c>
      <c r="TD19">
        <v>1</v>
      </c>
      <c r="TE19">
        <v>-1</v>
      </c>
      <c r="TF19" s="214">
        <v>-1</v>
      </c>
      <c r="TG19">
        <v>1</v>
      </c>
      <c r="TH19">
        <v>1</v>
      </c>
      <c r="TI19">
        <v>0</v>
      </c>
      <c r="TJ19">
        <v>1</v>
      </c>
      <c r="TK19" s="248"/>
      <c r="TL19" s="202">
        <v>42541</v>
      </c>
      <c r="TM19">
        <f t="shared" si="176"/>
        <v>-1</v>
      </c>
      <c r="TN19" t="s">
        <v>1180</v>
      </c>
      <c r="TO19">
        <v>4</v>
      </c>
      <c r="TP19" s="252">
        <v>2</v>
      </c>
      <c r="TQ19">
        <v>3</v>
      </c>
      <c r="TR19" s="138">
        <v>72000</v>
      </c>
      <c r="TS19" s="138">
        <v>54000</v>
      </c>
      <c r="TT19" s="196">
        <v>0</v>
      </c>
      <c r="TU19" s="196">
        <f>IF(IF(SX19=TF19,1,0)=1,ABS(TR19*TK19),-ABS(TR19*TK19))</f>
        <v>0</v>
      </c>
      <c r="TV19" s="196">
        <v>0</v>
      </c>
      <c r="TW19" s="196">
        <v>0</v>
      </c>
      <c r="TX19" s="196">
        <v>0</v>
      </c>
      <c r="TY19" s="196">
        <v>0</v>
      </c>
      <c r="TZ19" s="196">
        <v>0</v>
      </c>
      <c r="UA19" s="196">
        <f t="shared" si="103"/>
        <v>0</v>
      </c>
      <c r="UB19" s="196">
        <v>0</v>
      </c>
      <c r="UC19" s="196">
        <v>0</v>
      </c>
      <c r="UD19" s="196">
        <v>0</v>
      </c>
      <c r="UE19" s="196">
        <v>0</v>
      </c>
      <c r="UG19">
        <v>-1</v>
      </c>
      <c r="UH19" s="239">
        <v>-1</v>
      </c>
      <c r="UI19" s="239">
        <v>1</v>
      </c>
      <c r="UJ19" s="239">
        <v>-1</v>
      </c>
      <c r="UK19" s="214">
        <v>-1</v>
      </c>
      <c r="UL19" s="240">
        <v>9</v>
      </c>
      <c r="UM19">
        <v>1</v>
      </c>
      <c r="UN19">
        <v>-1</v>
      </c>
      <c r="UO19" s="214">
        <v>-1</v>
      </c>
      <c r="UP19">
        <v>1</v>
      </c>
      <c r="UQ19">
        <v>1</v>
      </c>
      <c r="UR19">
        <v>0</v>
      </c>
      <c r="US19">
        <v>1</v>
      </c>
      <c r="UT19" s="248">
        <v>-2.56944444444E-2</v>
      </c>
      <c r="UU19" s="202">
        <v>42541</v>
      </c>
      <c r="UV19">
        <f t="shared" si="177"/>
        <v>-1</v>
      </c>
      <c r="UW19" t="s">
        <v>1180</v>
      </c>
      <c r="UX19">
        <v>3</v>
      </c>
      <c r="UY19" s="252">
        <v>2</v>
      </c>
      <c r="UZ19">
        <v>2</v>
      </c>
      <c r="VA19" s="138">
        <v>52612.5</v>
      </c>
      <c r="VB19" s="138">
        <v>35075</v>
      </c>
      <c r="VC19" s="196">
        <v>1351.8489583309949</v>
      </c>
      <c r="VD19" s="196">
        <f>IF(IF(UG19=UO19,1,0)=1,ABS(VA19*UT19),-ABS(VA19*UT19))</f>
        <v>1351.8489583309949</v>
      </c>
      <c r="VE19" s="196">
        <v>1351.8489583309949</v>
      </c>
      <c r="VF19" s="196">
        <v>-1351.8489583309949</v>
      </c>
      <c r="VG19" s="196">
        <v>1351.8489583309949</v>
      </c>
      <c r="VH19" s="196">
        <v>-1351.8489583309949</v>
      </c>
      <c r="VI19" s="196">
        <v>1351.8489583309949</v>
      </c>
      <c r="VJ19" s="196">
        <f t="shared" si="104"/>
        <v>1351.8489583309949</v>
      </c>
      <c r="VK19" s="196">
        <v>-1351.8489583309949</v>
      </c>
      <c r="VL19" s="196">
        <v>1351.8489583309949</v>
      </c>
      <c r="VM19" s="196">
        <v>-1351.8489583309949</v>
      </c>
      <c r="VN19" s="196">
        <v>1351.8489583309949</v>
      </c>
      <c r="VP19">
        <v>-1</v>
      </c>
      <c r="VQ19" s="239">
        <v>-1</v>
      </c>
      <c r="VR19" s="239">
        <v>1</v>
      </c>
      <c r="VS19" s="239">
        <v>-1</v>
      </c>
      <c r="VT19" s="214">
        <v>-1</v>
      </c>
      <c r="VU19" s="240">
        <v>10</v>
      </c>
      <c r="VV19">
        <v>1</v>
      </c>
      <c r="VW19">
        <v>-1</v>
      </c>
      <c r="VX19" s="214">
        <v>-1</v>
      </c>
      <c r="VY19">
        <v>1</v>
      </c>
      <c r="VZ19">
        <v>1</v>
      </c>
      <c r="WA19">
        <v>0</v>
      </c>
      <c r="WB19">
        <v>1</v>
      </c>
      <c r="WC19" s="248">
        <v>-2.63720598717E-2</v>
      </c>
      <c r="WD19" s="202">
        <v>42541</v>
      </c>
      <c r="WE19">
        <f t="shared" si="178"/>
        <v>-1</v>
      </c>
      <c r="WF19" t="s">
        <v>1180</v>
      </c>
      <c r="WG19">
        <v>3</v>
      </c>
      <c r="WH19" s="252">
        <v>2</v>
      </c>
      <c r="WI19">
        <v>3</v>
      </c>
      <c r="WJ19" s="138">
        <v>51225</v>
      </c>
      <c r="WK19" s="138">
        <v>51225</v>
      </c>
      <c r="WL19" s="196">
        <v>1350.9087669278324</v>
      </c>
      <c r="WM19" s="196">
        <f>IF(IF(VP19=VX19,1,0)=1,ABS(WJ19*WC19),-ABS(WJ19*WC19))</f>
        <v>1350.9087669278324</v>
      </c>
      <c r="WN19" s="196">
        <v>1350.9087669278324</v>
      </c>
      <c r="WO19" s="196">
        <v>-1350.9087669278324</v>
      </c>
      <c r="WP19" s="196">
        <v>1350.9087669278324</v>
      </c>
      <c r="WQ19" s="196">
        <v>-1350.9087669278324</v>
      </c>
      <c r="WR19" s="196">
        <v>1350.9087669278324</v>
      </c>
      <c r="WS19" s="196">
        <f t="shared" si="105"/>
        <v>1350.9087669278324</v>
      </c>
      <c r="WT19" s="196">
        <v>-1350.9087669278324</v>
      </c>
      <c r="WU19" s="196">
        <v>1350.9087669278324</v>
      </c>
      <c r="WV19" s="196">
        <v>-1350.9087669278324</v>
      </c>
      <c r="WW19" s="196">
        <v>1350.9087669278324</v>
      </c>
      <c r="WY19">
        <v>-1</v>
      </c>
      <c r="WZ19" s="239">
        <v>-1</v>
      </c>
      <c r="XA19" s="239">
        <v>1</v>
      </c>
      <c r="XB19" s="239">
        <v>-1</v>
      </c>
      <c r="XC19" s="214">
        <v>-1</v>
      </c>
      <c r="XD19" s="240">
        <v>11</v>
      </c>
      <c r="XE19">
        <v>1</v>
      </c>
      <c r="XF19">
        <v>-1</v>
      </c>
      <c r="XG19">
        <v>1</v>
      </c>
      <c r="XH19">
        <v>0</v>
      </c>
      <c r="XI19">
        <v>0</v>
      </c>
      <c r="XJ19">
        <v>1</v>
      </c>
      <c r="XK19">
        <v>0</v>
      </c>
      <c r="XL19">
        <v>7.32064421669E-4</v>
      </c>
      <c r="XM19" s="202">
        <v>42541</v>
      </c>
      <c r="XN19">
        <f t="shared" si="179"/>
        <v>-1</v>
      </c>
      <c r="XO19" t="s">
        <v>1180</v>
      </c>
      <c r="XP19">
        <v>3</v>
      </c>
      <c r="XQ19" s="252">
        <v>1</v>
      </c>
      <c r="XR19">
        <v>4</v>
      </c>
      <c r="XS19" s="138">
        <v>51262.5</v>
      </c>
      <c r="XT19" s="138">
        <v>68350</v>
      </c>
      <c r="XU19" s="196">
        <v>-37.527452415807112</v>
      </c>
      <c r="XV19" s="196">
        <f>IF(IF(WY19=XG19,1,0)=1,ABS(XS19*XL19),-ABS(XS19*XL19))</f>
        <v>-37.527452415807112</v>
      </c>
      <c r="XW19" s="196">
        <v>-37.527452415807112</v>
      </c>
      <c r="XX19" s="196">
        <v>37.527452415807112</v>
      </c>
      <c r="XY19" s="196">
        <v>-37.527452415807112</v>
      </c>
      <c r="XZ19" s="196">
        <v>37.527452415807112</v>
      </c>
      <c r="YA19" s="196">
        <v>-37.527452415807112</v>
      </c>
      <c r="YB19" s="196">
        <f t="shared" si="106"/>
        <v>-37.527452415807112</v>
      </c>
      <c r="YC19" s="196">
        <v>37.527452415807112</v>
      </c>
      <c r="YD19" s="196">
        <v>-37.527452415807112</v>
      </c>
      <c r="YE19" s="196">
        <v>-37.527452415807112</v>
      </c>
      <c r="YF19" s="196">
        <v>37.527452415807112</v>
      </c>
      <c r="YH19">
        <v>1</v>
      </c>
      <c r="YI19">
        <v>1</v>
      </c>
      <c r="YJ19">
        <v>1</v>
      </c>
      <c r="YK19">
        <v>-1</v>
      </c>
      <c r="YL19">
        <v>-1</v>
      </c>
      <c r="YM19">
        <v>12</v>
      </c>
      <c r="YN19">
        <v>1</v>
      </c>
      <c r="YO19">
        <v>-1</v>
      </c>
      <c r="YP19" s="214">
        <v>1</v>
      </c>
      <c r="YQ19">
        <v>1</v>
      </c>
      <c r="YR19">
        <v>0</v>
      </c>
      <c r="YS19">
        <v>1</v>
      </c>
      <c r="YT19">
        <v>0</v>
      </c>
      <c r="YU19" s="248">
        <v>3.8771031455700003E-2</v>
      </c>
      <c r="YV19" s="202">
        <v>42541</v>
      </c>
      <c r="YW19">
        <f t="shared" si="180"/>
        <v>1</v>
      </c>
      <c r="YX19" t="s">
        <v>1180</v>
      </c>
      <c r="YY19">
        <v>3</v>
      </c>
      <c r="YZ19">
        <v>1</v>
      </c>
      <c r="ZA19">
        <v>4</v>
      </c>
      <c r="ZB19" s="138">
        <v>53250</v>
      </c>
      <c r="ZC19" s="138">
        <v>71000</v>
      </c>
      <c r="ZD19" s="196">
        <v>2064.5574250160253</v>
      </c>
      <c r="ZE19" s="196">
        <f>IF(IF(YH19=YP19,1,0)=1,ABS(ZB19*YU19),-ABS(ZB19*YU19))</f>
        <v>2064.5574250160253</v>
      </c>
      <c r="ZF19" s="196">
        <v>-2064.5574250160253</v>
      </c>
      <c r="ZG19" s="196">
        <v>2064.5574250160253</v>
      </c>
      <c r="ZH19" s="196">
        <v>-2064.5574250160253</v>
      </c>
      <c r="ZI19" s="196">
        <v>2064.5574250160253</v>
      </c>
      <c r="ZJ19" s="196">
        <v>-2064.5574250160253</v>
      </c>
      <c r="ZK19" s="196">
        <f t="shared" si="107"/>
        <v>2064.5574250160253</v>
      </c>
      <c r="ZL19" s="196">
        <v>2064.5574250160253</v>
      </c>
      <c r="ZM19" s="196">
        <v>-2064.5574250160253</v>
      </c>
      <c r="ZN19" s="196">
        <v>-2064.5574250160253</v>
      </c>
      <c r="ZO19" s="196">
        <v>2064.5574250160253</v>
      </c>
      <c r="ZQ19">
        <v>1</v>
      </c>
      <c r="ZR19" s="239">
        <v>1</v>
      </c>
      <c r="ZS19" s="239">
        <v>1</v>
      </c>
      <c r="ZT19" s="239">
        <v>-1</v>
      </c>
      <c r="ZU19" s="214">
        <v>-1</v>
      </c>
      <c r="ZV19" s="240">
        <v>-2</v>
      </c>
      <c r="ZW19">
        <v>1</v>
      </c>
      <c r="ZX19">
        <v>1</v>
      </c>
      <c r="ZY19" s="214">
        <v>-1</v>
      </c>
      <c r="ZZ19">
        <v>0</v>
      </c>
      <c r="AAA19">
        <v>1</v>
      </c>
      <c r="AAB19">
        <v>0</v>
      </c>
      <c r="AAC19">
        <v>0</v>
      </c>
      <c r="AAD19" s="248">
        <v>-1.9014084507000002E-2</v>
      </c>
      <c r="AAE19" s="202">
        <v>42541</v>
      </c>
      <c r="AAF19">
        <f t="shared" si="181"/>
        <v>1</v>
      </c>
      <c r="AAG19" t="s">
        <v>1180</v>
      </c>
      <c r="AAH19">
        <v>3</v>
      </c>
      <c r="AAI19" s="252">
        <v>1</v>
      </c>
      <c r="AAJ19">
        <v>4</v>
      </c>
      <c r="AAK19" s="138">
        <v>52237.5</v>
      </c>
      <c r="AAL19" s="138">
        <v>69650</v>
      </c>
      <c r="AAM19" s="196">
        <v>-993.24823943441254</v>
      </c>
      <c r="AAN19" s="196">
        <f>IF(IF(ZQ19=ZY19,1,0)=1,ABS(AAK19*AAD19),-ABS(AAK19*AAD19))</f>
        <v>-993.24823943441254</v>
      </c>
      <c r="AAO19" s="196">
        <v>993.24823943441254</v>
      </c>
      <c r="AAP19" s="196">
        <v>-993.24823943441254</v>
      </c>
      <c r="AAQ19" s="196">
        <v>-993.24823943441254</v>
      </c>
      <c r="AAR19" s="196">
        <v>-993.24823943441254</v>
      </c>
      <c r="AAS19" s="196">
        <v>993.24823943441254</v>
      </c>
      <c r="AAT19" s="196">
        <f t="shared" si="108"/>
        <v>-993.24823943441254</v>
      </c>
      <c r="AAU19" s="196">
        <v>-993.24823943441254</v>
      </c>
      <c r="AAV19" s="196">
        <v>993.24823943441254</v>
      </c>
      <c r="AAW19" s="196">
        <v>-993.24823943441254</v>
      </c>
      <c r="AAX19" s="196">
        <v>993.24823943441254</v>
      </c>
      <c r="AAZ19">
        <v>-1</v>
      </c>
      <c r="ABA19" s="239">
        <v>1</v>
      </c>
      <c r="ABB19" s="239">
        <v>1</v>
      </c>
      <c r="ABC19" s="239">
        <v>-1</v>
      </c>
      <c r="ABD19" s="214">
        <v>-1</v>
      </c>
      <c r="ABE19" s="240">
        <v>-3</v>
      </c>
      <c r="ABF19">
        <v>1</v>
      </c>
      <c r="ABG19">
        <v>1</v>
      </c>
      <c r="ABH19" s="214">
        <v>1</v>
      </c>
      <c r="ABI19">
        <v>1</v>
      </c>
      <c r="ABJ19">
        <v>0</v>
      </c>
      <c r="ABK19">
        <v>1</v>
      </c>
      <c r="ABL19">
        <v>1</v>
      </c>
      <c r="ABM19" s="248">
        <v>1.1486001435799999E-2</v>
      </c>
      <c r="ABN19" s="202">
        <v>42541</v>
      </c>
      <c r="ABO19">
        <v>1</v>
      </c>
      <c r="ABP19" t="s">
        <v>1180</v>
      </c>
      <c r="ABQ19">
        <v>3</v>
      </c>
      <c r="ABR19" s="252">
        <v>1</v>
      </c>
      <c r="ABS19">
        <v>4</v>
      </c>
      <c r="ABT19" s="138">
        <v>52837.5</v>
      </c>
      <c r="ABU19" s="138">
        <v>70450</v>
      </c>
      <c r="ABV19" s="196">
        <v>606.89160086408242</v>
      </c>
      <c r="ABW19" s="196">
        <v>-606.89160086408242</v>
      </c>
      <c r="ABX19" s="196">
        <v>-606.89160086408242</v>
      </c>
      <c r="ABY19" s="196">
        <v>606.89160086408242</v>
      </c>
      <c r="ABZ19" s="196">
        <v>606.89160086408242</v>
      </c>
      <c r="ACA19" s="196">
        <v>606.89160086408242</v>
      </c>
      <c r="ACB19" s="196">
        <v>-606.89160086408242</v>
      </c>
      <c r="ACC19" s="196">
        <v>606.89160086408242</v>
      </c>
      <c r="ACD19" s="196">
        <v>606.89160086408242</v>
      </c>
      <c r="ACE19" s="196">
        <v>-606.89160086408242</v>
      </c>
      <c r="ACF19" s="196">
        <v>-606.89160086408242</v>
      </c>
      <c r="ACG19" s="196">
        <v>606.89160086408242</v>
      </c>
      <c r="ACI19">
        <v>1</v>
      </c>
      <c r="ACJ19" s="239">
        <v>1</v>
      </c>
      <c r="ACK19" s="239">
        <v>1</v>
      </c>
      <c r="ACL19" s="239">
        <v>-1</v>
      </c>
      <c r="ACM19" s="214">
        <v>-1</v>
      </c>
      <c r="ACN19" s="240">
        <v>-4</v>
      </c>
      <c r="ACO19">
        <v>1</v>
      </c>
      <c r="ACP19">
        <v>1</v>
      </c>
      <c r="ACQ19" s="214">
        <v>1</v>
      </c>
      <c r="ACR19">
        <v>1</v>
      </c>
      <c r="ACS19">
        <v>0</v>
      </c>
      <c r="ACT19">
        <v>1</v>
      </c>
      <c r="ACU19">
        <v>1</v>
      </c>
      <c r="ACV19" s="248">
        <v>2.7679205110000001E-2</v>
      </c>
      <c r="ACW19" s="202">
        <v>42557</v>
      </c>
      <c r="ACX19">
        <v>1</v>
      </c>
      <c r="ACY19" t="s">
        <v>1180</v>
      </c>
      <c r="ACZ19">
        <v>3</v>
      </c>
      <c r="ADA19" s="252"/>
      <c r="ADB19">
        <v>2</v>
      </c>
      <c r="ADC19" s="138">
        <v>54300</v>
      </c>
      <c r="ADD19" s="138">
        <v>36200</v>
      </c>
      <c r="ADE19" s="196">
        <v>1502.9808374730001</v>
      </c>
      <c r="ADF19" s="196">
        <v>1502.9808374730001</v>
      </c>
      <c r="ADG19" s="196">
        <v>-1502.9808374730001</v>
      </c>
      <c r="ADH19" s="196">
        <v>1502.9808374730001</v>
      </c>
      <c r="ADI19" s="196">
        <v>1502.9808374730001</v>
      </c>
      <c r="ADJ19" s="196">
        <v>1502.9808374730001</v>
      </c>
      <c r="ADK19" s="196">
        <v>-1502.9808374730001</v>
      </c>
      <c r="ADL19" s="196">
        <v>1502.9808374730001</v>
      </c>
      <c r="ADM19" s="196">
        <v>1502.9808374730001</v>
      </c>
      <c r="ADN19" s="196">
        <v>-1502.9808374730001</v>
      </c>
      <c r="ADO19" s="196">
        <v>-1502.9808374730001</v>
      </c>
      <c r="ADP19" s="196">
        <v>1502.9808374730001</v>
      </c>
      <c r="ADR19">
        <v>1</v>
      </c>
      <c r="ADS19" s="239">
        <v>1</v>
      </c>
      <c r="ADT19" s="239">
        <v>1</v>
      </c>
      <c r="ADU19" s="214">
        <v>1</v>
      </c>
      <c r="ADV19" s="214">
        <v>-1</v>
      </c>
      <c r="ADW19" s="240">
        <v>-5</v>
      </c>
      <c r="ADX19">
        <v>1</v>
      </c>
      <c r="ADY19">
        <v>1</v>
      </c>
      <c r="ADZ19" s="214">
        <v>-1</v>
      </c>
      <c r="AEA19">
        <v>0</v>
      </c>
      <c r="AEB19">
        <v>1</v>
      </c>
      <c r="AEC19">
        <v>0</v>
      </c>
      <c r="AED19">
        <v>0</v>
      </c>
      <c r="AEE19" s="248">
        <v>-1.17403314917E-2</v>
      </c>
      <c r="AEF19" s="202">
        <v>42557</v>
      </c>
      <c r="AEG19">
        <v>1</v>
      </c>
      <c r="AEH19" t="s">
        <v>1180</v>
      </c>
      <c r="AEI19">
        <v>3</v>
      </c>
      <c r="AEJ19" s="252"/>
      <c r="AEK19">
        <v>2</v>
      </c>
      <c r="AEL19" s="138">
        <v>53662.5</v>
      </c>
      <c r="AEM19" s="138">
        <v>35775</v>
      </c>
      <c r="AEN19" s="196">
        <v>-630.01553867335122</v>
      </c>
      <c r="AEO19" s="196">
        <v>-630.01553867335122</v>
      </c>
      <c r="AEP19" s="196">
        <v>630.01553867335122</v>
      </c>
      <c r="AEQ19" s="196">
        <v>-630.01553867335122</v>
      </c>
      <c r="AER19" s="196">
        <v>-630.01553867335122</v>
      </c>
      <c r="AES19" s="196">
        <v>-630.01553867335122</v>
      </c>
      <c r="AET19" s="196">
        <v>-630.01553867335122</v>
      </c>
      <c r="AEU19" s="196">
        <v>-630.01553867335122</v>
      </c>
      <c r="AEV19" s="196">
        <v>-630.01553867335122</v>
      </c>
      <c r="AEW19" s="196">
        <v>630.01553867335122</v>
      </c>
      <c r="AEX19" s="196">
        <v>-630.01553867335122</v>
      </c>
      <c r="AEY19" s="196">
        <v>630.01553867335122</v>
      </c>
      <c r="AFA19">
        <f t="shared" si="109"/>
        <v>-1</v>
      </c>
      <c r="AFB19" s="239">
        <v>-1</v>
      </c>
      <c r="AFC19" s="239">
        <v>1</v>
      </c>
      <c r="AFD19" s="239">
        <v>-1</v>
      </c>
      <c r="AFE19" s="214">
        <v>-1</v>
      </c>
      <c r="AFF19" s="240">
        <v>-6</v>
      </c>
      <c r="AFG19">
        <f t="shared" si="110"/>
        <v>1</v>
      </c>
      <c r="AFH19">
        <f t="shared" si="111"/>
        <v>1</v>
      </c>
      <c r="AFI19" s="214">
        <v>-1</v>
      </c>
      <c r="AFJ19">
        <f t="shared" si="112"/>
        <v>0</v>
      </c>
      <c r="AFK19">
        <f t="shared" si="182"/>
        <v>1</v>
      </c>
      <c r="AFL19">
        <f t="shared" si="167"/>
        <v>0</v>
      </c>
      <c r="AFM19">
        <f t="shared" si="114"/>
        <v>0</v>
      </c>
      <c r="AFN19">
        <v>-1.53738644211E-2</v>
      </c>
      <c r="AFO19" s="202">
        <v>42557</v>
      </c>
      <c r="AFP19">
        <f t="shared" si="115"/>
        <v>-1</v>
      </c>
      <c r="AFQ19" t="str">
        <f t="shared" si="92"/>
        <v>TRUE</v>
      </c>
      <c r="AFR19">
        <f>VLOOKUP($A19,'FuturesInfo (3)'!$A$2:$V$80,22)</f>
        <v>3</v>
      </c>
      <c r="AFS19" s="252"/>
      <c r="AFT19">
        <f t="shared" si="116"/>
        <v>2</v>
      </c>
      <c r="AFU19" s="138">
        <f>VLOOKUP($A19,'FuturesInfo (3)'!$A$2:$O$80,15)*AFR19</f>
        <v>53737.5</v>
      </c>
      <c r="AFV19" s="138">
        <f>VLOOKUP($A19,'FuturesInfo (3)'!$A$2:$O$80,15)*AFT19</f>
        <v>35825</v>
      </c>
      <c r="AFW19" s="196">
        <f t="shared" si="117"/>
        <v>826.15303932886127</v>
      </c>
      <c r="AFX19" s="196">
        <f>IF(IF(AFA19=AFI19,1,0)=1,ABS(AFU19*AFN19),-ABS(AFU19*AFN19))</f>
        <v>826.15303932886127</v>
      </c>
      <c r="AFY19" s="196">
        <f t="shared" si="119"/>
        <v>826.15303932886127</v>
      </c>
      <c r="AFZ19" s="196">
        <f t="shared" si="120"/>
        <v>-826.15303932886127</v>
      </c>
      <c r="AGA19" s="196">
        <f t="shared" si="121"/>
        <v>-826.15303932886127</v>
      </c>
      <c r="AGB19" s="196">
        <f t="shared" si="122"/>
        <v>-826.15303932886127</v>
      </c>
      <c r="AGC19" s="196">
        <f t="shared" si="168"/>
        <v>826.15303932886127</v>
      </c>
      <c r="AGD19" s="196">
        <f t="shared" si="123"/>
        <v>826.15303932886127</v>
      </c>
      <c r="AGE19" s="196">
        <f>IF(IF(sym!$Q8=AFI19,1,0)=1,ABS(AFU19*AFN19),-ABS(AFU19*AFN19))</f>
        <v>-826.15303932886127</v>
      </c>
      <c r="AGF19" s="196">
        <f>IF(IF(sym!$P8=AFI19,1,0)=1,ABS(AFU19*AFN19),-ABS(AFU19*AFN19))</f>
        <v>826.15303932886127</v>
      </c>
      <c r="AGG19" s="196">
        <f t="shared" si="183"/>
        <v>-826.15303932886127</v>
      </c>
      <c r="AGH19" s="196">
        <f t="shared" si="125"/>
        <v>826.15303932886127</v>
      </c>
      <c r="AGJ19">
        <f t="shared" si="126"/>
        <v>-1</v>
      </c>
      <c r="AGK19" s="239">
        <v>-1</v>
      </c>
      <c r="AGL19" s="239">
        <v>1</v>
      </c>
      <c r="AGM19" s="239">
        <v>-1</v>
      </c>
      <c r="AGN19" s="214">
        <v>-1</v>
      </c>
      <c r="AGO19" s="240">
        <v>-7</v>
      </c>
      <c r="AGP19">
        <f t="shared" si="127"/>
        <v>1</v>
      </c>
      <c r="AGQ19">
        <f t="shared" si="128"/>
        <v>1</v>
      </c>
      <c r="AGR19" s="214"/>
      <c r="AGS19">
        <f t="shared" si="129"/>
        <v>0</v>
      </c>
      <c r="AGT19">
        <f t="shared" si="184"/>
        <v>0</v>
      </c>
      <c r="AGU19">
        <f t="shared" si="169"/>
        <v>0</v>
      </c>
      <c r="AGV19">
        <f t="shared" si="131"/>
        <v>0</v>
      </c>
      <c r="AGW19" s="248"/>
      <c r="AGX19" s="202">
        <v>42557</v>
      </c>
      <c r="AGY19">
        <f t="shared" si="132"/>
        <v>-1</v>
      </c>
      <c r="AGZ19" t="str">
        <f t="shared" si="93"/>
        <v>TRUE</v>
      </c>
      <c r="AHA19">
        <f>VLOOKUP($A19,'FuturesInfo (3)'!$A$2:$V$80,22)</f>
        <v>3</v>
      </c>
      <c r="AHB19" s="252"/>
      <c r="AHC19">
        <f t="shared" si="133"/>
        <v>2</v>
      </c>
      <c r="AHD19" s="138">
        <f>VLOOKUP($A19,'FuturesInfo (3)'!$A$2:$O$80,15)*AHA19</f>
        <v>53737.5</v>
      </c>
      <c r="AHE19" s="138">
        <f>VLOOKUP($A19,'FuturesInfo (3)'!$A$2:$O$80,15)*AHC19</f>
        <v>35825</v>
      </c>
      <c r="AHF19" s="196">
        <f t="shared" si="134"/>
        <v>0</v>
      </c>
      <c r="AHG19" s="196">
        <f>IF(IF(AGJ19=AGR19,1,0)=1,ABS(AHD19*AGW19),-ABS(AHD19*AGW19))</f>
        <v>0</v>
      </c>
      <c r="AHH19" s="196">
        <f t="shared" si="136"/>
        <v>0</v>
      </c>
      <c r="AHI19" s="196">
        <f t="shared" si="137"/>
        <v>0</v>
      </c>
      <c r="AHJ19" s="196">
        <f t="shared" si="138"/>
        <v>0</v>
      </c>
      <c r="AHK19" s="196">
        <f t="shared" si="139"/>
        <v>0</v>
      </c>
      <c r="AHL19" s="196">
        <f t="shared" si="170"/>
        <v>0</v>
      </c>
      <c r="AHM19" s="196">
        <f t="shared" si="140"/>
        <v>0</v>
      </c>
      <c r="AHN19" s="196">
        <f>IF(IF(sym!$Q8=AGR19,1,0)=1,ABS(AHD19*AGW19),-ABS(AHD19*AGW19))</f>
        <v>0</v>
      </c>
      <c r="AHO19" s="196">
        <f>IF(IF(sym!$P8=AGR19,1,0)=1,ABS(AHD19*AGW19),-ABS(AHD19*AGW19))</f>
        <v>0</v>
      </c>
      <c r="AHP19" s="196">
        <f t="shared" si="185"/>
        <v>0</v>
      </c>
      <c r="AHQ19" s="196">
        <f t="shared" si="142"/>
        <v>0</v>
      </c>
      <c r="AHS19">
        <f t="shared" si="143"/>
        <v>0</v>
      </c>
      <c r="AHT19" s="239"/>
      <c r="AHU19" s="239"/>
      <c r="AHV19" s="239"/>
      <c r="AHW19" s="214"/>
      <c r="AHX19" s="240"/>
      <c r="AHY19">
        <f t="shared" si="144"/>
        <v>1</v>
      </c>
      <c r="AHZ19">
        <f t="shared" si="145"/>
        <v>0</v>
      </c>
      <c r="AIA19" s="214"/>
      <c r="AIB19">
        <f t="shared" si="146"/>
        <v>1</v>
      </c>
      <c r="AIC19">
        <f t="shared" si="186"/>
        <v>1</v>
      </c>
      <c r="AID19">
        <f t="shared" si="171"/>
        <v>0</v>
      </c>
      <c r="AIE19">
        <f t="shared" si="148"/>
        <v>1</v>
      </c>
      <c r="AIF19" s="248"/>
      <c r="AIG19" s="202"/>
      <c r="AIH19">
        <f t="shared" si="149"/>
        <v>-1</v>
      </c>
      <c r="AII19" t="str">
        <f t="shared" si="94"/>
        <v>FALSE</v>
      </c>
      <c r="AIJ19">
        <f>VLOOKUP($A19,'FuturesInfo (3)'!$A$2:$V$80,22)</f>
        <v>3</v>
      </c>
      <c r="AIK19" s="252"/>
      <c r="AIL19">
        <f t="shared" si="150"/>
        <v>2</v>
      </c>
      <c r="AIM19" s="138">
        <f>VLOOKUP($A19,'FuturesInfo (3)'!$A$2:$O$80,15)*AIJ19</f>
        <v>53737.5</v>
      </c>
      <c r="AIN19" s="138">
        <f>VLOOKUP($A19,'FuturesInfo (3)'!$A$2:$O$80,15)*AIL19</f>
        <v>35825</v>
      </c>
      <c r="AIO19" s="196">
        <f t="shared" si="151"/>
        <v>0</v>
      </c>
      <c r="AIP19" s="196">
        <f>IF(IF(AHS19=AIA19,1,0)=1,ABS(AIM19*AIF19),-ABS(AIM19*AIF19))</f>
        <v>0</v>
      </c>
      <c r="AIQ19" s="196">
        <f t="shared" si="153"/>
        <v>0</v>
      </c>
      <c r="AIR19" s="196">
        <f t="shared" si="154"/>
        <v>0</v>
      </c>
      <c r="AIS19" s="196">
        <f t="shared" si="155"/>
        <v>0</v>
      </c>
      <c r="AIT19" s="196">
        <f t="shared" si="156"/>
        <v>0</v>
      </c>
      <c r="AIU19" s="196">
        <f t="shared" si="172"/>
        <v>0</v>
      </c>
      <c r="AIV19" s="196">
        <f t="shared" si="157"/>
        <v>0</v>
      </c>
      <c r="AIW19" s="196">
        <f>IF(IF(sym!$Q8=AIA19,1,0)=1,ABS(AIM19*AIF19),-ABS(AIM19*AIF19))</f>
        <v>0</v>
      </c>
      <c r="AIX19" s="196">
        <f>IF(IF(sym!$P8=AIA19,1,0)=1,ABS(AIM19*AIF19),-ABS(AIM19*AIF19))</f>
        <v>0</v>
      </c>
      <c r="AIY19" s="196">
        <f t="shared" si="187"/>
        <v>0</v>
      </c>
      <c r="AIZ19" s="196">
        <f t="shared" si="159"/>
        <v>0</v>
      </c>
    </row>
    <row r="20" spans="1:936" x14ac:dyDescent="0.25">
      <c r="A20" s="1" t="s">
        <v>305</v>
      </c>
      <c r="B20" s="150" t="str">
        <f>'FuturesInfo (3)'!M8</f>
        <v>@CC</v>
      </c>
      <c r="C20" s="200" t="str">
        <f>VLOOKUP(A20,'FuturesInfo (3)'!$A$2:$K$80,11)</f>
        <v>soft</v>
      </c>
      <c r="F20" t="e">
        <f>#REF!</f>
        <v>#REF!</v>
      </c>
      <c r="G20">
        <v>1</v>
      </c>
      <c r="H20">
        <v>1</v>
      </c>
      <c r="I20">
        <v>-1</v>
      </c>
      <c r="J20">
        <f t="shared" si="77"/>
        <v>0</v>
      </c>
      <c r="K20">
        <f t="shared" si="78"/>
        <v>0</v>
      </c>
      <c r="L20" s="184">
        <v>-3.9447731755399996E-3</v>
      </c>
      <c r="M20" s="2">
        <v>10</v>
      </c>
      <c r="N20">
        <v>60</v>
      </c>
      <c r="O20" t="str">
        <f t="shared" si="79"/>
        <v>TRUE</v>
      </c>
      <c r="P20">
        <f>VLOOKUP($A20,'FuturesInfo (3)'!$A$2:$V$80,22)</f>
        <v>4</v>
      </c>
      <c r="Q20">
        <f t="shared" si="80"/>
        <v>4</v>
      </c>
      <c r="R20">
        <f t="shared" si="80"/>
        <v>4</v>
      </c>
      <c r="S20" s="138">
        <f>VLOOKUP($A20,'FuturesInfo (3)'!$A$2:$O$80,15)*Q20</f>
        <v>122600</v>
      </c>
      <c r="T20" s="144">
        <f t="shared" si="81"/>
        <v>-483.62919132120396</v>
      </c>
      <c r="U20" s="144">
        <f t="shared" si="95"/>
        <v>-483.62919132120396</v>
      </c>
      <c r="W20">
        <f t="shared" si="82"/>
        <v>1</v>
      </c>
      <c r="X20">
        <v>1</v>
      </c>
      <c r="Y20">
        <v>1</v>
      </c>
      <c r="Z20">
        <v>1</v>
      </c>
      <c r="AA20">
        <f t="shared" si="173"/>
        <v>1</v>
      </c>
      <c r="AB20">
        <f t="shared" si="83"/>
        <v>1</v>
      </c>
      <c r="AC20" s="1">
        <v>7.5907590759100004E-3</v>
      </c>
      <c r="AD20" s="2">
        <v>10</v>
      </c>
      <c r="AE20">
        <v>60</v>
      </c>
      <c r="AF20" t="str">
        <f t="shared" si="84"/>
        <v>TRUE</v>
      </c>
      <c r="AG20">
        <f>VLOOKUP($A20,'FuturesInfo (3)'!$A$2:$V$80,22)</f>
        <v>4</v>
      </c>
      <c r="AH20">
        <f t="shared" si="85"/>
        <v>5</v>
      </c>
      <c r="AI20">
        <f t="shared" si="96"/>
        <v>4</v>
      </c>
      <c r="AJ20" s="138">
        <f>VLOOKUP($A20,'FuturesInfo (3)'!$A$2:$O$80,15)*AI20</f>
        <v>122600</v>
      </c>
      <c r="AK20" s="196">
        <f t="shared" si="97"/>
        <v>930.62706270656599</v>
      </c>
      <c r="AL20" s="196">
        <f t="shared" si="98"/>
        <v>930.62706270656599</v>
      </c>
      <c r="AN20">
        <f t="shared" si="86"/>
        <v>1</v>
      </c>
      <c r="AO20">
        <v>1</v>
      </c>
      <c r="AP20">
        <v>1</v>
      </c>
      <c r="AQ20">
        <v>1</v>
      </c>
      <c r="AR20">
        <f t="shared" si="174"/>
        <v>1</v>
      </c>
      <c r="AS20">
        <f t="shared" si="87"/>
        <v>1</v>
      </c>
      <c r="AT20" s="1">
        <v>6.5509335080200003E-3</v>
      </c>
      <c r="AU20" s="2">
        <v>10</v>
      </c>
      <c r="AV20">
        <v>60</v>
      </c>
      <c r="AW20" t="str">
        <f t="shared" si="88"/>
        <v>TRUE</v>
      </c>
      <c r="AX20">
        <f>VLOOKUP($A20,'FuturesInfo (3)'!$A$2:$V$80,22)</f>
        <v>4</v>
      </c>
      <c r="AY20">
        <f t="shared" si="89"/>
        <v>5</v>
      </c>
      <c r="AZ20">
        <f t="shared" si="99"/>
        <v>4</v>
      </c>
      <c r="BA20" s="138">
        <f>VLOOKUP($A20,'FuturesInfo (3)'!$A$2:$O$80,15)*AZ20</f>
        <v>122600</v>
      </c>
      <c r="BB20" s="196">
        <f t="shared" si="90"/>
        <v>803.14444808325209</v>
      </c>
      <c r="BC20" s="196">
        <f t="shared" si="100"/>
        <v>803.14444808325209</v>
      </c>
      <c r="BE20">
        <v>1</v>
      </c>
      <c r="BF20">
        <v>1</v>
      </c>
      <c r="BG20">
        <v>1</v>
      </c>
      <c r="BH20">
        <v>1</v>
      </c>
      <c r="BI20">
        <v>1</v>
      </c>
      <c r="BJ20">
        <v>1</v>
      </c>
      <c r="BK20" s="1">
        <v>6.1828831760500002E-3</v>
      </c>
      <c r="BL20" s="2">
        <v>10</v>
      </c>
      <c r="BM20">
        <v>60</v>
      </c>
      <c r="BN20" t="s">
        <v>1180</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1180</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1180</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1180</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1180</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1180</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1180</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1180</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1180</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1180</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1180</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1180</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1180</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1180</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1180</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1180</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1180</v>
      </c>
      <c r="QX20">
        <v>3</v>
      </c>
      <c r="QY20" s="252">
        <v>2</v>
      </c>
      <c r="QZ20">
        <v>2</v>
      </c>
      <c r="RA20" s="138">
        <v>88890</v>
      </c>
      <c r="RB20" s="138">
        <v>59260</v>
      </c>
      <c r="RC20" s="196">
        <v>-2080.1549110069232</v>
      </c>
      <c r="RD20" s="196">
        <f t="shared" si="91"/>
        <v>-2080.1549110069232</v>
      </c>
      <c r="RE20" s="196">
        <v>-2080.1549110069232</v>
      </c>
      <c r="RF20" s="196">
        <v>2080.1549110069232</v>
      </c>
      <c r="RG20" s="196">
        <v>2080.1549110069232</v>
      </c>
      <c r="RH20" s="196">
        <v>-2080.1549110069232</v>
      </c>
      <c r="RI20" s="196">
        <f t="shared" si="101"/>
        <v>-2</v>
      </c>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f t="shared" si="175"/>
        <v>-1</v>
      </c>
      <c r="SE20" t="s">
        <v>1180</v>
      </c>
      <c r="SF20">
        <v>4</v>
      </c>
      <c r="SG20" s="252">
        <v>2</v>
      </c>
      <c r="SH20">
        <v>3</v>
      </c>
      <c r="SI20" s="138">
        <v>119800</v>
      </c>
      <c r="SJ20" s="138">
        <v>89850</v>
      </c>
      <c r="SK20" s="196">
        <v>1293.8238272036599</v>
      </c>
      <c r="SL20" s="196">
        <f t="shared" si="160"/>
        <v>-1293.8238272036599</v>
      </c>
      <c r="SM20" s="196">
        <v>1293.8238272036599</v>
      </c>
      <c r="SN20" s="196">
        <v>-1293.8238272036599</v>
      </c>
      <c r="SO20" s="196">
        <v>-1293.8238272036599</v>
      </c>
      <c r="SP20" s="196">
        <v>-1293.8238272036599</v>
      </c>
      <c r="SQ20" s="196">
        <v>1293.8238272036599</v>
      </c>
      <c r="SR20" s="196">
        <f t="shared" si="102"/>
        <v>-1293.8238272036599</v>
      </c>
      <c r="SS20" s="196">
        <v>1293.8238272036599</v>
      </c>
      <c r="ST20" s="196">
        <v>-1293.8238272036599</v>
      </c>
      <c r="SU20" s="196">
        <v>-1293.8238272036599</v>
      </c>
      <c r="SV20" s="196">
        <v>1293.8238272036599</v>
      </c>
      <c r="SX20">
        <v>1</v>
      </c>
      <c r="SY20" s="239">
        <v>-1</v>
      </c>
      <c r="SZ20" s="239">
        <v>-1</v>
      </c>
      <c r="TA20" s="239">
        <v>-1</v>
      </c>
      <c r="TB20" s="214">
        <v>-1</v>
      </c>
      <c r="TC20" s="240">
        <v>-6</v>
      </c>
      <c r="TD20">
        <v>1</v>
      </c>
      <c r="TE20">
        <v>1</v>
      </c>
      <c r="TF20" s="214">
        <v>1</v>
      </c>
      <c r="TG20">
        <v>0</v>
      </c>
      <c r="TH20">
        <v>0</v>
      </c>
      <c r="TI20">
        <v>1</v>
      </c>
      <c r="TJ20">
        <v>1</v>
      </c>
      <c r="TK20" s="248"/>
      <c r="TL20" s="202">
        <v>42544</v>
      </c>
      <c r="TM20">
        <f t="shared" si="176"/>
        <v>-1</v>
      </c>
      <c r="TN20" t="s">
        <v>1180</v>
      </c>
      <c r="TO20">
        <v>4</v>
      </c>
      <c r="TP20" s="252">
        <v>2</v>
      </c>
      <c r="TQ20">
        <v>3</v>
      </c>
      <c r="TR20" s="138">
        <v>119800</v>
      </c>
      <c r="TS20" s="138">
        <v>89850</v>
      </c>
      <c r="TT20" s="196">
        <v>0</v>
      </c>
      <c r="TU20" s="196">
        <f t="shared" si="161"/>
        <v>0</v>
      </c>
      <c r="TV20" s="196">
        <v>0</v>
      </c>
      <c r="TW20" s="196">
        <v>0</v>
      </c>
      <c r="TX20" s="196">
        <v>0</v>
      </c>
      <c r="TY20" s="196">
        <v>0</v>
      </c>
      <c r="TZ20" s="196">
        <v>0</v>
      </c>
      <c r="UA20" s="196">
        <f t="shared" si="103"/>
        <v>0</v>
      </c>
      <c r="UB20" s="196">
        <v>0</v>
      </c>
      <c r="UC20" s="196">
        <v>0</v>
      </c>
      <c r="UD20" s="196">
        <v>0</v>
      </c>
      <c r="UE20" s="196">
        <v>0</v>
      </c>
      <c r="UG20">
        <v>1</v>
      </c>
      <c r="UH20" s="239">
        <v>-1</v>
      </c>
      <c r="UI20" s="239">
        <v>-1</v>
      </c>
      <c r="UJ20" s="239">
        <v>-1</v>
      </c>
      <c r="UK20" s="214">
        <v>-1</v>
      </c>
      <c r="UL20" s="240">
        <v>-6</v>
      </c>
      <c r="UM20">
        <v>1</v>
      </c>
      <c r="UN20">
        <v>1</v>
      </c>
      <c r="UO20" s="214">
        <v>1</v>
      </c>
      <c r="UP20">
        <v>0</v>
      </c>
      <c r="UQ20">
        <v>0</v>
      </c>
      <c r="UR20">
        <v>1</v>
      </c>
      <c r="US20">
        <v>1</v>
      </c>
      <c r="UT20" s="248">
        <v>2.33722871452E-2</v>
      </c>
      <c r="UU20" s="202">
        <v>42544</v>
      </c>
      <c r="UV20">
        <f t="shared" si="177"/>
        <v>-1</v>
      </c>
      <c r="UW20" t="s">
        <v>1180</v>
      </c>
      <c r="UX20">
        <v>4</v>
      </c>
      <c r="UY20" s="252">
        <v>2</v>
      </c>
      <c r="UZ20">
        <v>3</v>
      </c>
      <c r="VA20" s="138">
        <v>122600</v>
      </c>
      <c r="VB20" s="138">
        <v>91950</v>
      </c>
      <c r="VC20" s="196">
        <v>-2865.4424040015201</v>
      </c>
      <c r="VD20" s="196">
        <f t="shared" si="162"/>
        <v>2865.4424040015201</v>
      </c>
      <c r="VE20" s="196">
        <v>-2865.4424040015201</v>
      </c>
      <c r="VF20" s="196">
        <v>2865.4424040015201</v>
      </c>
      <c r="VG20" s="196">
        <v>2865.4424040015201</v>
      </c>
      <c r="VH20" s="196">
        <v>-2865.4424040015201</v>
      </c>
      <c r="VI20" s="196">
        <v>-2865.4424040015201</v>
      </c>
      <c r="VJ20" s="196">
        <f t="shared" si="104"/>
        <v>-2865.4424040015201</v>
      </c>
      <c r="VK20" s="196">
        <v>2865.4424040015201</v>
      </c>
      <c r="VL20" s="196">
        <v>-2865.4424040015201</v>
      </c>
      <c r="VM20" s="196">
        <v>-2865.4424040015201</v>
      </c>
      <c r="VN20" s="196">
        <v>2865.4424040015201</v>
      </c>
      <c r="VP20">
        <v>1</v>
      </c>
      <c r="VQ20" s="239">
        <v>-1</v>
      </c>
      <c r="VR20" s="239">
        <v>-1</v>
      </c>
      <c r="VS20" s="239">
        <v>-1</v>
      </c>
      <c r="VT20" s="214">
        <v>1</v>
      </c>
      <c r="VU20" s="240">
        <v>2</v>
      </c>
      <c r="VV20">
        <v>-1</v>
      </c>
      <c r="VW20">
        <v>1</v>
      </c>
      <c r="VX20" s="214">
        <v>1</v>
      </c>
      <c r="VY20">
        <v>0</v>
      </c>
      <c r="VZ20">
        <v>1</v>
      </c>
      <c r="WA20">
        <v>0</v>
      </c>
      <c r="WB20">
        <v>1</v>
      </c>
      <c r="WC20" s="248">
        <v>4.8939641109300002E-3</v>
      </c>
      <c r="WD20" s="202">
        <v>42544</v>
      </c>
      <c r="WE20">
        <f t="shared" si="178"/>
        <v>-1</v>
      </c>
      <c r="WF20" t="s">
        <v>1180</v>
      </c>
      <c r="WG20">
        <v>4</v>
      </c>
      <c r="WH20" s="252">
        <v>1</v>
      </c>
      <c r="WI20">
        <v>4</v>
      </c>
      <c r="WJ20" s="138">
        <v>123200</v>
      </c>
      <c r="WK20" s="138">
        <v>123200</v>
      </c>
      <c r="WL20" s="196">
        <v>-602.936378466576</v>
      </c>
      <c r="WM20" s="196">
        <f t="shared" si="163"/>
        <v>602.936378466576</v>
      </c>
      <c r="WN20" s="196">
        <v>602.936378466576</v>
      </c>
      <c r="WO20" s="196">
        <v>-602.936378466576</v>
      </c>
      <c r="WP20" s="196">
        <v>602.936378466576</v>
      </c>
      <c r="WQ20" s="196">
        <v>-602.936378466576</v>
      </c>
      <c r="WR20" s="196">
        <v>-602.936378466576</v>
      </c>
      <c r="WS20" s="196">
        <f t="shared" si="105"/>
        <v>-602.936378466576</v>
      </c>
      <c r="WT20" s="196">
        <v>602.936378466576</v>
      </c>
      <c r="WU20" s="196">
        <v>-602.936378466576</v>
      </c>
      <c r="WV20" s="196">
        <v>-602.936378466576</v>
      </c>
      <c r="WW20" s="196">
        <v>602.936378466576</v>
      </c>
      <c r="WY20">
        <v>1</v>
      </c>
      <c r="WZ20" s="239">
        <v>-1</v>
      </c>
      <c r="XA20" s="239">
        <v>-1</v>
      </c>
      <c r="XB20" s="239">
        <v>-1</v>
      </c>
      <c r="XC20" s="214">
        <v>1</v>
      </c>
      <c r="XD20" s="240">
        <v>-1</v>
      </c>
      <c r="XE20">
        <v>-1</v>
      </c>
      <c r="XF20">
        <v>-1</v>
      </c>
      <c r="XG20">
        <v>1</v>
      </c>
      <c r="XH20">
        <v>0</v>
      </c>
      <c r="XI20">
        <v>1</v>
      </c>
      <c r="XJ20">
        <v>0</v>
      </c>
      <c r="XK20">
        <v>0</v>
      </c>
      <c r="XL20">
        <v>9.7402597402600002E-3</v>
      </c>
      <c r="XM20" s="202">
        <v>42544</v>
      </c>
      <c r="XN20">
        <f t="shared" si="179"/>
        <v>-1</v>
      </c>
      <c r="XO20" t="s">
        <v>1180</v>
      </c>
      <c r="XP20">
        <v>4</v>
      </c>
      <c r="XQ20" s="252">
        <v>1</v>
      </c>
      <c r="XR20">
        <v>5</v>
      </c>
      <c r="XS20" s="138">
        <v>124400</v>
      </c>
      <c r="XT20" s="138">
        <v>155500</v>
      </c>
      <c r="XU20" s="196">
        <v>-1211.6883116883441</v>
      </c>
      <c r="XV20" s="196">
        <f t="shared" si="164"/>
        <v>1211.6883116883441</v>
      </c>
      <c r="XW20" s="196">
        <v>1211.6883116883441</v>
      </c>
      <c r="XX20" s="196">
        <v>-1211.6883116883441</v>
      </c>
      <c r="XY20" s="196">
        <v>-1211.6883116883441</v>
      </c>
      <c r="XZ20" s="196">
        <v>-1211.6883116883441</v>
      </c>
      <c r="YA20" s="196">
        <v>-1211.6883116883441</v>
      </c>
      <c r="YB20" s="196">
        <f t="shared" si="106"/>
        <v>-1211.6883116883441</v>
      </c>
      <c r="YC20" s="196">
        <v>1211.6883116883441</v>
      </c>
      <c r="YD20" s="196">
        <v>-1211.6883116883441</v>
      </c>
      <c r="YE20" s="196">
        <v>-1211.6883116883441</v>
      </c>
      <c r="YF20" s="196">
        <v>1211.6883116883441</v>
      </c>
      <c r="YH20">
        <v>1</v>
      </c>
      <c r="YI20">
        <v>1</v>
      </c>
      <c r="YJ20">
        <v>1</v>
      </c>
      <c r="YK20">
        <v>1</v>
      </c>
      <c r="YL20">
        <v>1</v>
      </c>
      <c r="YM20">
        <v>-2</v>
      </c>
      <c r="YN20">
        <v>-1</v>
      </c>
      <c r="YO20">
        <v>-1</v>
      </c>
      <c r="YP20" s="214">
        <v>-1</v>
      </c>
      <c r="YQ20">
        <v>0</v>
      </c>
      <c r="YR20">
        <v>0</v>
      </c>
      <c r="YS20">
        <v>1</v>
      </c>
      <c r="YT20">
        <v>1</v>
      </c>
      <c r="YU20" s="248">
        <v>-4.1800643086799998E-3</v>
      </c>
      <c r="YV20" s="202">
        <v>42551</v>
      </c>
      <c r="YW20">
        <f t="shared" si="180"/>
        <v>1</v>
      </c>
      <c r="YX20" t="s">
        <v>1180</v>
      </c>
      <c r="YY20">
        <v>4</v>
      </c>
      <c r="YZ20">
        <v>1</v>
      </c>
      <c r="ZA20">
        <v>5</v>
      </c>
      <c r="ZB20" s="138">
        <v>123880</v>
      </c>
      <c r="ZC20" s="138">
        <v>154850</v>
      </c>
      <c r="ZD20" s="196">
        <v>-517.82636655927843</v>
      </c>
      <c r="ZE20" s="196">
        <f t="shared" si="165"/>
        <v>-517.82636655927843</v>
      </c>
      <c r="ZF20" s="196">
        <v>-517.82636655927843</v>
      </c>
      <c r="ZG20" s="196">
        <v>517.82636655927843</v>
      </c>
      <c r="ZH20" s="196">
        <v>517.82636655927843</v>
      </c>
      <c r="ZI20" s="196">
        <v>-517.82636655927843</v>
      </c>
      <c r="ZJ20" s="196">
        <v>-517.82636655927843</v>
      </c>
      <c r="ZK20" s="196">
        <f t="shared" si="107"/>
        <v>-517.82636655927843</v>
      </c>
      <c r="ZL20" s="196">
        <v>-517.82636655927843</v>
      </c>
      <c r="ZM20" s="196">
        <v>517.82636655927843</v>
      </c>
      <c r="ZN20" s="196">
        <v>-517.82636655927843</v>
      </c>
      <c r="ZO20" s="196">
        <v>517.82636655927843</v>
      </c>
      <c r="ZQ20">
        <v>-1</v>
      </c>
      <c r="ZR20" s="239">
        <v>1</v>
      </c>
      <c r="ZS20" s="239">
        <v>-1</v>
      </c>
      <c r="ZT20" s="239">
        <v>1</v>
      </c>
      <c r="ZU20" s="214">
        <v>1</v>
      </c>
      <c r="ZV20" s="240">
        <v>5</v>
      </c>
      <c r="ZW20">
        <v>-1</v>
      </c>
      <c r="ZX20">
        <v>1</v>
      </c>
      <c r="ZY20" s="214">
        <v>1</v>
      </c>
      <c r="ZZ20">
        <v>1</v>
      </c>
      <c r="AAA20">
        <v>1</v>
      </c>
      <c r="AAB20">
        <v>0</v>
      </c>
      <c r="AAC20">
        <v>1</v>
      </c>
      <c r="AAD20" s="248">
        <v>1.29157248951E-3</v>
      </c>
      <c r="AAE20" s="202">
        <v>42551</v>
      </c>
      <c r="AAF20">
        <f t="shared" si="181"/>
        <v>1</v>
      </c>
      <c r="AAG20" t="s">
        <v>1180</v>
      </c>
      <c r="AAH20">
        <v>4</v>
      </c>
      <c r="AAI20" s="252">
        <v>2</v>
      </c>
      <c r="AAJ20">
        <v>3</v>
      </c>
      <c r="AAK20" s="138">
        <v>124040</v>
      </c>
      <c r="AAL20" s="138">
        <v>93030</v>
      </c>
      <c r="AAM20" s="196">
        <v>160.2066515988204</v>
      </c>
      <c r="AAN20" s="196">
        <f t="shared" si="166"/>
        <v>-160.2066515988204</v>
      </c>
      <c r="AAO20" s="196">
        <v>160.2066515988204</v>
      </c>
      <c r="AAP20" s="196">
        <v>-160.2066515988204</v>
      </c>
      <c r="AAQ20" s="196">
        <v>160.2066515988204</v>
      </c>
      <c r="AAR20" s="196">
        <v>-160.2066515988204</v>
      </c>
      <c r="AAS20" s="196">
        <v>160.2066515988204</v>
      </c>
      <c r="AAT20" s="196">
        <f t="shared" si="108"/>
        <v>160.2066515988204</v>
      </c>
      <c r="AAU20" s="196">
        <v>160.2066515988204</v>
      </c>
      <c r="AAV20" s="196">
        <v>-160.2066515988204</v>
      </c>
      <c r="AAW20" s="196">
        <v>-160.2066515988204</v>
      </c>
      <c r="AAX20" s="196">
        <v>160.2066515988204</v>
      </c>
      <c r="AAZ20">
        <v>1</v>
      </c>
      <c r="ABA20" s="239">
        <v>1</v>
      </c>
      <c r="ABB20" s="239">
        <v>1</v>
      </c>
      <c r="ABC20" s="239">
        <v>-1</v>
      </c>
      <c r="ABD20" s="214">
        <v>1</v>
      </c>
      <c r="ABE20" s="240">
        <v>6</v>
      </c>
      <c r="ABF20">
        <v>-1</v>
      </c>
      <c r="ABG20">
        <v>1</v>
      </c>
      <c r="ABH20" s="214">
        <v>1</v>
      </c>
      <c r="ABI20">
        <v>1</v>
      </c>
      <c r="ABJ20">
        <v>1</v>
      </c>
      <c r="ABK20">
        <v>0</v>
      </c>
      <c r="ABL20">
        <v>1</v>
      </c>
      <c r="ABM20" s="248">
        <v>4.1921960657899998E-3</v>
      </c>
      <c r="ABN20" s="202">
        <v>42551</v>
      </c>
      <c r="ABO20">
        <v>1</v>
      </c>
      <c r="ABP20" t="s">
        <v>1180</v>
      </c>
      <c r="ABQ20">
        <v>4</v>
      </c>
      <c r="ABR20" s="252">
        <v>1</v>
      </c>
      <c r="ABS20">
        <v>5</v>
      </c>
      <c r="ABT20" s="138">
        <v>124560</v>
      </c>
      <c r="ABU20" s="138">
        <v>155700</v>
      </c>
      <c r="ABV20" s="196">
        <v>522.17994195480242</v>
      </c>
      <c r="ABW20" s="196">
        <v>522.17994195480242</v>
      </c>
      <c r="ABX20" s="196">
        <v>522.17994195480242</v>
      </c>
      <c r="ABY20" s="196">
        <v>-522.17994195480242</v>
      </c>
      <c r="ABZ20" s="196">
        <v>522.17994195480242</v>
      </c>
      <c r="ACA20" s="196">
        <v>522.17994195480242</v>
      </c>
      <c r="ACB20" s="196">
        <v>-522.17994195480242</v>
      </c>
      <c r="ACC20" s="196">
        <v>522.17994195480242</v>
      </c>
      <c r="ACD20" s="196">
        <v>522.17994195480242</v>
      </c>
      <c r="ACE20" s="196">
        <v>-522.17994195480242</v>
      </c>
      <c r="ACF20" s="196">
        <v>-522.17994195480242</v>
      </c>
      <c r="ACG20" s="196">
        <v>522.17994195480242</v>
      </c>
      <c r="ACI20">
        <v>1</v>
      </c>
      <c r="ACJ20" s="239">
        <v>1</v>
      </c>
      <c r="ACK20" s="239">
        <v>1</v>
      </c>
      <c r="ACL20" s="239">
        <v>1</v>
      </c>
      <c r="ACM20" s="214">
        <v>-1</v>
      </c>
      <c r="ACN20" s="240">
        <v>7</v>
      </c>
      <c r="ACO20">
        <v>1</v>
      </c>
      <c r="ACP20">
        <v>-1</v>
      </c>
      <c r="ACQ20" s="214">
        <v>1</v>
      </c>
      <c r="ACR20">
        <v>1</v>
      </c>
      <c r="ACS20">
        <v>0</v>
      </c>
      <c r="ACT20">
        <v>1</v>
      </c>
      <c r="ACU20">
        <v>0</v>
      </c>
      <c r="ACV20" s="248">
        <v>9.3127809890799999E-3</v>
      </c>
      <c r="ACW20" s="202">
        <v>42551</v>
      </c>
      <c r="ACX20">
        <v>1</v>
      </c>
      <c r="ACY20" t="s">
        <v>1180</v>
      </c>
      <c r="ACZ20">
        <v>4</v>
      </c>
      <c r="ADA20" s="252"/>
      <c r="ADB20">
        <v>3</v>
      </c>
      <c r="ADC20" s="138">
        <v>125720</v>
      </c>
      <c r="ADD20" s="138">
        <v>94290</v>
      </c>
      <c r="ADE20" s="196">
        <v>1170.8028259471375</v>
      </c>
      <c r="ADF20" s="196">
        <v>1170.8028259471375</v>
      </c>
      <c r="ADG20" s="196">
        <v>-1170.8028259471375</v>
      </c>
      <c r="ADH20" s="196">
        <v>1170.8028259471375</v>
      </c>
      <c r="ADI20" s="196">
        <v>-1170.8028259471375</v>
      </c>
      <c r="ADJ20" s="196">
        <v>1170.8028259471375</v>
      </c>
      <c r="ADK20" s="196">
        <v>1170.8028259471375</v>
      </c>
      <c r="ADL20" s="196">
        <v>1170.8028259471375</v>
      </c>
      <c r="ADM20" s="196">
        <v>1170.8028259471375</v>
      </c>
      <c r="ADN20" s="196">
        <v>-1170.8028259471375</v>
      </c>
      <c r="ADO20" s="196">
        <v>-1170.8028259471375</v>
      </c>
      <c r="ADP20" s="196">
        <v>1170.8028259471375</v>
      </c>
      <c r="ADR20">
        <v>1</v>
      </c>
      <c r="ADS20" s="239">
        <v>-1</v>
      </c>
      <c r="ADT20" s="239">
        <v>-1</v>
      </c>
      <c r="ADU20" s="214">
        <v>1</v>
      </c>
      <c r="ADV20" s="214">
        <v>-1</v>
      </c>
      <c r="ADW20" s="240">
        <v>8</v>
      </c>
      <c r="ADX20">
        <v>1</v>
      </c>
      <c r="ADY20">
        <v>-1</v>
      </c>
      <c r="ADZ20" s="214">
        <v>1</v>
      </c>
      <c r="AEA20">
        <v>0</v>
      </c>
      <c r="AEB20">
        <v>0</v>
      </c>
      <c r="AEC20">
        <v>1</v>
      </c>
      <c r="AED20">
        <v>0</v>
      </c>
      <c r="AEE20" s="248">
        <v>4.4543429844099997E-3</v>
      </c>
      <c r="AEF20" s="202">
        <v>42551</v>
      </c>
      <c r="AEG20">
        <v>-1</v>
      </c>
      <c r="AEH20" t="s">
        <v>1180</v>
      </c>
      <c r="AEI20">
        <v>4</v>
      </c>
      <c r="AEJ20" s="252"/>
      <c r="AEK20">
        <v>3</v>
      </c>
      <c r="AEL20" s="138">
        <v>126280</v>
      </c>
      <c r="AEM20" s="138">
        <v>94710</v>
      </c>
      <c r="AEN20" s="196">
        <v>-562.4944320712948</v>
      </c>
      <c r="AEO20" s="196">
        <v>562.4944320712948</v>
      </c>
      <c r="AEP20" s="196">
        <v>-562.4944320712948</v>
      </c>
      <c r="AEQ20" s="196">
        <v>562.4944320712948</v>
      </c>
      <c r="AER20" s="196">
        <v>-562.4944320712948</v>
      </c>
      <c r="AES20" s="196">
        <v>-562.4944320712948</v>
      </c>
      <c r="AET20" s="196">
        <v>562.4944320712948</v>
      </c>
      <c r="AEU20" s="196">
        <v>-562.4944320712948</v>
      </c>
      <c r="AEV20" s="196">
        <v>562.4944320712948</v>
      </c>
      <c r="AEW20" s="196">
        <v>-562.4944320712948</v>
      </c>
      <c r="AEX20" s="196">
        <v>-562.4944320712948</v>
      </c>
      <c r="AEY20" s="196">
        <v>562.4944320712948</v>
      </c>
      <c r="AFA20">
        <f t="shared" si="109"/>
        <v>1</v>
      </c>
      <c r="AFB20" s="239">
        <v>-1</v>
      </c>
      <c r="AFC20" s="239">
        <v>-1</v>
      </c>
      <c r="AFD20" s="239">
        <v>1</v>
      </c>
      <c r="AFE20" s="214">
        <v>-1</v>
      </c>
      <c r="AFF20" s="240">
        <v>9</v>
      </c>
      <c r="AFG20">
        <f t="shared" si="110"/>
        <v>1</v>
      </c>
      <c r="AFH20">
        <f t="shared" si="111"/>
        <v>-1</v>
      </c>
      <c r="AFI20" s="214">
        <v>-1</v>
      </c>
      <c r="AFJ20">
        <f t="shared" si="112"/>
        <v>1</v>
      </c>
      <c r="AFK20">
        <f t="shared" si="182"/>
        <v>1</v>
      </c>
      <c r="AFL20">
        <f t="shared" si="167"/>
        <v>0</v>
      </c>
      <c r="AFM20">
        <f t="shared" si="114"/>
        <v>1</v>
      </c>
      <c r="AFN20">
        <v>-2.9141590117200002E-2</v>
      </c>
      <c r="AFO20" s="202">
        <v>42551</v>
      </c>
      <c r="AFP20">
        <f t="shared" si="115"/>
        <v>-1</v>
      </c>
      <c r="AFQ20" t="str">
        <f t="shared" si="92"/>
        <v>TRUE</v>
      </c>
      <c r="AFR20">
        <f>VLOOKUP($A20,'FuturesInfo (3)'!$A$2:$V$80,22)</f>
        <v>4</v>
      </c>
      <c r="AFS20" s="252"/>
      <c r="AFT20">
        <f t="shared" si="116"/>
        <v>3</v>
      </c>
      <c r="AFU20" s="138">
        <f>VLOOKUP($A20,'FuturesInfo (3)'!$A$2:$O$80,15)*AFR20</f>
        <v>122600</v>
      </c>
      <c r="AFV20" s="138">
        <f>VLOOKUP($A20,'FuturesInfo (3)'!$A$2:$O$80,15)*AFT20</f>
        <v>91950</v>
      </c>
      <c r="AFW20" s="196">
        <f t="shared" si="117"/>
        <v>3572.7589483687202</v>
      </c>
      <c r="AFX20" s="196">
        <f t="shared" ref="AFX20:AFX83" si="188">IF(IF(AFA20=AFI20,1,0)=1,ABS(AFU20*AFN20),-ABS(AFU20*AFN20))</f>
        <v>-3572.7589483687202</v>
      </c>
      <c r="AFY20" s="196">
        <f t="shared" si="119"/>
        <v>3572.7589483687202</v>
      </c>
      <c r="AFZ20" s="196">
        <f t="shared" si="120"/>
        <v>-3572.7589483687202</v>
      </c>
      <c r="AGA20" s="196">
        <f t="shared" si="121"/>
        <v>3572.7589483687202</v>
      </c>
      <c r="AGB20" s="196">
        <f t="shared" si="122"/>
        <v>3572.7589483687202</v>
      </c>
      <c r="AGC20" s="196">
        <f t="shared" si="168"/>
        <v>-3572.7589483687202</v>
      </c>
      <c r="AGD20" s="196">
        <f t="shared" si="123"/>
        <v>3572.7589483687202</v>
      </c>
      <c r="AGE20" s="196">
        <f>IF(IF(sym!$Q9=AFI20,1,0)=1,ABS(AFU20*AFN20),-ABS(AFU20*AFN20))</f>
        <v>-3572.7589483687202</v>
      </c>
      <c r="AGF20" s="196">
        <f>IF(IF(sym!$P9=AFI20,1,0)=1,ABS(AFU20*AFN20),-ABS(AFU20*AFN20))</f>
        <v>3572.7589483687202</v>
      </c>
      <c r="AGG20" s="196">
        <f t="shared" si="183"/>
        <v>-3572.7589483687202</v>
      </c>
      <c r="AGH20" s="196">
        <f t="shared" si="125"/>
        <v>3572.7589483687202</v>
      </c>
      <c r="AGJ20">
        <f t="shared" si="126"/>
        <v>-1</v>
      </c>
      <c r="AGK20" s="239">
        <v>1</v>
      </c>
      <c r="AGL20" s="239">
        <v>1</v>
      </c>
      <c r="AGM20" s="239">
        <v>-1</v>
      </c>
      <c r="AGN20" s="214">
        <v>-1</v>
      </c>
      <c r="AGO20" s="240">
        <v>-1</v>
      </c>
      <c r="AGP20">
        <f t="shared" si="127"/>
        <v>1</v>
      </c>
      <c r="AGQ20">
        <f t="shared" si="128"/>
        <v>1</v>
      </c>
      <c r="AGR20" s="214"/>
      <c r="AGS20">
        <f t="shared" si="129"/>
        <v>0</v>
      </c>
      <c r="AGT20">
        <f t="shared" si="184"/>
        <v>0</v>
      </c>
      <c r="AGU20">
        <f t="shared" si="169"/>
        <v>0</v>
      </c>
      <c r="AGV20">
        <f t="shared" si="131"/>
        <v>0</v>
      </c>
      <c r="AGW20" s="248"/>
      <c r="AGX20" s="202">
        <v>42551</v>
      </c>
      <c r="AGY20">
        <f t="shared" si="132"/>
        <v>1</v>
      </c>
      <c r="AGZ20" t="str">
        <f t="shared" si="93"/>
        <v>TRUE</v>
      </c>
      <c r="AHA20">
        <f>VLOOKUP($A20,'FuturesInfo (3)'!$A$2:$V$80,22)</f>
        <v>4</v>
      </c>
      <c r="AHB20" s="252"/>
      <c r="AHC20">
        <f t="shared" si="133"/>
        <v>3</v>
      </c>
      <c r="AHD20" s="138">
        <f>VLOOKUP($A20,'FuturesInfo (3)'!$A$2:$O$80,15)*AHA20</f>
        <v>122600</v>
      </c>
      <c r="AHE20" s="138">
        <f>VLOOKUP($A20,'FuturesInfo (3)'!$A$2:$O$80,15)*AHC20</f>
        <v>91950</v>
      </c>
      <c r="AHF20" s="196">
        <f t="shared" si="134"/>
        <v>0</v>
      </c>
      <c r="AHG20" s="196">
        <f t="shared" ref="AHG20:AHG83" si="189">IF(IF(AGJ20=AGR20,1,0)=1,ABS(AHD20*AGW20),-ABS(AHD20*AGW20))</f>
        <v>0</v>
      </c>
      <c r="AHH20" s="196">
        <f t="shared" si="136"/>
        <v>0</v>
      </c>
      <c r="AHI20" s="196">
        <f t="shared" si="137"/>
        <v>0</v>
      </c>
      <c r="AHJ20" s="196">
        <f t="shared" si="138"/>
        <v>0</v>
      </c>
      <c r="AHK20" s="196">
        <f t="shared" si="139"/>
        <v>0</v>
      </c>
      <c r="AHL20" s="196">
        <f t="shared" si="170"/>
        <v>0</v>
      </c>
      <c r="AHM20" s="196">
        <f t="shared" si="140"/>
        <v>0</v>
      </c>
      <c r="AHN20" s="196">
        <f>IF(IF(sym!$Q9=AGR20,1,0)=1,ABS(AHD20*AGW20),-ABS(AHD20*AGW20))</f>
        <v>0</v>
      </c>
      <c r="AHO20" s="196">
        <f>IF(IF(sym!$P9=AGR20,1,0)=1,ABS(AHD20*AGW20),-ABS(AHD20*AGW20))</f>
        <v>0</v>
      </c>
      <c r="AHP20" s="196">
        <f t="shared" si="185"/>
        <v>0</v>
      </c>
      <c r="AHQ20" s="196">
        <f t="shared" si="142"/>
        <v>0</v>
      </c>
      <c r="AHS20">
        <f t="shared" si="143"/>
        <v>0</v>
      </c>
      <c r="AHT20" s="239"/>
      <c r="AHU20" s="239"/>
      <c r="AHV20" s="239"/>
      <c r="AHW20" s="214"/>
      <c r="AHX20" s="240"/>
      <c r="AHY20">
        <f t="shared" si="144"/>
        <v>1</v>
      </c>
      <c r="AHZ20">
        <f t="shared" si="145"/>
        <v>0</v>
      </c>
      <c r="AIA20" s="214"/>
      <c r="AIB20">
        <f t="shared" si="146"/>
        <v>1</v>
      </c>
      <c r="AIC20">
        <f t="shared" si="186"/>
        <v>1</v>
      </c>
      <c r="AID20">
        <f t="shared" si="171"/>
        <v>0</v>
      </c>
      <c r="AIE20">
        <f t="shared" si="148"/>
        <v>1</v>
      </c>
      <c r="AIF20" s="248"/>
      <c r="AIG20" s="202"/>
      <c r="AIH20">
        <f t="shared" si="149"/>
        <v>-1</v>
      </c>
      <c r="AII20" t="str">
        <f t="shared" si="94"/>
        <v>FALSE</v>
      </c>
      <c r="AIJ20">
        <f>VLOOKUP($A20,'FuturesInfo (3)'!$A$2:$V$80,22)</f>
        <v>4</v>
      </c>
      <c r="AIK20" s="252"/>
      <c r="AIL20">
        <f t="shared" si="150"/>
        <v>3</v>
      </c>
      <c r="AIM20" s="138">
        <f>VLOOKUP($A20,'FuturesInfo (3)'!$A$2:$O$80,15)*AIJ20</f>
        <v>122600</v>
      </c>
      <c r="AIN20" s="138">
        <f>VLOOKUP($A20,'FuturesInfo (3)'!$A$2:$O$80,15)*AIL20</f>
        <v>91950</v>
      </c>
      <c r="AIO20" s="196">
        <f t="shared" si="151"/>
        <v>0</v>
      </c>
      <c r="AIP20" s="196">
        <f t="shared" ref="AIP20:AIP83" si="190">IF(IF(AHS20=AIA20,1,0)=1,ABS(AIM20*AIF20),-ABS(AIM20*AIF20))</f>
        <v>0</v>
      </c>
      <c r="AIQ20" s="196">
        <f t="shared" si="153"/>
        <v>0</v>
      </c>
      <c r="AIR20" s="196">
        <f t="shared" si="154"/>
        <v>0</v>
      </c>
      <c r="AIS20" s="196">
        <f t="shared" si="155"/>
        <v>0</v>
      </c>
      <c r="AIT20" s="196">
        <f t="shared" si="156"/>
        <v>0</v>
      </c>
      <c r="AIU20" s="196">
        <f t="shared" si="172"/>
        <v>0</v>
      </c>
      <c r="AIV20" s="196">
        <f t="shared" si="157"/>
        <v>0</v>
      </c>
      <c r="AIW20" s="196">
        <f>IF(IF(sym!$Q9=AIA20,1,0)=1,ABS(AIM20*AIF20),-ABS(AIM20*AIF20))</f>
        <v>0</v>
      </c>
      <c r="AIX20" s="196">
        <f>IF(IF(sym!$P9=AIA20,1,0)=1,ABS(AIM20*AIF20),-ABS(AIM20*AIF20))</f>
        <v>0</v>
      </c>
      <c r="AIY20" s="196">
        <f t="shared" si="187"/>
        <v>0</v>
      </c>
      <c r="AIZ20" s="196">
        <f t="shared" si="159"/>
        <v>0</v>
      </c>
    </row>
    <row r="21" spans="1:936" x14ac:dyDescent="0.25">
      <c r="A21" s="1" t="s">
        <v>308</v>
      </c>
      <c r="B21" s="150" t="str">
        <f>'FuturesInfo (3)'!M9</f>
        <v>@CD</v>
      </c>
      <c r="C21" s="200" t="str">
        <f>VLOOKUP(A21,'FuturesInfo (3)'!$A$2:$K$80,11)</f>
        <v>currency</v>
      </c>
      <c r="F21" t="e">
        <f>#REF!</f>
        <v>#REF!</v>
      </c>
      <c r="G21">
        <v>-1</v>
      </c>
      <c r="H21">
        <v>1</v>
      </c>
      <c r="I21">
        <v>1</v>
      </c>
      <c r="J21">
        <f t="shared" si="77"/>
        <v>0</v>
      </c>
      <c r="K21">
        <f t="shared" si="78"/>
        <v>1</v>
      </c>
      <c r="L21" s="184">
        <v>1.4555468135300001E-2</v>
      </c>
      <c r="M21" s="2">
        <v>10</v>
      </c>
      <c r="N21">
        <v>60</v>
      </c>
      <c r="O21" t="str">
        <f t="shared" si="79"/>
        <v>TRUE</v>
      </c>
      <c r="P21">
        <f>VLOOKUP($A21,'FuturesInfo (3)'!$A$2:$V$80,22)</f>
        <v>3</v>
      </c>
      <c r="Q21">
        <f t="shared" si="80"/>
        <v>3</v>
      </c>
      <c r="R21">
        <f t="shared" si="80"/>
        <v>3</v>
      </c>
      <c r="S21" s="138">
        <f>VLOOKUP($A21,'FuturesInfo (3)'!$A$2:$O$80,15)*Q21</f>
        <v>231825</v>
      </c>
      <c r="T21" s="144">
        <f t="shared" si="81"/>
        <v>-3374.3214004659226</v>
      </c>
      <c r="U21" s="144">
        <f t="shared" si="95"/>
        <v>3374.3214004659226</v>
      </c>
      <c r="W21">
        <f t="shared" si="82"/>
        <v>-1</v>
      </c>
      <c r="X21">
        <v>1</v>
      </c>
      <c r="Y21">
        <v>1</v>
      </c>
      <c r="Z21">
        <v>1</v>
      </c>
      <c r="AA21">
        <f t="shared" si="173"/>
        <v>1</v>
      </c>
      <c r="AB21">
        <f t="shared" si="83"/>
        <v>1</v>
      </c>
      <c r="AC21" s="1">
        <v>8.78893628021E-3</v>
      </c>
      <c r="AD21" s="2">
        <v>10</v>
      </c>
      <c r="AE21">
        <v>60</v>
      </c>
      <c r="AF21" t="str">
        <f t="shared" si="84"/>
        <v>TRUE</v>
      </c>
      <c r="AG21">
        <f>VLOOKUP($A21,'FuturesInfo (3)'!$A$2:$V$80,22)</f>
        <v>3</v>
      </c>
      <c r="AH21">
        <f t="shared" si="85"/>
        <v>4</v>
      </c>
      <c r="AI21">
        <f t="shared" si="96"/>
        <v>3</v>
      </c>
      <c r="AJ21" s="138">
        <f>VLOOKUP($A21,'FuturesInfo (3)'!$A$2:$O$80,15)*AI21</f>
        <v>231825</v>
      </c>
      <c r="AK21" s="196">
        <f t="shared" si="97"/>
        <v>2037.4951531596832</v>
      </c>
      <c r="AL21" s="196">
        <f t="shared" si="98"/>
        <v>2037.4951531596832</v>
      </c>
      <c r="AN21">
        <f t="shared" si="86"/>
        <v>1</v>
      </c>
      <c r="AO21">
        <v>1</v>
      </c>
      <c r="AP21">
        <v>1</v>
      </c>
      <c r="AQ21">
        <v>1</v>
      </c>
      <c r="AR21">
        <f t="shared" si="174"/>
        <v>1</v>
      </c>
      <c r="AS21">
        <f t="shared" si="87"/>
        <v>1</v>
      </c>
      <c r="AT21" s="1">
        <v>3.7155669442699999E-3</v>
      </c>
      <c r="AU21" s="2">
        <v>10</v>
      </c>
      <c r="AV21">
        <v>60</v>
      </c>
      <c r="AW21" t="str">
        <f t="shared" si="88"/>
        <v>TRUE</v>
      </c>
      <c r="AX21">
        <f>VLOOKUP($A21,'FuturesInfo (3)'!$A$2:$V$80,22)</f>
        <v>3</v>
      </c>
      <c r="AY21">
        <f t="shared" si="89"/>
        <v>4</v>
      </c>
      <c r="AZ21">
        <f t="shared" si="99"/>
        <v>3</v>
      </c>
      <c r="BA21" s="138">
        <f>VLOOKUP($A21,'FuturesInfo (3)'!$A$2:$O$80,15)*AZ21</f>
        <v>231825</v>
      </c>
      <c r="BB21" s="196">
        <f t="shared" si="90"/>
        <v>861.36130685539274</v>
      </c>
      <c r="BC21" s="196">
        <f t="shared" si="100"/>
        <v>861.36130685539274</v>
      </c>
      <c r="BE21">
        <v>1</v>
      </c>
      <c r="BF21">
        <v>1</v>
      </c>
      <c r="BG21">
        <v>1</v>
      </c>
      <c r="BH21">
        <v>1</v>
      </c>
      <c r="BI21">
        <v>1</v>
      </c>
      <c r="BJ21">
        <v>1</v>
      </c>
      <c r="BK21" s="1">
        <v>5.1059484299199997E-3</v>
      </c>
      <c r="BL21" s="2">
        <v>10</v>
      </c>
      <c r="BM21">
        <v>60</v>
      </c>
      <c r="BN21" t="s">
        <v>1180</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1180</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1180</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1180</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1180</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1180</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1180</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1180</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1180</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1180</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1180</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1180</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1180</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1180</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1180</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1180</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1180</v>
      </c>
      <c r="QX21">
        <v>3</v>
      </c>
      <c r="QY21" s="252">
        <v>2</v>
      </c>
      <c r="QZ21">
        <v>2</v>
      </c>
      <c r="RA21" s="138">
        <v>231360</v>
      </c>
      <c r="RB21" s="138">
        <v>154240</v>
      </c>
      <c r="RC21" s="196">
        <v>-240.2492211839712</v>
      </c>
      <c r="RD21" s="196">
        <f t="shared" si="91"/>
        <v>-240.2492211839712</v>
      </c>
      <c r="RE21" s="196">
        <v>-240.2492211839712</v>
      </c>
      <c r="RF21" s="196">
        <v>240.2492211839712</v>
      </c>
      <c r="RG21" s="196">
        <v>240.2492211839712</v>
      </c>
      <c r="RH21" s="196">
        <v>-240.2492211839712</v>
      </c>
      <c r="RI21" s="196">
        <f t="shared" si="101"/>
        <v>-2</v>
      </c>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f t="shared" si="175"/>
        <v>1</v>
      </c>
      <c r="SE21" t="s">
        <v>1180</v>
      </c>
      <c r="SF21">
        <v>3</v>
      </c>
      <c r="SG21" s="252">
        <v>1</v>
      </c>
      <c r="SH21">
        <v>4</v>
      </c>
      <c r="SI21" s="138">
        <v>232320</v>
      </c>
      <c r="SJ21" s="138">
        <v>309760</v>
      </c>
      <c r="SK21" s="196">
        <v>963.98340248939519</v>
      </c>
      <c r="SL21" s="196">
        <f t="shared" si="160"/>
        <v>963.98340248939519</v>
      </c>
      <c r="SM21" s="196">
        <v>-963.98340248939519</v>
      </c>
      <c r="SN21" s="196">
        <v>963.98340248939519</v>
      </c>
      <c r="SO21" s="196">
        <v>963.98340248939519</v>
      </c>
      <c r="SP21" s="196">
        <v>-963.98340248939519</v>
      </c>
      <c r="SQ21" s="196">
        <v>963.98340248939519</v>
      </c>
      <c r="SR21" s="196">
        <f t="shared" si="102"/>
        <v>963.98340248939519</v>
      </c>
      <c r="SS21" s="196">
        <v>963.98340248939519</v>
      </c>
      <c r="ST21" s="196">
        <v>-963.98340248939519</v>
      </c>
      <c r="SU21" s="196">
        <v>-963.98340248939519</v>
      </c>
      <c r="SV21" s="196">
        <v>963.98340248939519</v>
      </c>
      <c r="SX21">
        <v>1</v>
      </c>
      <c r="SY21" s="239">
        <v>1</v>
      </c>
      <c r="SZ21" s="239">
        <v>1</v>
      </c>
      <c r="TA21" s="239">
        <v>1</v>
      </c>
      <c r="TB21" s="214">
        <v>-1</v>
      </c>
      <c r="TC21" s="240">
        <v>4</v>
      </c>
      <c r="TD21">
        <v>1</v>
      </c>
      <c r="TE21">
        <v>-1</v>
      </c>
      <c r="TF21" s="214">
        <v>1</v>
      </c>
      <c r="TG21">
        <v>1</v>
      </c>
      <c r="TH21">
        <v>0</v>
      </c>
      <c r="TI21">
        <v>1</v>
      </c>
      <c r="TJ21">
        <v>0</v>
      </c>
      <c r="TK21" s="248"/>
      <c r="TL21" s="202">
        <v>42548</v>
      </c>
      <c r="TM21">
        <f t="shared" si="176"/>
        <v>1</v>
      </c>
      <c r="TN21" t="s">
        <v>1180</v>
      </c>
      <c r="TO21">
        <v>3</v>
      </c>
      <c r="TP21" s="252">
        <v>2</v>
      </c>
      <c r="TQ21">
        <v>2</v>
      </c>
      <c r="TR21" s="138">
        <v>232320</v>
      </c>
      <c r="TS21" s="138">
        <v>154880</v>
      </c>
      <c r="TT21" s="196">
        <v>0</v>
      </c>
      <c r="TU21" s="196">
        <f t="shared" si="161"/>
        <v>0</v>
      </c>
      <c r="TV21" s="196">
        <v>0</v>
      </c>
      <c r="TW21" s="196">
        <v>0</v>
      </c>
      <c r="TX21" s="196">
        <v>0</v>
      </c>
      <c r="TY21" s="196">
        <v>0</v>
      </c>
      <c r="TZ21" s="196">
        <v>0</v>
      </c>
      <c r="UA21" s="196">
        <f t="shared" si="103"/>
        <v>0</v>
      </c>
      <c r="UB21" s="196">
        <v>0</v>
      </c>
      <c r="UC21" s="196">
        <v>0</v>
      </c>
      <c r="UD21" s="196">
        <v>0</v>
      </c>
      <c r="UE21" s="196">
        <v>0</v>
      </c>
      <c r="UG21">
        <v>1</v>
      </c>
      <c r="UH21" s="239">
        <v>1</v>
      </c>
      <c r="UI21" s="239">
        <v>1</v>
      </c>
      <c r="UJ21" s="239">
        <v>1</v>
      </c>
      <c r="UK21" s="214">
        <v>-1</v>
      </c>
      <c r="UL21" s="240">
        <v>4</v>
      </c>
      <c r="UM21">
        <v>1</v>
      </c>
      <c r="UN21">
        <v>-1</v>
      </c>
      <c r="UO21" s="214">
        <v>-1</v>
      </c>
      <c r="UP21">
        <v>0</v>
      </c>
      <c r="UQ21">
        <v>1</v>
      </c>
      <c r="UR21">
        <v>0</v>
      </c>
      <c r="US21">
        <v>1</v>
      </c>
      <c r="UT21" s="248">
        <v>-5.5526859504099997E-3</v>
      </c>
      <c r="UU21" s="202">
        <v>42548</v>
      </c>
      <c r="UV21">
        <f t="shared" si="177"/>
        <v>1</v>
      </c>
      <c r="UW21" t="s">
        <v>1180</v>
      </c>
      <c r="UX21">
        <v>3</v>
      </c>
      <c r="UY21" s="252">
        <v>2</v>
      </c>
      <c r="UZ21">
        <v>2</v>
      </c>
      <c r="VA21" s="138">
        <v>231030</v>
      </c>
      <c r="VB21" s="138">
        <v>154020</v>
      </c>
      <c r="VC21" s="196">
        <v>-1282.8370351232222</v>
      </c>
      <c r="VD21" s="196">
        <f t="shared" si="162"/>
        <v>-1282.8370351232222</v>
      </c>
      <c r="VE21" s="196">
        <v>1282.8370351232222</v>
      </c>
      <c r="VF21" s="196">
        <v>-1282.8370351232222</v>
      </c>
      <c r="VG21" s="196">
        <v>1282.8370351232222</v>
      </c>
      <c r="VH21" s="196">
        <v>-1282.8370351232222</v>
      </c>
      <c r="VI21" s="196">
        <v>-1282.8370351232222</v>
      </c>
      <c r="VJ21" s="196">
        <f t="shared" si="104"/>
        <v>-1282.8370351232222</v>
      </c>
      <c r="VK21" s="196">
        <v>-1282.8370351232222</v>
      </c>
      <c r="VL21" s="196">
        <v>1282.8370351232222</v>
      </c>
      <c r="VM21" s="196">
        <v>-1282.8370351232222</v>
      </c>
      <c r="VN21" s="196">
        <v>1282.8370351232222</v>
      </c>
      <c r="VP21">
        <v>-1</v>
      </c>
      <c r="VQ21" s="239">
        <v>-1</v>
      </c>
      <c r="VR21" s="239">
        <v>1</v>
      </c>
      <c r="VS21" s="239">
        <v>-1</v>
      </c>
      <c r="VT21" s="214">
        <v>-1</v>
      </c>
      <c r="VU21" s="240">
        <v>5</v>
      </c>
      <c r="VV21">
        <v>1</v>
      </c>
      <c r="VW21">
        <v>-1</v>
      </c>
      <c r="VX21" s="214">
        <v>1</v>
      </c>
      <c r="VY21">
        <v>0</v>
      </c>
      <c r="VZ21">
        <v>0</v>
      </c>
      <c r="WA21">
        <v>1</v>
      </c>
      <c r="WB21">
        <v>0</v>
      </c>
      <c r="WC21" s="248">
        <v>2.33735878457E-3</v>
      </c>
      <c r="WD21" s="202">
        <v>42548</v>
      </c>
      <c r="WE21">
        <f t="shared" si="178"/>
        <v>-1</v>
      </c>
      <c r="WF21" t="s">
        <v>1180</v>
      </c>
      <c r="WG21">
        <v>3</v>
      </c>
      <c r="WH21" s="252">
        <v>2</v>
      </c>
      <c r="WI21">
        <v>3</v>
      </c>
      <c r="WJ21" s="138">
        <v>231570</v>
      </c>
      <c r="WK21" s="138">
        <v>231570</v>
      </c>
      <c r="WL21" s="196">
        <v>-541.26217374287489</v>
      </c>
      <c r="WM21" s="196">
        <f t="shared" si="163"/>
        <v>-541.26217374287489</v>
      </c>
      <c r="WN21" s="196">
        <v>-541.26217374287489</v>
      </c>
      <c r="WO21" s="196">
        <v>541.26217374287489</v>
      </c>
      <c r="WP21" s="196">
        <v>-541.26217374287489</v>
      </c>
      <c r="WQ21" s="196">
        <v>541.26217374287489</v>
      </c>
      <c r="WR21" s="196">
        <v>-541.26217374287489</v>
      </c>
      <c r="WS21" s="196">
        <f t="shared" si="105"/>
        <v>-541.26217374287489</v>
      </c>
      <c r="WT21" s="196">
        <v>541.26217374287489</v>
      </c>
      <c r="WU21" s="196">
        <v>-541.26217374287489</v>
      </c>
      <c r="WV21" s="196">
        <v>-541.26217374287489</v>
      </c>
      <c r="WW21" s="196">
        <v>541.26217374287489</v>
      </c>
      <c r="WY21">
        <v>1</v>
      </c>
      <c r="WZ21" s="239">
        <v>-1</v>
      </c>
      <c r="XA21" s="239">
        <v>1</v>
      </c>
      <c r="XB21" s="239">
        <v>-1</v>
      </c>
      <c r="XC21" s="214">
        <v>-1</v>
      </c>
      <c r="XD21" s="240">
        <v>6</v>
      </c>
      <c r="XE21">
        <v>1</v>
      </c>
      <c r="XF21">
        <v>-1</v>
      </c>
      <c r="XG21">
        <v>-1</v>
      </c>
      <c r="XH21">
        <v>1</v>
      </c>
      <c r="XI21">
        <v>1</v>
      </c>
      <c r="XJ21">
        <v>0</v>
      </c>
      <c r="XK21">
        <v>1</v>
      </c>
      <c r="XL21">
        <v>-5.0524679362599998E-3</v>
      </c>
      <c r="XM21" s="202">
        <v>42548</v>
      </c>
      <c r="XN21">
        <f t="shared" si="179"/>
        <v>-1</v>
      </c>
      <c r="XO21" t="s">
        <v>1180</v>
      </c>
      <c r="XP21">
        <v>3</v>
      </c>
      <c r="XQ21" s="252">
        <v>1</v>
      </c>
      <c r="XR21">
        <v>4</v>
      </c>
      <c r="XS21" s="138">
        <v>230400</v>
      </c>
      <c r="XT21" s="138">
        <v>307200</v>
      </c>
      <c r="XU21" s="196">
        <v>1164.088612514304</v>
      </c>
      <c r="XV21" s="196">
        <f t="shared" si="164"/>
        <v>-1164.088612514304</v>
      </c>
      <c r="XW21" s="196">
        <v>1164.088612514304</v>
      </c>
      <c r="XX21" s="196">
        <v>-1164.088612514304</v>
      </c>
      <c r="XY21" s="196">
        <v>1164.088612514304</v>
      </c>
      <c r="XZ21" s="196">
        <v>-1164.088612514304</v>
      </c>
      <c r="YA21" s="196">
        <v>1164.088612514304</v>
      </c>
      <c r="YB21" s="196">
        <f t="shared" si="106"/>
        <v>1164.088612514304</v>
      </c>
      <c r="YC21" s="196">
        <v>-1164.088612514304</v>
      </c>
      <c r="YD21" s="196">
        <v>1164.088612514304</v>
      </c>
      <c r="YE21" s="196">
        <v>-1164.088612514304</v>
      </c>
      <c r="YF21" s="196">
        <v>1164.088612514304</v>
      </c>
      <c r="YH21">
        <v>-1</v>
      </c>
      <c r="YI21">
        <v>-1</v>
      </c>
      <c r="YJ21">
        <v>-1</v>
      </c>
      <c r="YK21">
        <v>-1</v>
      </c>
      <c r="YL21">
        <v>-1</v>
      </c>
      <c r="YM21">
        <v>7</v>
      </c>
      <c r="YN21">
        <v>1</v>
      </c>
      <c r="YO21">
        <v>-1</v>
      </c>
      <c r="YP21" s="214">
        <v>-1</v>
      </c>
      <c r="YQ21">
        <v>1</v>
      </c>
      <c r="YR21">
        <v>1</v>
      </c>
      <c r="YS21">
        <v>0</v>
      </c>
      <c r="YT21">
        <v>1</v>
      </c>
      <c r="YU21" s="248">
        <v>-1.82291666667E-3</v>
      </c>
      <c r="YV21" s="202">
        <v>42548</v>
      </c>
      <c r="YW21">
        <f t="shared" si="180"/>
        <v>-1</v>
      </c>
      <c r="YX21" t="s">
        <v>1180</v>
      </c>
      <c r="YY21">
        <v>3</v>
      </c>
      <c r="YZ21">
        <v>1</v>
      </c>
      <c r="ZA21">
        <v>4</v>
      </c>
      <c r="ZB21" s="138">
        <v>229980</v>
      </c>
      <c r="ZC21" s="138">
        <v>306640</v>
      </c>
      <c r="ZD21" s="196">
        <v>419.23437500076659</v>
      </c>
      <c r="ZE21" s="196">
        <f t="shared" si="165"/>
        <v>419.23437500076659</v>
      </c>
      <c r="ZF21" s="196">
        <v>419.23437500076659</v>
      </c>
      <c r="ZG21" s="196">
        <v>-419.23437500076659</v>
      </c>
      <c r="ZH21" s="196">
        <v>419.23437500076659</v>
      </c>
      <c r="ZI21" s="196">
        <v>419.23437500076659</v>
      </c>
      <c r="ZJ21" s="196">
        <v>419.23437500076659</v>
      </c>
      <c r="ZK21" s="196">
        <f t="shared" si="107"/>
        <v>419.23437500076659</v>
      </c>
      <c r="ZL21" s="196">
        <v>-419.23437500076659</v>
      </c>
      <c r="ZM21" s="196">
        <v>419.23437500076659</v>
      </c>
      <c r="ZN21" s="196">
        <v>-419.23437500076659</v>
      </c>
      <c r="ZO21" s="196">
        <v>419.23437500076659</v>
      </c>
      <c r="ZQ21">
        <v>-1</v>
      </c>
      <c r="ZR21" s="239">
        <v>-1</v>
      </c>
      <c r="ZS21" s="239">
        <v>-1</v>
      </c>
      <c r="ZT21" s="239">
        <v>-1</v>
      </c>
      <c r="ZU21" s="214">
        <v>-1</v>
      </c>
      <c r="ZV21" s="240">
        <v>8</v>
      </c>
      <c r="ZW21">
        <v>1</v>
      </c>
      <c r="ZX21">
        <v>-1</v>
      </c>
      <c r="ZY21" s="214">
        <v>-1</v>
      </c>
      <c r="ZZ21">
        <v>1</v>
      </c>
      <c r="AAA21">
        <v>1</v>
      </c>
      <c r="AAB21">
        <v>0</v>
      </c>
      <c r="AAC21">
        <v>1</v>
      </c>
      <c r="AAD21" s="248">
        <v>-6.5875293503800001E-3</v>
      </c>
      <c r="AAE21" s="202">
        <v>42548</v>
      </c>
      <c r="AAF21">
        <f t="shared" si="181"/>
        <v>-1</v>
      </c>
      <c r="AAG21" t="s">
        <v>1180</v>
      </c>
      <c r="AAH21">
        <v>3</v>
      </c>
      <c r="AAI21" s="252">
        <v>2</v>
      </c>
      <c r="AAJ21">
        <v>2</v>
      </c>
      <c r="AAK21" s="138">
        <v>228465</v>
      </c>
      <c r="AAL21" s="138">
        <v>152310</v>
      </c>
      <c r="AAM21" s="196">
        <v>1505.0198930345666</v>
      </c>
      <c r="AAN21" s="196">
        <f t="shared" si="166"/>
        <v>1505.0198930345666</v>
      </c>
      <c r="AAO21" s="196">
        <v>1505.0198930345666</v>
      </c>
      <c r="AAP21" s="196">
        <v>-1505.0198930345666</v>
      </c>
      <c r="AAQ21" s="196">
        <v>1505.0198930345666</v>
      </c>
      <c r="AAR21" s="196">
        <v>1505.0198930345666</v>
      </c>
      <c r="AAS21" s="196">
        <v>1505.0198930345666</v>
      </c>
      <c r="AAT21" s="196">
        <f t="shared" si="108"/>
        <v>1505.0198930345666</v>
      </c>
      <c r="AAU21" s="196">
        <v>-1505.0198930345666</v>
      </c>
      <c r="AAV21" s="196">
        <v>1505.0198930345666</v>
      </c>
      <c r="AAW21" s="196">
        <v>-1505.0198930345666</v>
      </c>
      <c r="AAX21" s="196">
        <v>1505.0198930345666</v>
      </c>
      <c r="AAZ21">
        <v>-1</v>
      </c>
      <c r="ABA21" s="239">
        <v>1</v>
      </c>
      <c r="ABB21" s="239">
        <v>1</v>
      </c>
      <c r="ABC21" s="239">
        <v>-1</v>
      </c>
      <c r="ABD21" s="214">
        <v>-1</v>
      </c>
      <c r="ABE21" s="240">
        <v>-5</v>
      </c>
      <c r="ABF21">
        <v>1</v>
      </c>
      <c r="ABG21">
        <v>1</v>
      </c>
      <c r="ABH21" s="214">
        <v>1</v>
      </c>
      <c r="ABI21">
        <v>1</v>
      </c>
      <c r="ABJ21">
        <v>0</v>
      </c>
      <c r="ABK21">
        <v>1</v>
      </c>
      <c r="ABL21">
        <v>1</v>
      </c>
      <c r="ABM21" s="248">
        <v>8.5352242137699992E-3</v>
      </c>
      <c r="ABN21" s="202">
        <v>42552</v>
      </c>
      <c r="ABO21">
        <v>1</v>
      </c>
      <c r="ABP21" t="s">
        <v>1180</v>
      </c>
      <c r="ABQ21">
        <v>3</v>
      </c>
      <c r="ABR21" s="252">
        <v>1</v>
      </c>
      <c r="ABS21">
        <v>4</v>
      </c>
      <c r="ABT21" s="138">
        <v>230415</v>
      </c>
      <c r="ABU21" s="138">
        <v>307220</v>
      </c>
      <c r="ABV21" s="196">
        <v>1966.6436872158145</v>
      </c>
      <c r="ABW21" s="196">
        <v>-1966.6436872158145</v>
      </c>
      <c r="ABX21" s="196">
        <v>-1966.6436872158145</v>
      </c>
      <c r="ABY21" s="196">
        <v>1966.6436872158145</v>
      </c>
      <c r="ABZ21" s="196">
        <v>1966.6436872158145</v>
      </c>
      <c r="ACA21" s="196">
        <v>1966.6436872158145</v>
      </c>
      <c r="ACB21" s="196">
        <v>-1966.6436872158145</v>
      </c>
      <c r="ACC21" s="196">
        <v>1966.6436872158145</v>
      </c>
      <c r="ACD21" s="196">
        <v>1966.6436872158145</v>
      </c>
      <c r="ACE21" s="196">
        <v>-1966.6436872158145</v>
      </c>
      <c r="ACF21" s="196">
        <v>-1966.6436872158145</v>
      </c>
      <c r="ACG21" s="196">
        <v>1966.6436872158145</v>
      </c>
      <c r="ACI21">
        <v>1</v>
      </c>
      <c r="ACJ21" s="239">
        <v>-1</v>
      </c>
      <c r="ACK21" s="239">
        <v>-1</v>
      </c>
      <c r="ACL21" s="239">
        <v>1</v>
      </c>
      <c r="ACM21" s="214">
        <v>-1</v>
      </c>
      <c r="ACN21" s="240">
        <v>-6</v>
      </c>
      <c r="ACO21">
        <v>1</v>
      </c>
      <c r="ACP21">
        <v>1</v>
      </c>
      <c r="ACQ21" s="214">
        <v>1</v>
      </c>
      <c r="ACR21">
        <v>0</v>
      </c>
      <c r="ACS21">
        <v>0</v>
      </c>
      <c r="ACT21">
        <v>1</v>
      </c>
      <c r="ACU21">
        <v>1</v>
      </c>
      <c r="ACV21" s="248">
        <v>4.49189505892E-3</v>
      </c>
      <c r="ACW21" s="202">
        <v>42552</v>
      </c>
      <c r="ACX21">
        <v>1</v>
      </c>
      <c r="ACY21" t="s">
        <v>1180</v>
      </c>
      <c r="ACZ21">
        <v>3</v>
      </c>
      <c r="ADA21" s="252"/>
      <c r="ADB21">
        <v>2</v>
      </c>
      <c r="ADC21" s="138">
        <v>231450</v>
      </c>
      <c r="ADD21" s="138">
        <v>154300</v>
      </c>
      <c r="ADE21" s="196">
        <v>-1039.6491113870341</v>
      </c>
      <c r="ADF21" s="196">
        <v>1039.6491113870341</v>
      </c>
      <c r="ADG21" s="196">
        <v>-1039.6491113870341</v>
      </c>
      <c r="ADH21" s="196">
        <v>1039.6491113870341</v>
      </c>
      <c r="ADI21" s="196">
        <v>1039.6491113870341</v>
      </c>
      <c r="ADJ21" s="196">
        <v>-1039.6491113870341</v>
      </c>
      <c r="ADK21" s="196">
        <v>1039.6491113870341</v>
      </c>
      <c r="ADL21" s="196">
        <v>1039.6491113870341</v>
      </c>
      <c r="ADM21" s="196">
        <v>1039.6491113870341</v>
      </c>
      <c r="ADN21" s="196">
        <v>-1039.6491113870341</v>
      </c>
      <c r="ADO21" s="196">
        <v>-1039.6491113870341</v>
      </c>
      <c r="ADP21" s="196">
        <v>1039.6491113870341</v>
      </c>
      <c r="ADR21">
        <v>1</v>
      </c>
      <c r="ADS21" s="239">
        <v>1</v>
      </c>
      <c r="ADT21" s="239">
        <v>1</v>
      </c>
      <c r="ADU21" s="214">
        <v>1</v>
      </c>
      <c r="ADV21" s="214">
        <v>-1</v>
      </c>
      <c r="ADW21" s="240">
        <v>2</v>
      </c>
      <c r="ADX21">
        <v>1</v>
      </c>
      <c r="ADY21">
        <v>-1</v>
      </c>
      <c r="ADZ21" s="214">
        <v>1</v>
      </c>
      <c r="AEA21">
        <v>1</v>
      </c>
      <c r="AEB21">
        <v>0</v>
      </c>
      <c r="AEC21">
        <v>1</v>
      </c>
      <c r="AED21">
        <v>0</v>
      </c>
      <c r="AEE21" s="248">
        <v>5.8976020738800003E-3</v>
      </c>
      <c r="AEF21" s="202">
        <v>42552</v>
      </c>
      <c r="AEG21">
        <v>1</v>
      </c>
      <c r="AEH21" t="s">
        <v>1180</v>
      </c>
      <c r="AEI21">
        <v>3</v>
      </c>
      <c r="AEJ21" s="252"/>
      <c r="AEK21">
        <v>2</v>
      </c>
      <c r="AEL21" s="138">
        <v>232815</v>
      </c>
      <c r="AEM21" s="138">
        <v>155210</v>
      </c>
      <c r="AEN21" s="196">
        <v>1373.0502268303724</v>
      </c>
      <c r="AEO21" s="196">
        <v>1373.0502268303724</v>
      </c>
      <c r="AEP21" s="196">
        <v>-1373.0502268303724</v>
      </c>
      <c r="AEQ21" s="196">
        <v>1373.0502268303724</v>
      </c>
      <c r="AER21" s="196">
        <v>-1373.0502268303724</v>
      </c>
      <c r="AES21" s="196">
        <v>1373.0502268303724</v>
      </c>
      <c r="AET21" s="196">
        <v>1373.0502268303724</v>
      </c>
      <c r="AEU21" s="196">
        <v>1373.0502268303724</v>
      </c>
      <c r="AEV21" s="196">
        <v>1373.0502268303724</v>
      </c>
      <c r="AEW21" s="196">
        <v>-1373.0502268303724</v>
      </c>
      <c r="AEX21" s="196">
        <v>-1373.0502268303724</v>
      </c>
      <c r="AEY21" s="196">
        <v>1373.0502268303724</v>
      </c>
      <c r="AFA21">
        <f t="shared" si="109"/>
        <v>1</v>
      </c>
      <c r="AFB21" s="239">
        <v>1</v>
      </c>
      <c r="AFC21" s="239">
        <v>1</v>
      </c>
      <c r="AFD21" s="239">
        <v>-1</v>
      </c>
      <c r="AFE21" s="214">
        <v>-1</v>
      </c>
      <c r="AFF21" s="240">
        <v>-3</v>
      </c>
      <c r="AFG21">
        <f t="shared" si="110"/>
        <v>1</v>
      </c>
      <c r="AFH21">
        <f t="shared" si="111"/>
        <v>1</v>
      </c>
      <c r="AFI21" s="214">
        <v>-1</v>
      </c>
      <c r="AFJ21">
        <f t="shared" si="112"/>
        <v>0</v>
      </c>
      <c r="AFK21">
        <f t="shared" si="182"/>
        <v>1</v>
      </c>
      <c r="AFL21">
        <f t="shared" si="167"/>
        <v>0</v>
      </c>
      <c r="AFM21">
        <f t="shared" si="114"/>
        <v>0</v>
      </c>
      <c r="AFN21">
        <v>-4.2523033309700004E-3</v>
      </c>
      <c r="AFO21" s="202">
        <v>42552</v>
      </c>
      <c r="AFP21">
        <f t="shared" si="115"/>
        <v>1</v>
      </c>
      <c r="AFQ21" t="str">
        <f t="shared" si="92"/>
        <v>TRUE</v>
      </c>
      <c r="AFR21">
        <f>VLOOKUP($A21,'FuturesInfo (3)'!$A$2:$V$80,22)</f>
        <v>3</v>
      </c>
      <c r="AFS21" s="252"/>
      <c r="AFT21">
        <f t="shared" si="116"/>
        <v>2</v>
      </c>
      <c r="AFU21" s="138">
        <f>VLOOKUP($A21,'FuturesInfo (3)'!$A$2:$O$80,15)*AFR21</f>
        <v>231825</v>
      </c>
      <c r="AFV21" s="138">
        <f>VLOOKUP($A21,'FuturesInfo (3)'!$A$2:$O$80,15)*AFT21</f>
        <v>154550</v>
      </c>
      <c r="AFW21" s="196">
        <f t="shared" si="117"/>
        <v>-985.79021970212034</v>
      </c>
      <c r="AFX21" s="196">
        <f t="shared" si="188"/>
        <v>-985.79021970212034</v>
      </c>
      <c r="AFY21" s="196">
        <f t="shared" si="119"/>
        <v>985.79021970212034</v>
      </c>
      <c r="AFZ21" s="196">
        <f t="shared" si="120"/>
        <v>-985.79021970212034</v>
      </c>
      <c r="AGA21" s="196">
        <f>IF(AFM21=1,ABS(AFU21*AFN21),-ABS(AFU21*AFN21))</f>
        <v>-985.79021970212034</v>
      </c>
      <c r="AGB21" s="196">
        <f t="shared" si="122"/>
        <v>-985.79021970212034</v>
      </c>
      <c r="AGC21" s="196">
        <f t="shared" si="168"/>
        <v>985.79021970212034</v>
      </c>
      <c r="AGD21" s="196">
        <f t="shared" si="123"/>
        <v>-985.79021970212034</v>
      </c>
      <c r="AGE21" s="196">
        <f>IF(IF(sym!$Q10=AFI21,1,0)=1,ABS(AFU21*AFN21),-ABS(AFU21*AFN21))</f>
        <v>-985.79021970212034</v>
      </c>
      <c r="AGF21" s="196">
        <f>IF(IF(sym!$P10=AFI21,1,0)=1,ABS(AFU21*AFN21),-ABS(AFU21*AFN21))</f>
        <v>985.79021970212034</v>
      </c>
      <c r="AGG21" s="196">
        <f t="shared" si="183"/>
        <v>-985.79021970212034</v>
      </c>
      <c r="AGH21" s="196">
        <f t="shared" si="125"/>
        <v>985.79021970212034</v>
      </c>
      <c r="AGJ21">
        <f t="shared" si="126"/>
        <v>-1</v>
      </c>
      <c r="AGK21" s="239">
        <v>1</v>
      </c>
      <c r="AGL21" s="239">
        <v>1</v>
      </c>
      <c r="AGM21" s="239">
        <v>1</v>
      </c>
      <c r="AGN21" s="214">
        <v>-1</v>
      </c>
      <c r="AGO21" s="240">
        <v>-4</v>
      </c>
      <c r="AGP21">
        <f t="shared" si="127"/>
        <v>1</v>
      </c>
      <c r="AGQ21">
        <f t="shared" si="128"/>
        <v>1</v>
      </c>
      <c r="AGR21" s="214"/>
      <c r="AGS21">
        <f t="shared" si="129"/>
        <v>0</v>
      </c>
      <c r="AGT21">
        <f t="shared" si="184"/>
        <v>0</v>
      </c>
      <c r="AGU21">
        <f t="shared" si="169"/>
        <v>0</v>
      </c>
      <c r="AGV21">
        <f t="shared" si="131"/>
        <v>0</v>
      </c>
      <c r="AGW21" s="248"/>
      <c r="AGX21" s="202">
        <v>42562</v>
      </c>
      <c r="AGY21">
        <f t="shared" si="132"/>
        <v>1</v>
      </c>
      <c r="AGZ21" t="str">
        <f t="shared" si="93"/>
        <v>TRUE</v>
      </c>
      <c r="AHA21">
        <f>VLOOKUP($A21,'FuturesInfo (3)'!$A$2:$V$80,22)</f>
        <v>3</v>
      </c>
      <c r="AHB21" s="252"/>
      <c r="AHC21">
        <f t="shared" si="133"/>
        <v>2</v>
      </c>
      <c r="AHD21" s="138">
        <f>VLOOKUP($A21,'FuturesInfo (3)'!$A$2:$O$80,15)*AHA21</f>
        <v>231825</v>
      </c>
      <c r="AHE21" s="138">
        <f>VLOOKUP($A21,'FuturesInfo (3)'!$A$2:$O$80,15)*AHC21</f>
        <v>154550</v>
      </c>
      <c r="AHF21" s="196">
        <f t="shared" si="134"/>
        <v>0</v>
      </c>
      <c r="AHG21" s="196">
        <f t="shared" si="189"/>
        <v>0</v>
      </c>
      <c r="AHH21" s="196">
        <f t="shared" si="136"/>
        <v>0</v>
      </c>
      <c r="AHI21" s="196">
        <f t="shared" si="137"/>
        <v>0</v>
      </c>
      <c r="AHJ21" s="196">
        <f>IF(AGV21=1,ABS(AHD21*AGW21),-ABS(AHD21*AGW21))</f>
        <v>0</v>
      </c>
      <c r="AHK21" s="196">
        <f t="shared" si="139"/>
        <v>0</v>
      </c>
      <c r="AHL21" s="196">
        <f t="shared" si="170"/>
        <v>0</v>
      </c>
      <c r="AHM21" s="196">
        <f t="shared" si="140"/>
        <v>0</v>
      </c>
      <c r="AHN21" s="196">
        <f>IF(IF(sym!$Q10=AGR21,1,0)=1,ABS(AHD21*AGW21),-ABS(AHD21*AGW21))</f>
        <v>0</v>
      </c>
      <c r="AHO21" s="196">
        <f>IF(IF(sym!$P10=AGR21,1,0)=1,ABS(AHD21*AGW21),-ABS(AHD21*AGW21))</f>
        <v>0</v>
      </c>
      <c r="AHP21" s="196">
        <f t="shared" si="185"/>
        <v>0</v>
      </c>
      <c r="AHQ21" s="196">
        <f t="shared" si="142"/>
        <v>0</v>
      </c>
      <c r="AHS21">
        <f t="shared" si="143"/>
        <v>0</v>
      </c>
      <c r="AHT21" s="239"/>
      <c r="AHU21" s="239"/>
      <c r="AHV21" s="239"/>
      <c r="AHW21" s="214"/>
      <c r="AHX21" s="240"/>
      <c r="AHY21">
        <f t="shared" si="144"/>
        <v>1</v>
      </c>
      <c r="AHZ21">
        <f t="shared" si="145"/>
        <v>0</v>
      </c>
      <c r="AIA21" s="214"/>
      <c r="AIB21">
        <f t="shared" si="146"/>
        <v>1</v>
      </c>
      <c r="AIC21">
        <f t="shared" si="186"/>
        <v>1</v>
      </c>
      <c r="AID21">
        <f t="shared" si="171"/>
        <v>0</v>
      </c>
      <c r="AIE21">
        <f t="shared" si="148"/>
        <v>1</v>
      </c>
      <c r="AIF21" s="248"/>
      <c r="AIG21" s="202"/>
      <c r="AIH21">
        <f t="shared" si="149"/>
        <v>-1</v>
      </c>
      <c r="AII21" t="str">
        <f t="shared" si="94"/>
        <v>FALSE</v>
      </c>
      <c r="AIJ21">
        <f>VLOOKUP($A21,'FuturesInfo (3)'!$A$2:$V$80,22)</f>
        <v>3</v>
      </c>
      <c r="AIK21" s="252"/>
      <c r="AIL21">
        <f t="shared" si="150"/>
        <v>2</v>
      </c>
      <c r="AIM21" s="138">
        <f>VLOOKUP($A21,'FuturesInfo (3)'!$A$2:$O$80,15)*AIJ21</f>
        <v>231825</v>
      </c>
      <c r="AIN21" s="138">
        <f>VLOOKUP($A21,'FuturesInfo (3)'!$A$2:$O$80,15)*AIL21</f>
        <v>154550</v>
      </c>
      <c r="AIO21" s="196">
        <f t="shared" si="151"/>
        <v>0</v>
      </c>
      <c r="AIP21" s="196">
        <f t="shared" si="190"/>
        <v>0</v>
      </c>
      <c r="AIQ21" s="196">
        <f t="shared" si="153"/>
        <v>0</v>
      </c>
      <c r="AIR21" s="196">
        <f t="shared" si="154"/>
        <v>0</v>
      </c>
      <c r="AIS21" s="196">
        <f>IF(AIE21=1,ABS(AIM21*AIF21),-ABS(AIM21*AIF21))</f>
        <v>0</v>
      </c>
      <c r="AIT21" s="196">
        <f t="shared" si="156"/>
        <v>0</v>
      </c>
      <c r="AIU21" s="196">
        <f t="shared" si="172"/>
        <v>0</v>
      </c>
      <c r="AIV21" s="196">
        <f t="shared" si="157"/>
        <v>0</v>
      </c>
      <c r="AIW21" s="196">
        <f>IF(IF(sym!$Q10=AIA21,1,0)=1,ABS(AIM21*AIF21),-ABS(AIM21*AIF21))</f>
        <v>0</v>
      </c>
      <c r="AIX21" s="196">
        <f>IF(IF(sym!$P10=AIA21,1,0)=1,ABS(AIM21*AIF21),-ABS(AIM21*AIF21))</f>
        <v>0</v>
      </c>
      <c r="AIY21" s="196">
        <f t="shared" si="187"/>
        <v>0</v>
      </c>
      <c r="AIZ21" s="196">
        <f t="shared" si="159"/>
        <v>0</v>
      </c>
    </row>
    <row r="22" spans="1:936" x14ac:dyDescent="0.25">
      <c r="A22" s="1" t="s">
        <v>310</v>
      </c>
      <c r="B22" s="150" t="str">
        <f>'FuturesInfo (3)'!M10</f>
        <v>CB</v>
      </c>
      <c r="C22" s="200" t="str">
        <f>VLOOKUP(A22,'FuturesInfo (3)'!$A$2:$K$80,11)</f>
        <v>rates</v>
      </c>
      <c r="F22" t="e">
        <f>#REF!</f>
        <v>#REF!</v>
      </c>
      <c r="G22">
        <v>1</v>
      </c>
      <c r="H22">
        <v>1</v>
      </c>
      <c r="I22">
        <v>1</v>
      </c>
      <c r="J22">
        <f t="shared" si="77"/>
        <v>1</v>
      </c>
      <c r="K22">
        <f t="shared" si="78"/>
        <v>1</v>
      </c>
      <c r="L22" s="184">
        <v>5.5662451896600004E-3</v>
      </c>
      <c r="M22" s="2">
        <v>10</v>
      </c>
      <c r="N22">
        <v>60</v>
      </c>
      <c r="O22" t="str">
        <f t="shared" si="79"/>
        <v>TRUE</v>
      </c>
      <c r="P22">
        <f>VLOOKUP($A22,'FuturesInfo (3)'!$A$2:$V$80,22)</f>
        <v>0</v>
      </c>
      <c r="Q22">
        <f t="shared" si="80"/>
        <v>0</v>
      </c>
      <c r="R22">
        <f t="shared" si="80"/>
        <v>0</v>
      </c>
      <c r="S22" s="138">
        <f>VLOOKUP($A22,'FuturesInfo (3)'!$A$2:$O$80,15)*Q22</f>
        <v>0</v>
      </c>
      <c r="T22" s="144">
        <f t="shared" si="81"/>
        <v>0</v>
      </c>
      <c r="U22" s="144">
        <f t="shared" si="95"/>
        <v>0</v>
      </c>
      <c r="W22">
        <f t="shared" si="82"/>
        <v>1</v>
      </c>
      <c r="X22">
        <v>1</v>
      </c>
      <c r="Y22">
        <v>1</v>
      </c>
      <c r="Z22">
        <v>-1</v>
      </c>
      <c r="AA22">
        <f t="shared" si="173"/>
        <v>0</v>
      </c>
      <c r="AB22">
        <f t="shared" si="83"/>
        <v>0</v>
      </c>
      <c r="AC22" s="1">
        <v>-4.0319825052999997E-3</v>
      </c>
      <c r="AD22" s="2">
        <v>10</v>
      </c>
      <c r="AE22">
        <v>60</v>
      </c>
      <c r="AF22" t="str">
        <f t="shared" si="84"/>
        <v>TRUE</v>
      </c>
      <c r="AG22">
        <f>VLOOKUP($A22,'FuturesInfo (3)'!$A$2:$V$80,22)</f>
        <v>0</v>
      </c>
      <c r="AH22">
        <f t="shared" si="85"/>
        <v>0</v>
      </c>
      <c r="AI22">
        <f t="shared" si="96"/>
        <v>0</v>
      </c>
      <c r="AJ22" s="138">
        <f>VLOOKUP($A22,'FuturesInfo (3)'!$A$2:$O$80,15)*AI22</f>
        <v>0</v>
      </c>
      <c r="AK22" s="196">
        <f t="shared" si="97"/>
        <v>0</v>
      </c>
      <c r="AL22" s="196">
        <f t="shared" si="98"/>
        <v>0</v>
      </c>
      <c r="AN22">
        <f t="shared" si="86"/>
        <v>1</v>
      </c>
      <c r="AO22">
        <v>-1</v>
      </c>
      <c r="AP22">
        <v>1</v>
      </c>
      <c r="AQ22">
        <v>1</v>
      </c>
      <c r="AR22">
        <f t="shared" si="174"/>
        <v>0</v>
      </c>
      <c r="AS22">
        <f t="shared" si="87"/>
        <v>1</v>
      </c>
      <c r="AT22" s="1">
        <v>1.16646082064E-3</v>
      </c>
      <c r="AU22" s="2">
        <v>10</v>
      </c>
      <c r="AV22">
        <v>60</v>
      </c>
      <c r="AW22" t="str">
        <f t="shared" si="88"/>
        <v>TRUE</v>
      </c>
      <c r="AX22">
        <f>VLOOKUP($A22,'FuturesInfo (3)'!$A$2:$V$80,22)</f>
        <v>0</v>
      </c>
      <c r="AY22">
        <f t="shared" si="89"/>
        <v>0</v>
      </c>
      <c r="AZ22">
        <f t="shared" si="99"/>
        <v>0</v>
      </c>
      <c r="BA22" s="138">
        <f>VLOOKUP($A22,'FuturesInfo (3)'!$A$2:$O$80,15)*AZ22</f>
        <v>0</v>
      </c>
      <c r="BB22" s="196">
        <f t="shared" si="90"/>
        <v>0</v>
      </c>
      <c r="BC22" s="196">
        <f t="shared" si="100"/>
        <v>0</v>
      </c>
      <c r="BE22">
        <v>-1</v>
      </c>
      <c r="BF22">
        <v>-1</v>
      </c>
      <c r="BG22">
        <v>1</v>
      </c>
      <c r="BH22">
        <v>1</v>
      </c>
      <c r="BI22">
        <v>0</v>
      </c>
      <c r="BJ22">
        <v>1</v>
      </c>
      <c r="BK22" s="1">
        <v>2.0560619560000002E-3</v>
      </c>
      <c r="BL22" s="2">
        <v>10</v>
      </c>
      <c r="BM22">
        <v>60</v>
      </c>
      <c r="BN22" t="s">
        <v>1180</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1180</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1180</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1180</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1180</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1180</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1180</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1180</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1180</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1180</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1180</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1180</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1180</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1180</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1180</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1180</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1180</v>
      </c>
      <c r="QX22">
        <v>0</v>
      </c>
      <c r="QY22" s="252">
        <v>2</v>
      </c>
      <c r="QZ22">
        <v>0</v>
      </c>
      <c r="RA22" s="138">
        <v>0</v>
      </c>
      <c r="RB22" s="138">
        <v>0</v>
      </c>
      <c r="RC22" s="196">
        <v>0</v>
      </c>
      <c r="RD22" s="196">
        <f t="shared" si="91"/>
        <v>0</v>
      </c>
      <c r="RE22" s="196">
        <v>0</v>
      </c>
      <c r="RF22" s="196">
        <v>0</v>
      </c>
      <c r="RG22" s="196">
        <v>0</v>
      </c>
      <c r="RH22" s="196">
        <v>0</v>
      </c>
      <c r="RI22" s="196">
        <f t="shared" si="101"/>
        <v>0</v>
      </c>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f t="shared" si="175"/>
        <v>-1</v>
      </c>
      <c r="SE22" t="s">
        <v>1180</v>
      </c>
      <c r="SF22">
        <v>0</v>
      </c>
      <c r="SG22" s="252">
        <v>2</v>
      </c>
      <c r="SH22">
        <v>0</v>
      </c>
      <c r="SI22" s="138">
        <v>0</v>
      </c>
      <c r="SJ22" s="138">
        <v>0</v>
      </c>
      <c r="SK22" s="196">
        <v>0</v>
      </c>
      <c r="SL22" s="196">
        <f t="shared" si="160"/>
        <v>0</v>
      </c>
      <c r="SM22" s="196">
        <v>0</v>
      </c>
      <c r="SN22" s="196">
        <v>0</v>
      </c>
      <c r="SO22" s="196">
        <v>0</v>
      </c>
      <c r="SP22" s="196">
        <v>0</v>
      </c>
      <c r="SQ22" s="196">
        <v>0</v>
      </c>
      <c r="SR22" s="196">
        <f t="shared" si="102"/>
        <v>0</v>
      </c>
      <c r="SS22" s="196">
        <v>0</v>
      </c>
      <c r="ST22" s="196">
        <v>0</v>
      </c>
      <c r="SU22" s="196">
        <v>0</v>
      </c>
      <c r="SV22" s="196">
        <v>0</v>
      </c>
      <c r="SX22">
        <v>1</v>
      </c>
      <c r="SY22" s="239">
        <v>-1</v>
      </c>
      <c r="SZ22" s="239">
        <v>-1</v>
      </c>
      <c r="TA22" s="239">
        <v>-1</v>
      </c>
      <c r="TB22" s="214">
        <v>1</v>
      </c>
      <c r="TC22" s="240">
        <v>5</v>
      </c>
      <c r="TD22">
        <v>-1</v>
      </c>
      <c r="TE22">
        <v>1</v>
      </c>
      <c r="TF22" s="214">
        <v>1</v>
      </c>
      <c r="TG22">
        <v>0</v>
      </c>
      <c r="TH22">
        <v>1</v>
      </c>
      <c r="TI22">
        <v>0</v>
      </c>
      <c r="TJ22">
        <v>1</v>
      </c>
      <c r="TK22" s="248">
        <v>6.0794379897299996E-4</v>
      </c>
      <c r="TL22" s="202">
        <v>42544</v>
      </c>
      <c r="TM22">
        <f t="shared" si="176"/>
        <v>-1</v>
      </c>
      <c r="TN22" t="s">
        <v>1180</v>
      </c>
      <c r="TO22">
        <v>0</v>
      </c>
      <c r="TP22" s="252">
        <v>2</v>
      </c>
      <c r="TQ22">
        <v>0</v>
      </c>
      <c r="TR22" s="138">
        <v>0</v>
      </c>
      <c r="TS22" s="138">
        <v>0</v>
      </c>
      <c r="TT22" s="196">
        <v>0</v>
      </c>
      <c r="TU22" s="196">
        <f t="shared" si="161"/>
        <v>0</v>
      </c>
      <c r="TV22" s="196">
        <v>0</v>
      </c>
      <c r="TW22" s="196">
        <v>0</v>
      </c>
      <c r="TX22" s="196">
        <v>0</v>
      </c>
      <c r="TY22" s="196">
        <v>0</v>
      </c>
      <c r="TZ22" s="196">
        <v>0</v>
      </c>
      <c r="UA22" s="196">
        <f t="shared" si="103"/>
        <v>0</v>
      </c>
      <c r="UB22" s="196">
        <v>0</v>
      </c>
      <c r="UC22" s="196">
        <v>0</v>
      </c>
      <c r="UD22" s="196">
        <v>0</v>
      </c>
      <c r="UE22" s="196">
        <v>0</v>
      </c>
      <c r="UG22">
        <v>1</v>
      </c>
      <c r="UH22" s="239">
        <v>1</v>
      </c>
      <c r="UI22" s="239">
        <v>-1</v>
      </c>
      <c r="UJ22" s="239">
        <v>1</v>
      </c>
      <c r="UK22" s="214">
        <v>1</v>
      </c>
      <c r="UL22" s="240">
        <v>6</v>
      </c>
      <c r="UM22">
        <v>-1</v>
      </c>
      <c r="UN22">
        <v>1</v>
      </c>
      <c r="UO22" s="214">
        <v>1</v>
      </c>
      <c r="UP22">
        <v>1</v>
      </c>
      <c r="UQ22">
        <v>1</v>
      </c>
      <c r="UR22">
        <v>0</v>
      </c>
      <c r="US22">
        <v>1</v>
      </c>
      <c r="UT22" s="248">
        <v>4.65807061365E-3</v>
      </c>
      <c r="UU22" s="202">
        <v>42544</v>
      </c>
      <c r="UV22">
        <f t="shared" si="177"/>
        <v>1</v>
      </c>
      <c r="UW22" t="s">
        <v>1180</v>
      </c>
      <c r="UX22">
        <v>0</v>
      </c>
      <c r="UY22" s="252">
        <v>2</v>
      </c>
      <c r="UZ22">
        <v>0</v>
      </c>
      <c r="VA22" s="138">
        <v>0</v>
      </c>
      <c r="VB22" s="138">
        <v>0</v>
      </c>
      <c r="VC22" s="196">
        <v>0</v>
      </c>
      <c r="VD22" s="196">
        <f t="shared" si="162"/>
        <v>0</v>
      </c>
      <c r="VE22" s="196">
        <v>0</v>
      </c>
      <c r="VF22" s="196">
        <v>0</v>
      </c>
      <c r="VG22" s="196">
        <v>0</v>
      </c>
      <c r="VH22" s="196">
        <v>0</v>
      </c>
      <c r="VI22" s="196">
        <v>0</v>
      </c>
      <c r="VJ22" s="196">
        <f t="shared" si="104"/>
        <v>0</v>
      </c>
      <c r="VK22" s="196">
        <v>0</v>
      </c>
      <c r="VL22" s="196">
        <v>0</v>
      </c>
      <c r="VM22" s="196">
        <v>0</v>
      </c>
      <c r="VN22" s="196">
        <v>0</v>
      </c>
      <c r="VP22">
        <v>1</v>
      </c>
      <c r="VQ22" s="239">
        <v>-1</v>
      </c>
      <c r="VR22" s="239">
        <v>-1</v>
      </c>
      <c r="VS22" s="239">
        <v>1</v>
      </c>
      <c r="VT22" s="214">
        <v>1</v>
      </c>
      <c r="VU22" s="240">
        <v>7</v>
      </c>
      <c r="VV22">
        <v>-1</v>
      </c>
      <c r="VW22">
        <v>1</v>
      </c>
      <c r="VX22" s="214">
        <v>-1</v>
      </c>
      <c r="VY22">
        <v>1</v>
      </c>
      <c r="VZ22">
        <v>0</v>
      </c>
      <c r="WA22">
        <v>1</v>
      </c>
      <c r="WB22">
        <v>0</v>
      </c>
      <c r="WC22" s="248">
        <v>-2.0158580835899999E-4</v>
      </c>
      <c r="WD22" s="202">
        <v>42544</v>
      </c>
      <c r="WE22">
        <f t="shared" si="178"/>
        <v>1</v>
      </c>
      <c r="WF22" t="s">
        <v>1180</v>
      </c>
      <c r="WG22">
        <v>0</v>
      </c>
      <c r="WH22" s="252">
        <v>1</v>
      </c>
      <c r="WI22">
        <v>0</v>
      </c>
      <c r="WJ22" s="138">
        <v>0</v>
      </c>
      <c r="WK22" s="138">
        <v>0</v>
      </c>
      <c r="WL22" s="196">
        <v>0</v>
      </c>
      <c r="WM22" s="196">
        <f t="shared" si="163"/>
        <v>0</v>
      </c>
      <c r="WN22" s="196">
        <v>0</v>
      </c>
      <c r="WO22" s="196">
        <v>0</v>
      </c>
      <c r="WP22" s="196">
        <v>0</v>
      </c>
      <c r="WQ22" s="196">
        <v>0</v>
      </c>
      <c r="WR22" s="196">
        <v>0</v>
      </c>
      <c r="WS22" s="196">
        <f t="shared" si="105"/>
        <v>0</v>
      </c>
      <c r="WT22" s="196">
        <v>0</v>
      </c>
      <c r="WU22" s="196">
        <v>0</v>
      </c>
      <c r="WV22" s="196">
        <v>0</v>
      </c>
      <c r="WW22" s="196">
        <v>0</v>
      </c>
      <c r="WY22">
        <v>-1</v>
      </c>
      <c r="WZ22" s="239">
        <v>-1</v>
      </c>
      <c r="XA22" s="239">
        <v>-1</v>
      </c>
      <c r="XB22" s="239">
        <v>1</v>
      </c>
      <c r="XC22" s="214">
        <v>1</v>
      </c>
      <c r="XD22" s="240">
        <v>8</v>
      </c>
      <c r="XE22">
        <v>-1</v>
      </c>
      <c r="XF22">
        <v>1</v>
      </c>
      <c r="XG22">
        <v>1</v>
      </c>
      <c r="XH22">
        <v>0</v>
      </c>
      <c r="XI22">
        <v>1</v>
      </c>
      <c r="XJ22">
        <v>0</v>
      </c>
      <c r="XK22">
        <v>1</v>
      </c>
      <c r="XL22">
        <v>7.39296995766E-4</v>
      </c>
      <c r="XM22" s="202">
        <v>42544</v>
      </c>
      <c r="XN22">
        <f t="shared" si="179"/>
        <v>-1</v>
      </c>
      <c r="XO22" t="s">
        <v>1180</v>
      </c>
      <c r="XP22">
        <v>0</v>
      </c>
      <c r="XQ22" s="252">
        <v>1</v>
      </c>
      <c r="XR22">
        <v>0</v>
      </c>
      <c r="XS22" s="138">
        <v>0</v>
      </c>
      <c r="XT22" s="138">
        <v>0</v>
      </c>
      <c r="XU22" s="196">
        <v>0</v>
      </c>
      <c r="XV22" s="196">
        <f t="shared" si="164"/>
        <v>0</v>
      </c>
      <c r="XW22" s="196">
        <v>0</v>
      </c>
      <c r="XX22" s="196">
        <v>0</v>
      </c>
      <c r="XY22" s="196">
        <v>0</v>
      </c>
      <c r="XZ22" s="196">
        <v>0</v>
      </c>
      <c r="YA22" s="196">
        <v>0</v>
      </c>
      <c r="YB22" s="196">
        <f t="shared" si="106"/>
        <v>0</v>
      </c>
      <c r="YC22" s="196">
        <v>0</v>
      </c>
      <c r="YD22" s="196">
        <v>0</v>
      </c>
      <c r="YE22" s="196">
        <v>0</v>
      </c>
      <c r="YF22" s="196">
        <v>0</v>
      </c>
      <c r="YH22">
        <v>1</v>
      </c>
      <c r="YI22">
        <v>-1</v>
      </c>
      <c r="YJ22">
        <v>-1</v>
      </c>
      <c r="YK22">
        <v>1</v>
      </c>
      <c r="YL22">
        <v>1</v>
      </c>
      <c r="YM22">
        <v>9</v>
      </c>
      <c r="YN22">
        <v>-1</v>
      </c>
      <c r="YO22">
        <v>1</v>
      </c>
      <c r="YP22" s="214">
        <v>1</v>
      </c>
      <c r="YQ22">
        <v>0</v>
      </c>
      <c r="YR22">
        <v>1</v>
      </c>
      <c r="YS22">
        <v>0</v>
      </c>
      <c r="YT22">
        <v>1</v>
      </c>
      <c r="YU22" s="248">
        <v>2.6192075218299999E-3</v>
      </c>
      <c r="YV22" s="202">
        <v>42544</v>
      </c>
      <c r="YW22">
        <f t="shared" si="180"/>
        <v>1</v>
      </c>
      <c r="YX22" t="s">
        <v>1180</v>
      </c>
      <c r="YY22">
        <v>0</v>
      </c>
      <c r="YZ22">
        <v>1</v>
      </c>
      <c r="ZA22">
        <v>0</v>
      </c>
      <c r="ZB22" s="138">
        <v>0</v>
      </c>
      <c r="ZC22" s="138">
        <v>0</v>
      </c>
      <c r="ZD22" s="196">
        <v>0</v>
      </c>
      <c r="ZE22" s="196">
        <f t="shared" si="165"/>
        <v>0</v>
      </c>
      <c r="ZF22" s="196">
        <v>0</v>
      </c>
      <c r="ZG22" s="196">
        <v>0</v>
      </c>
      <c r="ZH22" s="196">
        <v>0</v>
      </c>
      <c r="ZI22" s="196">
        <v>0</v>
      </c>
      <c r="ZJ22" s="196">
        <v>0</v>
      </c>
      <c r="ZK22" s="196">
        <f t="shared" si="107"/>
        <v>0</v>
      </c>
      <c r="ZL22" s="196">
        <v>0</v>
      </c>
      <c r="ZM22" s="196">
        <v>0</v>
      </c>
      <c r="ZN22" s="196">
        <v>0</v>
      </c>
      <c r="ZO22" s="196">
        <v>0</v>
      </c>
      <c r="ZQ22">
        <v>1</v>
      </c>
      <c r="ZR22" s="239">
        <v>-1</v>
      </c>
      <c r="ZS22" s="239">
        <v>-1</v>
      </c>
      <c r="ZT22" s="239">
        <v>-1</v>
      </c>
      <c r="ZU22" s="214">
        <v>1</v>
      </c>
      <c r="ZV22" s="240">
        <v>10</v>
      </c>
      <c r="ZW22">
        <v>-1</v>
      </c>
      <c r="ZX22">
        <v>1</v>
      </c>
      <c r="ZY22" s="214">
        <v>-1</v>
      </c>
      <c r="ZZ22">
        <v>1</v>
      </c>
      <c r="AAA22">
        <v>0</v>
      </c>
      <c r="AAB22">
        <v>1</v>
      </c>
      <c r="AAC22">
        <v>0</v>
      </c>
      <c r="AAD22" s="248">
        <v>-1.60760935093E-3</v>
      </c>
      <c r="AAE22" s="202">
        <v>42544</v>
      </c>
      <c r="AAF22">
        <f t="shared" si="181"/>
        <v>-1</v>
      </c>
      <c r="AAG22" t="s">
        <v>1180</v>
      </c>
      <c r="AAH22">
        <v>0</v>
      </c>
      <c r="AAI22" s="252">
        <v>2</v>
      </c>
      <c r="AAJ22">
        <v>0</v>
      </c>
      <c r="AAK22" s="138">
        <v>0</v>
      </c>
      <c r="AAL22" s="138">
        <v>0</v>
      </c>
      <c r="AAM22" s="196">
        <v>0</v>
      </c>
      <c r="AAN22" s="196">
        <f t="shared" si="166"/>
        <v>0</v>
      </c>
      <c r="AAO22" s="196">
        <v>0</v>
      </c>
      <c r="AAP22" s="196">
        <v>0</v>
      </c>
      <c r="AAQ22" s="196">
        <v>0</v>
      </c>
      <c r="AAR22" s="196">
        <v>0</v>
      </c>
      <c r="AAS22" s="196">
        <v>0</v>
      </c>
      <c r="AAT22" s="196">
        <f t="shared" si="108"/>
        <v>0</v>
      </c>
      <c r="AAU22" s="196">
        <v>0</v>
      </c>
      <c r="AAV22" s="196">
        <v>0</v>
      </c>
      <c r="AAW22" s="196">
        <v>0</v>
      </c>
      <c r="AAX22" s="196">
        <v>0</v>
      </c>
      <c r="AAZ22">
        <v>-1</v>
      </c>
      <c r="ABA22" s="239">
        <v>-1</v>
      </c>
      <c r="ABB22" s="239">
        <v>-1</v>
      </c>
      <c r="ABC22" s="239">
        <v>-1</v>
      </c>
      <c r="ABD22" s="214">
        <v>1</v>
      </c>
      <c r="ABE22" s="240">
        <v>11</v>
      </c>
      <c r="ABF22">
        <v>-1</v>
      </c>
      <c r="ABG22">
        <v>1</v>
      </c>
      <c r="ABH22" s="214">
        <v>-1</v>
      </c>
      <c r="ABI22">
        <v>1</v>
      </c>
      <c r="ABJ22">
        <v>0</v>
      </c>
      <c r="ABK22">
        <v>1</v>
      </c>
      <c r="ABL22">
        <v>0</v>
      </c>
      <c r="ABM22" s="248">
        <v>-6.2395169406199999E-3</v>
      </c>
      <c r="ABN22" s="202">
        <v>42544</v>
      </c>
      <c r="ABO22">
        <v>-1</v>
      </c>
      <c r="ABP22" t="s">
        <v>1180</v>
      </c>
      <c r="ABQ22">
        <v>0</v>
      </c>
      <c r="ABR22" s="252">
        <v>2</v>
      </c>
      <c r="ABS22">
        <v>0</v>
      </c>
      <c r="ABT22" s="138">
        <v>0</v>
      </c>
      <c r="ABU22" s="138">
        <v>0</v>
      </c>
      <c r="ABV22" s="196">
        <v>0</v>
      </c>
      <c r="ABW22" s="196">
        <v>0</v>
      </c>
      <c r="ABX22" s="196">
        <v>0</v>
      </c>
      <c r="ABY22" s="196">
        <v>0</v>
      </c>
      <c r="ABZ22" s="196">
        <v>0</v>
      </c>
      <c r="ACA22" s="196">
        <v>0</v>
      </c>
      <c r="ACB22" s="196">
        <v>0</v>
      </c>
      <c r="ACC22" s="196">
        <v>0</v>
      </c>
      <c r="ACD22" s="196">
        <v>0</v>
      </c>
      <c r="ACE22" s="196">
        <v>0</v>
      </c>
      <c r="ACF22" s="196">
        <v>0</v>
      </c>
      <c r="ACG22" s="196">
        <v>0</v>
      </c>
      <c r="ACI22">
        <v>-1</v>
      </c>
      <c r="ACJ22" s="239">
        <v>-1</v>
      </c>
      <c r="ACK22" s="239">
        <v>-1</v>
      </c>
      <c r="ACL22" s="239">
        <v>-1</v>
      </c>
      <c r="ACM22" s="214">
        <v>1</v>
      </c>
      <c r="ACN22" s="240">
        <v>-2</v>
      </c>
      <c r="ACO22">
        <v>-1</v>
      </c>
      <c r="ACP22">
        <v>-1</v>
      </c>
      <c r="ACQ22" s="214">
        <v>1</v>
      </c>
      <c r="ACR22">
        <v>0</v>
      </c>
      <c r="ACS22">
        <v>1</v>
      </c>
      <c r="ACT22">
        <v>0</v>
      </c>
      <c r="ACU22">
        <v>0</v>
      </c>
      <c r="ACV22" s="248">
        <v>5.1309748852300004E-3</v>
      </c>
      <c r="ACW22" s="202">
        <v>42544</v>
      </c>
      <c r="ACX22">
        <v>-1</v>
      </c>
      <c r="ACY22" t="s">
        <v>1180</v>
      </c>
      <c r="ACZ22">
        <v>0</v>
      </c>
      <c r="ADA22" s="252"/>
      <c r="ADB22">
        <v>0</v>
      </c>
      <c r="ADC22" s="138">
        <v>0</v>
      </c>
      <c r="ADD22" s="138">
        <v>0</v>
      </c>
      <c r="ADE22" s="196">
        <v>0</v>
      </c>
      <c r="ADF22" s="196">
        <v>0</v>
      </c>
      <c r="ADG22" s="196">
        <v>0</v>
      </c>
      <c r="ADH22" s="196">
        <v>0</v>
      </c>
      <c r="ADI22" s="196">
        <v>0</v>
      </c>
      <c r="ADJ22" s="196">
        <v>0</v>
      </c>
      <c r="ADK22" s="196">
        <v>0</v>
      </c>
      <c r="ADL22" s="196">
        <v>0</v>
      </c>
      <c r="ADM22" s="196">
        <v>0</v>
      </c>
      <c r="ADN22" s="196">
        <v>0</v>
      </c>
      <c r="ADO22" s="196">
        <v>0</v>
      </c>
      <c r="ADP22" s="196">
        <v>0</v>
      </c>
      <c r="ADR22">
        <v>1</v>
      </c>
      <c r="ADS22" s="239">
        <v>-1</v>
      </c>
      <c r="ADT22" s="239">
        <v>-1</v>
      </c>
      <c r="ADU22" s="214">
        <v>-1</v>
      </c>
      <c r="ADV22" s="214">
        <v>1</v>
      </c>
      <c r="ADW22" s="240">
        <v>-3</v>
      </c>
      <c r="ADX22">
        <v>-1</v>
      </c>
      <c r="ADY22">
        <v>-1</v>
      </c>
      <c r="ADZ22" s="214">
        <v>-1</v>
      </c>
      <c r="AEA22">
        <v>1</v>
      </c>
      <c r="AEB22">
        <v>0</v>
      </c>
      <c r="AEC22">
        <v>1</v>
      </c>
      <c r="AED22">
        <v>1</v>
      </c>
      <c r="AEE22" s="248">
        <v>-4.7017732401900001E-3</v>
      </c>
      <c r="AEF22" s="202">
        <v>42544</v>
      </c>
      <c r="AEG22">
        <v>-1</v>
      </c>
      <c r="AEH22" t="s">
        <v>1180</v>
      </c>
      <c r="AEI22">
        <v>0</v>
      </c>
      <c r="AEJ22" s="252"/>
      <c r="AEK22">
        <v>0</v>
      </c>
      <c r="AEL22" s="138">
        <v>0</v>
      </c>
      <c r="AEM22" s="138">
        <v>0</v>
      </c>
      <c r="AEN22" s="196">
        <v>0</v>
      </c>
      <c r="AEO22" s="196">
        <v>0</v>
      </c>
      <c r="AEP22" s="196">
        <v>0</v>
      </c>
      <c r="AEQ22" s="196">
        <v>0</v>
      </c>
      <c r="AER22" s="196">
        <v>0</v>
      </c>
      <c r="AES22" s="196">
        <v>0</v>
      </c>
      <c r="AET22" s="196">
        <v>0</v>
      </c>
      <c r="AEU22" s="196">
        <v>0</v>
      </c>
      <c r="AEV22" s="196">
        <v>0</v>
      </c>
      <c r="AEW22" s="196">
        <v>0</v>
      </c>
      <c r="AEX22" s="196">
        <v>0</v>
      </c>
      <c r="AEY22" s="196">
        <v>0</v>
      </c>
      <c r="AFA22">
        <f t="shared" si="109"/>
        <v>-1</v>
      </c>
      <c r="AFB22" s="239">
        <v>-1</v>
      </c>
      <c r="AFC22" s="239">
        <v>1</v>
      </c>
      <c r="AFD22" s="239">
        <v>-1</v>
      </c>
      <c r="AFE22" s="214">
        <v>1</v>
      </c>
      <c r="AFF22" s="240">
        <v>-4</v>
      </c>
      <c r="AFG22">
        <f t="shared" si="110"/>
        <v>-1</v>
      </c>
      <c r="AFH22">
        <f t="shared" si="111"/>
        <v>-1</v>
      </c>
      <c r="AFI22" s="214">
        <v>-1</v>
      </c>
      <c r="AFJ22">
        <f t="shared" si="112"/>
        <v>0</v>
      </c>
      <c r="AFK22">
        <f>IF(AFI22=AFE22,1,0)</f>
        <v>0</v>
      </c>
      <c r="AFL22">
        <f t="shared" si="167"/>
        <v>1</v>
      </c>
      <c r="AFM22">
        <f t="shared" si="114"/>
        <v>1</v>
      </c>
      <c r="AFN22">
        <v>-6.0062086651400002E-3</v>
      </c>
      <c r="AFO22" s="202">
        <v>42559</v>
      </c>
      <c r="AFP22">
        <f t="shared" si="115"/>
        <v>-1</v>
      </c>
      <c r="AFQ22" t="str">
        <f t="shared" si="92"/>
        <v>TRUE</v>
      </c>
      <c r="AFR22">
        <f>VLOOKUP($A22,'FuturesInfo (3)'!$A$2:$V$80,22)</f>
        <v>0</v>
      </c>
      <c r="AFS22" s="252"/>
      <c r="AFT22">
        <f t="shared" si="116"/>
        <v>0</v>
      </c>
      <c r="AFU22" s="138">
        <f>VLOOKUP($A22,'FuturesInfo (3)'!$A$2:$O$80,15)*AFR22</f>
        <v>0</v>
      </c>
      <c r="AFV22" s="138">
        <f>VLOOKUP($A22,'FuturesInfo (3)'!$A$2:$O$80,15)*AFT22</f>
        <v>0</v>
      </c>
      <c r="AFW22" s="196">
        <f t="shared" si="117"/>
        <v>0</v>
      </c>
      <c r="AFX22" s="196">
        <f t="shared" si="188"/>
        <v>0</v>
      </c>
      <c r="AFY22" s="196">
        <f t="shared" si="119"/>
        <v>0</v>
      </c>
      <c r="AFZ22" s="196">
        <f t="shared" si="120"/>
        <v>0</v>
      </c>
      <c r="AGA22" s="196">
        <f t="shared" ref="AGA22:AGA85" si="191">IF(AFM22=1,ABS(AFU22*AFN22),-ABS(AFU22*AFN22))</f>
        <v>0</v>
      </c>
      <c r="AGB22" s="196">
        <f t="shared" si="122"/>
        <v>0</v>
      </c>
      <c r="AGC22" s="196">
        <f t="shared" si="168"/>
        <v>0</v>
      </c>
      <c r="AGD22" s="196">
        <f t="shared" si="123"/>
        <v>0</v>
      </c>
      <c r="AGE22" s="196">
        <f>IF(IF(sym!$Q11=AFI22,1,0)=1,ABS(AFU22*AFN22),-ABS(AFU22*AFN22))</f>
        <v>0</v>
      </c>
      <c r="AGF22" s="196">
        <f>IF(IF(sym!$P11=AFI22,1,0)=1,ABS(AFU22*AFN22),-ABS(AFU22*AFN22))</f>
        <v>0</v>
      </c>
      <c r="AGG22" s="196">
        <f t="shared" si="183"/>
        <v>0</v>
      </c>
      <c r="AGH22" s="196">
        <f t="shared" si="125"/>
        <v>0</v>
      </c>
      <c r="AGJ22">
        <f t="shared" si="126"/>
        <v>-1</v>
      </c>
      <c r="AGK22" s="239">
        <v>-1</v>
      </c>
      <c r="AGL22" s="239">
        <v>1</v>
      </c>
      <c r="AGM22" s="239">
        <v>-1</v>
      </c>
      <c r="AGN22" s="214">
        <v>1</v>
      </c>
      <c r="AGO22" s="240">
        <v>-5</v>
      </c>
      <c r="AGP22">
        <f t="shared" si="127"/>
        <v>-1</v>
      </c>
      <c r="AGQ22">
        <f t="shared" si="128"/>
        <v>-1</v>
      </c>
      <c r="AGR22" s="214"/>
      <c r="AGS22">
        <f t="shared" si="129"/>
        <v>0</v>
      </c>
      <c r="AGT22">
        <f>IF(AGR22=AGN22,1,0)</f>
        <v>0</v>
      </c>
      <c r="AGU22">
        <f t="shared" si="169"/>
        <v>0</v>
      </c>
      <c r="AGV22">
        <f t="shared" si="131"/>
        <v>0</v>
      </c>
      <c r="AGW22" s="248"/>
      <c r="AGX22" s="202">
        <v>42559</v>
      </c>
      <c r="AGY22">
        <f t="shared" si="132"/>
        <v>-1</v>
      </c>
      <c r="AGZ22" t="str">
        <f t="shared" si="93"/>
        <v>TRUE</v>
      </c>
      <c r="AHA22">
        <f>VLOOKUP($A22,'FuturesInfo (3)'!$A$2:$V$80,22)</f>
        <v>0</v>
      </c>
      <c r="AHB22" s="252"/>
      <c r="AHC22">
        <f t="shared" si="133"/>
        <v>0</v>
      </c>
      <c r="AHD22" s="138">
        <f>VLOOKUP($A22,'FuturesInfo (3)'!$A$2:$O$80,15)*AHA22</f>
        <v>0</v>
      </c>
      <c r="AHE22" s="138">
        <f>VLOOKUP($A22,'FuturesInfo (3)'!$A$2:$O$80,15)*AHC22</f>
        <v>0</v>
      </c>
      <c r="AHF22" s="196">
        <f t="shared" si="134"/>
        <v>0</v>
      </c>
      <c r="AHG22" s="196">
        <f t="shared" si="189"/>
        <v>0</v>
      </c>
      <c r="AHH22" s="196">
        <f t="shared" si="136"/>
        <v>0</v>
      </c>
      <c r="AHI22" s="196">
        <f t="shared" si="137"/>
        <v>0</v>
      </c>
      <c r="AHJ22" s="196">
        <f t="shared" ref="AHJ22:AHJ85" si="192">IF(AGV22=1,ABS(AHD22*AGW22),-ABS(AHD22*AGW22))</f>
        <v>0</v>
      </c>
      <c r="AHK22" s="196">
        <f t="shared" si="139"/>
        <v>0</v>
      </c>
      <c r="AHL22" s="196">
        <f t="shared" si="170"/>
        <v>0</v>
      </c>
      <c r="AHM22" s="196">
        <f t="shared" si="140"/>
        <v>0</v>
      </c>
      <c r="AHN22" s="196">
        <f>IF(IF(sym!$Q11=AGR22,1,0)=1,ABS(AHD22*AGW22),-ABS(AHD22*AGW22))</f>
        <v>0</v>
      </c>
      <c r="AHO22" s="196">
        <f>IF(IF(sym!$P11=AGR22,1,0)=1,ABS(AHD22*AGW22),-ABS(AHD22*AGW22))</f>
        <v>0</v>
      </c>
      <c r="AHP22" s="196">
        <f t="shared" si="185"/>
        <v>0</v>
      </c>
      <c r="AHQ22" s="196">
        <f t="shared" si="142"/>
        <v>0</v>
      </c>
      <c r="AHS22">
        <f t="shared" si="143"/>
        <v>0</v>
      </c>
      <c r="AHT22" s="239"/>
      <c r="AHU22" s="239"/>
      <c r="AHV22" s="239"/>
      <c r="AHW22" s="214"/>
      <c r="AHX22" s="240"/>
      <c r="AHY22">
        <f t="shared" si="144"/>
        <v>1</v>
      </c>
      <c r="AHZ22">
        <f t="shared" si="145"/>
        <v>0</v>
      </c>
      <c r="AIA22" s="214"/>
      <c r="AIB22">
        <f t="shared" si="146"/>
        <v>1</v>
      </c>
      <c r="AIC22">
        <f>IF(AIA22=AHW22,1,0)</f>
        <v>1</v>
      </c>
      <c r="AID22">
        <f t="shared" si="171"/>
        <v>0</v>
      </c>
      <c r="AIE22">
        <f t="shared" si="148"/>
        <v>1</v>
      </c>
      <c r="AIF22" s="248"/>
      <c r="AIG22" s="202"/>
      <c r="AIH22">
        <f t="shared" si="149"/>
        <v>-1</v>
      </c>
      <c r="AII22" t="str">
        <f t="shared" si="94"/>
        <v>FALSE</v>
      </c>
      <c r="AIJ22">
        <f>VLOOKUP($A22,'FuturesInfo (3)'!$A$2:$V$80,22)</f>
        <v>0</v>
      </c>
      <c r="AIK22" s="252"/>
      <c r="AIL22">
        <f t="shared" si="150"/>
        <v>0</v>
      </c>
      <c r="AIM22" s="138">
        <f>VLOOKUP($A22,'FuturesInfo (3)'!$A$2:$O$80,15)*AIJ22</f>
        <v>0</v>
      </c>
      <c r="AIN22" s="138">
        <f>VLOOKUP($A22,'FuturesInfo (3)'!$A$2:$O$80,15)*AIL22</f>
        <v>0</v>
      </c>
      <c r="AIO22" s="196">
        <f t="shared" si="151"/>
        <v>0</v>
      </c>
      <c r="AIP22" s="196">
        <f t="shared" si="190"/>
        <v>0</v>
      </c>
      <c r="AIQ22" s="196">
        <f t="shared" si="153"/>
        <v>0</v>
      </c>
      <c r="AIR22" s="196">
        <f t="shared" si="154"/>
        <v>0</v>
      </c>
      <c r="AIS22" s="196">
        <f t="shared" ref="AIS22:AIS85" si="193">IF(AIE22=1,ABS(AIM22*AIF22),-ABS(AIM22*AIF22))</f>
        <v>0</v>
      </c>
      <c r="AIT22" s="196">
        <f t="shared" si="156"/>
        <v>0</v>
      </c>
      <c r="AIU22" s="196">
        <f t="shared" si="172"/>
        <v>0</v>
      </c>
      <c r="AIV22" s="196">
        <f t="shared" si="157"/>
        <v>0</v>
      </c>
      <c r="AIW22" s="196">
        <f>IF(IF(sym!$Q11=AIA22,1,0)=1,ABS(AIM22*AIF22),-ABS(AIM22*AIF22))</f>
        <v>0</v>
      </c>
      <c r="AIX22" s="196">
        <f>IF(IF(sym!$P11=AIA22,1,0)=1,ABS(AIM22*AIF22),-ABS(AIM22*AIF22))</f>
        <v>0</v>
      </c>
      <c r="AIY22" s="196">
        <f t="shared" si="187"/>
        <v>0</v>
      </c>
      <c r="AIZ22" s="196">
        <f t="shared" si="159"/>
        <v>0</v>
      </c>
    </row>
    <row r="23" spans="1:936" x14ac:dyDescent="0.25">
      <c r="A23" s="1" t="s">
        <v>312</v>
      </c>
      <c r="B23" s="150" t="str">
        <f>'FuturesInfo (3)'!M11</f>
        <v>QCL</v>
      </c>
      <c r="C23" s="200" t="str">
        <f>VLOOKUP(A23,'FuturesInfo (3)'!$A$2:$K$80,11)</f>
        <v>energy</v>
      </c>
      <c r="F23" t="e">
        <f>#REF!</f>
        <v>#REF!</v>
      </c>
      <c r="G23">
        <v>-1</v>
      </c>
      <c r="H23">
        <v>-1</v>
      </c>
      <c r="I23">
        <v>-1</v>
      </c>
      <c r="J23">
        <f t="shared" si="77"/>
        <v>1</v>
      </c>
      <c r="K23">
        <f t="shared" si="78"/>
        <v>1</v>
      </c>
      <c r="L23" s="184">
        <v>-1.1185682326599999E-2</v>
      </c>
      <c r="M23" s="2">
        <v>10</v>
      </c>
      <c r="N23">
        <v>60</v>
      </c>
      <c r="O23" t="str">
        <f t="shared" si="79"/>
        <v>TRUE</v>
      </c>
      <c r="P23">
        <f>VLOOKUP($A23,'FuturesInfo (3)'!$A$2:$V$80,22)</f>
        <v>2</v>
      </c>
      <c r="Q23">
        <f t="shared" si="80"/>
        <v>2</v>
      </c>
      <c r="R23">
        <f t="shared" si="80"/>
        <v>2</v>
      </c>
      <c r="S23" s="138">
        <f>VLOOKUP($A23,'FuturesInfo (3)'!$A$2:$O$80,15)*Q23</f>
        <v>93300</v>
      </c>
      <c r="T23" s="144">
        <f t="shared" si="81"/>
        <v>1043.62416107178</v>
      </c>
      <c r="U23" s="144">
        <f t="shared" si="95"/>
        <v>1043.62416107178</v>
      </c>
      <c r="W23">
        <f t="shared" si="82"/>
        <v>-1</v>
      </c>
      <c r="X23">
        <v>-1</v>
      </c>
      <c r="Y23">
        <v>-1</v>
      </c>
      <c r="Z23">
        <v>1</v>
      </c>
      <c r="AA23">
        <f t="shared" si="173"/>
        <v>0</v>
      </c>
      <c r="AB23">
        <f t="shared" si="83"/>
        <v>0</v>
      </c>
      <c r="AC23" s="1">
        <v>2.2007404360299999E-2</v>
      </c>
      <c r="AD23" s="2">
        <v>10</v>
      </c>
      <c r="AE23">
        <v>60</v>
      </c>
      <c r="AF23" t="str">
        <f t="shared" si="84"/>
        <v>TRUE</v>
      </c>
      <c r="AG23">
        <f>VLOOKUP($A23,'FuturesInfo (3)'!$A$2:$V$80,22)</f>
        <v>2</v>
      </c>
      <c r="AH23">
        <f t="shared" si="85"/>
        <v>3</v>
      </c>
      <c r="AI23">
        <f t="shared" si="96"/>
        <v>2</v>
      </c>
      <c r="AJ23" s="138">
        <f>VLOOKUP($A23,'FuturesInfo (3)'!$A$2:$O$80,15)*AI23</f>
        <v>93300</v>
      </c>
      <c r="AK23" s="196">
        <f t="shared" si="97"/>
        <v>-2053.2908268159899</v>
      </c>
      <c r="AL23" s="196">
        <f t="shared" si="98"/>
        <v>-2053.2908268159899</v>
      </c>
      <c r="AN23">
        <f t="shared" si="86"/>
        <v>-1</v>
      </c>
      <c r="AO23">
        <v>1</v>
      </c>
      <c r="AP23">
        <v>-1</v>
      </c>
      <c r="AQ23">
        <v>1</v>
      </c>
      <c r="AR23">
        <f t="shared" si="174"/>
        <v>1</v>
      </c>
      <c r="AS23">
        <f t="shared" si="87"/>
        <v>0</v>
      </c>
      <c r="AT23" s="1">
        <v>1.34835983095E-2</v>
      </c>
      <c r="AU23" s="2">
        <v>10</v>
      </c>
      <c r="AV23">
        <v>60</v>
      </c>
      <c r="AW23" t="str">
        <f t="shared" si="88"/>
        <v>TRUE</v>
      </c>
      <c r="AX23">
        <f>VLOOKUP($A23,'FuturesInfo (3)'!$A$2:$V$80,22)</f>
        <v>2</v>
      </c>
      <c r="AY23">
        <f t="shared" si="89"/>
        <v>2</v>
      </c>
      <c r="AZ23">
        <f t="shared" si="99"/>
        <v>2</v>
      </c>
      <c r="BA23" s="138">
        <f>VLOOKUP($A23,'FuturesInfo (3)'!$A$2:$O$80,15)*AZ23</f>
        <v>93300</v>
      </c>
      <c r="BB23" s="196">
        <f t="shared" si="90"/>
        <v>1258.01972227635</v>
      </c>
      <c r="BC23" s="196">
        <f t="shared" si="100"/>
        <v>-1258.01972227635</v>
      </c>
      <c r="BE23">
        <v>1</v>
      </c>
      <c r="BF23">
        <v>1</v>
      </c>
      <c r="BG23">
        <v>-1</v>
      </c>
      <c r="BH23">
        <v>1</v>
      </c>
      <c r="BI23">
        <v>1</v>
      </c>
      <c r="BJ23">
        <v>0</v>
      </c>
      <c r="BK23" s="1">
        <v>1.7275615567899999E-2</v>
      </c>
      <c r="BL23" s="2">
        <v>10</v>
      </c>
      <c r="BM23">
        <v>60</v>
      </c>
      <c r="BN23" t="s">
        <v>1180</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1180</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1180</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1180</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1180</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1180</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1180</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1180</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1180</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1180</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1180</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1180</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1180</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1180</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1180</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1180</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1180</v>
      </c>
      <c r="QX23">
        <v>1</v>
      </c>
      <c r="QY23" s="252">
        <v>2</v>
      </c>
      <c r="QZ23">
        <v>1</v>
      </c>
      <c r="RA23" s="138">
        <v>48330</v>
      </c>
      <c r="RB23" s="138">
        <v>48330</v>
      </c>
      <c r="RC23" s="196">
        <v>1501.834402567368</v>
      </c>
      <c r="RD23" s="196">
        <f t="shared" si="91"/>
        <v>-1501.834402567368</v>
      </c>
      <c r="RE23" s="196">
        <v>-1501.834402567368</v>
      </c>
      <c r="RF23" s="196">
        <v>1501.834402567368</v>
      </c>
      <c r="RG23" s="196">
        <v>1501.834402567368</v>
      </c>
      <c r="RH23" s="196">
        <v>-1501.834402567368</v>
      </c>
      <c r="RI23" s="196">
        <f t="shared" si="101"/>
        <v>-1</v>
      </c>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f t="shared" si="175"/>
        <v>-1</v>
      </c>
      <c r="SE23" t="s">
        <v>1180</v>
      </c>
      <c r="SF23">
        <v>1</v>
      </c>
      <c r="SG23" s="252">
        <v>2</v>
      </c>
      <c r="SH23">
        <v>1</v>
      </c>
      <c r="SI23" s="138">
        <v>48990</v>
      </c>
      <c r="SJ23" s="138">
        <v>48990</v>
      </c>
      <c r="SK23" s="196">
        <v>-669.01303538305194</v>
      </c>
      <c r="SL23" s="196">
        <f t="shared" si="160"/>
        <v>-669.01303538305194</v>
      </c>
      <c r="SM23" s="196">
        <v>669.01303538305194</v>
      </c>
      <c r="SN23" s="196">
        <v>-669.01303538305194</v>
      </c>
      <c r="SO23" s="196">
        <v>-669.01303538305194</v>
      </c>
      <c r="SP23" s="196">
        <v>669.01303538305194</v>
      </c>
      <c r="SQ23" s="196">
        <v>-669.01303538305194</v>
      </c>
      <c r="SR23" s="196">
        <f t="shared" si="102"/>
        <v>-669.01303538305194</v>
      </c>
      <c r="SS23" s="196">
        <v>669.01303538305194</v>
      </c>
      <c r="ST23" s="196">
        <v>-669.01303538305194</v>
      </c>
      <c r="SU23" s="196">
        <v>-669.01303538305194</v>
      </c>
      <c r="SV23" s="196">
        <v>669.01303538305194</v>
      </c>
      <c r="SX23">
        <v>1</v>
      </c>
      <c r="SY23" s="239">
        <v>1</v>
      </c>
      <c r="SZ23" s="239">
        <v>1</v>
      </c>
      <c r="TA23" s="239">
        <v>1</v>
      </c>
      <c r="TB23" s="214">
        <v>1</v>
      </c>
      <c r="TC23" s="240">
        <v>-4</v>
      </c>
      <c r="TD23">
        <v>-1</v>
      </c>
      <c r="TE23">
        <v>-1</v>
      </c>
      <c r="TF23" s="214">
        <v>1</v>
      </c>
      <c r="TG23">
        <v>1</v>
      </c>
      <c r="TH23">
        <v>1</v>
      </c>
      <c r="TI23">
        <v>0</v>
      </c>
      <c r="TJ23">
        <v>0</v>
      </c>
      <c r="TK23" s="248"/>
      <c r="TL23" s="202">
        <v>42548</v>
      </c>
      <c r="TM23">
        <f t="shared" si="176"/>
        <v>1</v>
      </c>
      <c r="TN23" t="s">
        <v>1180</v>
      </c>
      <c r="TO23">
        <v>2</v>
      </c>
      <c r="TP23" s="252">
        <v>1</v>
      </c>
      <c r="TQ23">
        <v>3</v>
      </c>
      <c r="TR23" s="138">
        <v>97980</v>
      </c>
      <c r="TS23" s="138">
        <v>146970</v>
      </c>
      <c r="TT23" s="196">
        <v>0</v>
      </c>
      <c r="TU23" s="196">
        <f t="shared" si="161"/>
        <v>0</v>
      </c>
      <c r="TV23" s="196">
        <v>0</v>
      </c>
      <c r="TW23" s="196">
        <v>0</v>
      </c>
      <c r="TX23" s="196">
        <v>0</v>
      </c>
      <c r="TY23" s="196">
        <v>0</v>
      </c>
      <c r="TZ23" s="196">
        <v>0</v>
      </c>
      <c r="UA23" s="196">
        <f t="shared" si="103"/>
        <v>0</v>
      </c>
      <c r="UB23" s="196">
        <v>0</v>
      </c>
      <c r="UC23" s="196">
        <v>0</v>
      </c>
      <c r="UD23" s="196">
        <v>0</v>
      </c>
      <c r="UE23" s="196">
        <v>0</v>
      </c>
      <c r="UG23">
        <v>1</v>
      </c>
      <c r="UH23" s="239">
        <v>1</v>
      </c>
      <c r="UI23" s="239">
        <v>1</v>
      </c>
      <c r="UJ23" s="239">
        <v>1</v>
      </c>
      <c r="UK23" s="214">
        <v>1</v>
      </c>
      <c r="UL23" s="240">
        <v>-4</v>
      </c>
      <c r="UM23">
        <v>-1</v>
      </c>
      <c r="UN23">
        <v>-1</v>
      </c>
      <c r="UO23" s="214">
        <v>-1</v>
      </c>
      <c r="UP23">
        <v>0</v>
      </c>
      <c r="UQ23">
        <v>0</v>
      </c>
      <c r="UR23">
        <v>1</v>
      </c>
      <c r="US23">
        <v>1</v>
      </c>
      <c r="UT23" s="248">
        <v>-4.8785466421700001E-2</v>
      </c>
      <c r="UU23" s="202">
        <v>42548</v>
      </c>
      <c r="UV23">
        <f t="shared" si="177"/>
        <v>1</v>
      </c>
      <c r="UW23" t="s">
        <v>1180</v>
      </c>
      <c r="UX23">
        <v>2</v>
      </c>
      <c r="UY23" s="252">
        <v>1</v>
      </c>
      <c r="UZ23">
        <v>3</v>
      </c>
      <c r="VA23" s="138">
        <v>93200</v>
      </c>
      <c r="VB23" s="138">
        <v>139800</v>
      </c>
      <c r="VC23" s="196">
        <v>-4546.8054705024397</v>
      </c>
      <c r="VD23" s="196">
        <f t="shared" si="162"/>
        <v>-4546.8054705024397</v>
      </c>
      <c r="VE23" s="196">
        <v>-4546.8054705024397</v>
      </c>
      <c r="VF23" s="196">
        <v>4546.8054705024397</v>
      </c>
      <c r="VG23" s="196">
        <v>4546.8054705024397</v>
      </c>
      <c r="VH23" s="196">
        <v>-4546.8054705024397</v>
      </c>
      <c r="VI23" s="196">
        <v>-4546.8054705024397</v>
      </c>
      <c r="VJ23" s="196">
        <f t="shared" si="104"/>
        <v>-4546.8054705024397</v>
      </c>
      <c r="VK23" s="196">
        <v>-4546.8054705024397</v>
      </c>
      <c r="VL23" s="196">
        <v>4546.8054705024397</v>
      </c>
      <c r="VM23" s="196">
        <v>-4546.8054705024397</v>
      </c>
      <c r="VN23" s="196">
        <v>4546.8054705024397</v>
      </c>
      <c r="VP23">
        <v>-1</v>
      </c>
      <c r="VQ23" s="239">
        <v>-1</v>
      </c>
      <c r="VR23" s="239">
        <v>-1</v>
      </c>
      <c r="VS23" s="239">
        <v>-1</v>
      </c>
      <c r="VT23" s="214">
        <v>1</v>
      </c>
      <c r="VU23" s="240">
        <v>3</v>
      </c>
      <c r="VV23">
        <v>-1</v>
      </c>
      <c r="VW23">
        <v>1</v>
      </c>
      <c r="VX23" s="214">
        <v>1</v>
      </c>
      <c r="VY23">
        <v>0</v>
      </c>
      <c r="VZ23">
        <v>1</v>
      </c>
      <c r="WA23">
        <v>0</v>
      </c>
      <c r="WB23">
        <v>1</v>
      </c>
      <c r="WC23" s="248">
        <v>1.78111587983E-2</v>
      </c>
      <c r="WD23" s="202">
        <v>42548</v>
      </c>
      <c r="WE23">
        <f t="shared" si="178"/>
        <v>-1</v>
      </c>
      <c r="WF23" t="s">
        <v>1180</v>
      </c>
      <c r="WG23">
        <v>2</v>
      </c>
      <c r="WH23" s="252">
        <v>2</v>
      </c>
      <c r="WI23">
        <v>2</v>
      </c>
      <c r="WJ23" s="138">
        <v>94860</v>
      </c>
      <c r="WK23" s="138">
        <v>94860</v>
      </c>
      <c r="WL23" s="196">
        <v>-1689.566523606738</v>
      </c>
      <c r="WM23" s="196">
        <f t="shared" si="163"/>
        <v>-1689.566523606738</v>
      </c>
      <c r="WN23" s="196">
        <v>1689.566523606738</v>
      </c>
      <c r="WO23" s="196">
        <v>-1689.566523606738</v>
      </c>
      <c r="WP23" s="196">
        <v>1689.566523606738</v>
      </c>
      <c r="WQ23" s="196">
        <v>-1689.566523606738</v>
      </c>
      <c r="WR23" s="196">
        <v>-1689.566523606738</v>
      </c>
      <c r="WS23" s="196">
        <f t="shared" si="105"/>
        <v>-1689.566523606738</v>
      </c>
      <c r="WT23" s="196">
        <v>1689.566523606738</v>
      </c>
      <c r="WU23" s="196">
        <v>-1689.566523606738</v>
      </c>
      <c r="WV23" s="196">
        <v>-1689.566523606738</v>
      </c>
      <c r="WW23" s="196">
        <v>1689.566523606738</v>
      </c>
      <c r="WY23">
        <v>1</v>
      </c>
      <c r="WZ23" s="239">
        <v>-1</v>
      </c>
      <c r="XA23" s="239">
        <v>-1</v>
      </c>
      <c r="XB23" s="239">
        <v>-1</v>
      </c>
      <c r="XC23" s="214">
        <v>1</v>
      </c>
      <c r="XD23" s="240">
        <v>4</v>
      </c>
      <c r="XE23">
        <v>-1</v>
      </c>
      <c r="XF23">
        <v>1</v>
      </c>
      <c r="XG23">
        <v>-1</v>
      </c>
      <c r="XH23">
        <v>1</v>
      </c>
      <c r="XI23">
        <v>0</v>
      </c>
      <c r="XJ23">
        <v>1</v>
      </c>
      <c r="XK23">
        <v>0</v>
      </c>
      <c r="XL23">
        <v>-4.8281678262700002E-2</v>
      </c>
      <c r="XM23" s="202">
        <v>42550</v>
      </c>
      <c r="XN23">
        <f t="shared" si="179"/>
        <v>-1</v>
      </c>
      <c r="XO23" t="s">
        <v>1180</v>
      </c>
      <c r="XP23">
        <v>2</v>
      </c>
      <c r="XQ23" s="252">
        <v>1</v>
      </c>
      <c r="XR23">
        <v>3</v>
      </c>
      <c r="XS23" s="138">
        <v>90280</v>
      </c>
      <c r="XT23" s="138">
        <v>135420</v>
      </c>
      <c r="XU23" s="196">
        <v>4358.8699135565566</v>
      </c>
      <c r="XV23" s="196">
        <f t="shared" si="164"/>
        <v>-4358.8699135565566</v>
      </c>
      <c r="XW23" s="196">
        <v>-4358.8699135565566</v>
      </c>
      <c r="XX23" s="196">
        <v>4358.8699135565566</v>
      </c>
      <c r="XY23" s="196">
        <v>-4358.8699135565566</v>
      </c>
      <c r="XZ23" s="196">
        <v>4358.8699135565566</v>
      </c>
      <c r="YA23" s="196">
        <v>4358.8699135565566</v>
      </c>
      <c r="YB23" s="196">
        <f t="shared" si="106"/>
        <v>4358.8699135565566</v>
      </c>
      <c r="YC23" s="196">
        <v>-4358.8699135565566</v>
      </c>
      <c r="YD23" s="196">
        <v>4358.8699135565566</v>
      </c>
      <c r="YE23" s="196">
        <v>-4358.8699135565566</v>
      </c>
      <c r="YF23" s="196">
        <v>4358.8699135565566</v>
      </c>
      <c r="YH23">
        <v>-1</v>
      </c>
      <c r="YI23">
        <v>-1</v>
      </c>
      <c r="YJ23">
        <v>-1</v>
      </c>
      <c r="YK23">
        <v>-1</v>
      </c>
      <c r="YL23">
        <v>1</v>
      </c>
      <c r="YM23">
        <v>5</v>
      </c>
      <c r="YN23">
        <v>-1</v>
      </c>
      <c r="YO23">
        <v>1</v>
      </c>
      <c r="YP23" s="214">
        <v>1</v>
      </c>
      <c r="YQ23">
        <v>0</v>
      </c>
      <c r="YR23">
        <v>1</v>
      </c>
      <c r="YS23">
        <v>0</v>
      </c>
      <c r="YT23">
        <v>1</v>
      </c>
      <c r="YU23" s="248">
        <v>5.9813912272900002E-3</v>
      </c>
      <c r="YV23" s="202">
        <v>42550</v>
      </c>
      <c r="YW23">
        <f t="shared" si="180"/>
        <v>-1</v>
      </c>
      <c r="YX23" t="s">
        <v>1180</v>
      </c>
      <c r="YY23">
        <v>2</v>
      </c>
      <c r="YZ23">
        <v>1</v>
      </c>
      <c r="ZA23">
        <v>3</v>
      </c>
      <c r="ZB23" s="138">
        <v>90820</v>
      </c>
      <c r="ZC23" s="138">
        <v>136230</v>
      </c>
      <c r="ZD23" s="196">
        <v>-543.22995126247781</v>
      </c>
      <c r="ZE23" s="196">
        <f t="shared" si="165"/>
        <v>-543.22995126247781</v>
      </c>
      <c r="ZF23" s="196">
        <v>543.22995126247781</v>
      </c>
      <c r="ZG23" s="196">
        <v>-543.22995126247781</v>
      </c>
      <c r="ZH23" s="196">
        <v>543.22995126247781</v>
      </c>
      <c r="ZI23" s="196">
        <v>-543.22995126247781</v>
      </c>
      <c r="ZJ23" s="196">
        <v>-543.22995126247781</v>
      </c>
      <c r="ZK23" s="196">
        <f t="shared" si="107"/>
        <v>-543.22995126247781</v>
      </c>
      <c r="ZL23" s="196">
        <v>543.22995126247781</v>
      </c>
      <c r="ZM23" s="196">
        <v>-543.22995126247781</v>
      </c>
      <c r="ZN23" s="196">
        <v>-543.22995126247781</v>
      </c>
      <c r="ZO23" s="196">
        <v>543.22995126247781</v>
      </c>
      <c r="ZQ23">
        <v>1</v>
      </c>
      <c r="ZR23" s="239">
        <v>1</v>
      </c>
      <c r="ZS23" s="239">
        <v>1</v>
      </c>
      <c r="ZT23" s="239">
        <v>-1</v>
      </c>
      <c r="ZU23" s="214">
        <v>1</v>
      </c>
      <c r="ZV23" s="240">
        <v>6</v>
      </c>
      <c r="ZW23">
        <v>-1</v>
      </c>
      <c r="ZX23">
        <v>1</v>
      </c>
      <c r="ZY23" s="214">
        <v>-1</v>
      </c>
      <c r="ZZ23">
        <v>0</v>
      </c>
      <c r="AAA23">
        <v>0</v>
      </c>
      <c r="AAB23">
        <v>1</v>
      </c>
      <c r="AAC23">
        <v>0</v>
      </c>
      <c r="AAD23" s="248">
        <v>-1.43140277472E-2</v>
      </c>
      <c r="AAE23" s="202">
        <v>42550</v>
      </c>
      <c r="AAF23">
        <f t="shared" si="181"/>
        <v>1</v>
      </c>
      <c r="AAG23" t="s">
        <v>1180</v>
      </c>
      <c r="AAH23">
        <v>2</v>
      </c>
      <c r="AAI23" s="252">
        <v>1</v>
      </c>
      <c r="AAJ23">
        <v>3</v>
      </c>
      <c r="AAK23" s="138">
        <v>89520</v>
      </c>
      <c r="AAL23" s="138">
        <v>134280</v>
      </c>
      <c r="AAM23" s="196">
        <v>-1281.3917639293441</v>
      </c>
      <c r="AAN23" s="196">
        <f t="shared" si="166"/>
        <v>-1281.3917639293441</v>
      </c>
      <c r="AAO23" s="196">
        <v>-1281.3917639293441</v>
      </c>
      <c r="AAP23" s="196">
        <v>1281.3917639293441</v>
      </c>
      <c r="AAQ23" s="196">
        <v>-1281.3917639293441</v>
      </c>
      <c r="AAR23" s="196">
        <v>-1281.3917639293441</v>
      </c>
      <c r="AAS23" s="196">
        <v>1281.3917639293441</v>
      </c>
      <c r="AAT23" s="196">
        <f t="shared" si="108"/>
        <v>-1281.3917639293441</v>
      </c>
      <c r="AAU23" s="196">
        <v>-1281.3917639293441</v>
      </c>
      <c r="AAV23" s="196">
        <v>1281.3917639293441</v>
      </c>
      <c r="AAW23" s="196">
        <v>-1281.3917639293441</v>
      </c>
      <c r="AAX23" s="196">
        <v>1281.3917639293441</v>
      </c>
      <c r="AAZ23">
        <v>-1</v>
      </c>
      <c r="ABA23" s="239">
        <v>1</v>
      </c>
      <c r="ABB23" s="239">
        <v>1</v>
      </c>
      <c r="ABC23" s="239">
        <v>-1</v>
      </c>
      <c r="ABD23" s="214">
        <v>-1</v>
      </c>
      <c r="ABE23" s="240">
        <v>-7</v>
      </c>
      <c r="ABF23">
        <v>1</v>
      </c>
      <c r="ABG23">
        <v>1</v>
      </c>
      <c r="ABH23" s="214">
        <v>1</v>
      </c>
      <c r="ABI23">
        <v>1</v>
      </c>
      <c r="ABJ23">
        <v>0</v>
      </c>
      <c r="ABK23">
        <v>1</v>
      </c>
      <c r="ABL23">
        <v>1</v>
      </c>
      <c r="ABM23" s="248">
        <v>4.5576407447799998E-2</v>
      </c>
      <c r="ABN23" s="202">
        <v>42550</v>
      </c>
      <c r="ABO23">
        <v>1</v>
      </c>
      <c r="ABP23" t="s">
        <v>1180</v>
      </c>
      <c r="ABQ23">
        <v>2</v>
      </c>
      <c r="ABR23" s="252">
        <v>1</v>
      </c>
      <c r="ABS23">
        <v>3</v>
      </c>
      <c r="ABT23" s="138">
        <v>95140</v>
      </c>
      <c r="ABU23" s="138">
        <v>142710</v>
      </c>
      <c r="ABV23" s="196">
        <v>4336.1394045836914</v>
      </c>
      <c r="ABW23" s="196">
        <v>-4336.1394045836914</v>
      </c>
      <c r="ABX23" s="196">
        <v>-4336.1394045836914</v>
      </c>
      <c r="ABY23" s="196">
        <v>4336.1394045836914</v>
      </c>
      <c r="ABZ23" s="196">
        <v>4336.1394045836914</v>
      </c>
      <c r="ACA23" s="196">
        <v>4336.1394045836914</v>
      </c>
      <c r="ACB23" s="196">
        <v>-4336.1394045836914</v>
      </c>
      <c r="ACC23" s="196">
        <v>4336.1394045836914</v>
      </c>
      <c r="ACD23" s="196">
        <v>4336.1394045836914</v>
      </c>
      <c r="ACE23" s="196">
        <v>-4336.1394045836914</v>
      </c>
      <c r="ACF23" s="196">
        <v>-4336.1394045836914</v>
      </c>
      <c r="ACG23" s="196">
        <v>4336.1394045836914</v>
      </c>
      <c r="ACI23">
        <v>1</v>
      </c>
      <c r="ACJ23" s="239">
        <v>1</v>
      </c>
      <c r="ACK23" s="239">
        <v>1</v>
      </c>
      <c r="ACL23" s="239">
        <v>-1</v>
      </c>
      <c r="ACM23" s="214">
        <v>-1</v>
      </c>
      <c r="ACN23" s="240">
        <v>-8</v>
      </c>
      <c r="ACO23">
        <v>1</v>
      </c>
      <c r="ACP23">
        <v>1</v>
      </c>
      <c r="ACQ23" s="214">
        <v>-1</v>
      </c>
      <c r="ACR23">
        <v>0</v>
      </c>
      <c r="ACS23">
        <v>1</v>
      </c>
      <c r="ACT23">
        <v>0</v>
      </c>
      <c r="ACU23">
        <v>0</v>
      </c>
      <c r="ACV23" s="248">
        <v>-4.4776119402999998E-2</v>
      </c>
      <c r="ACW23" s="202">
        <v>42550</v>
      </c>
      <c r="ACX23">
        <v>1</v>
      </c>
      <c r="ACY23" t="s">
        <v>1180</v>
      </c>
      <c r="ACZ23">
        <v>1</v>
      </c>
      <c r="ADA23" s="252"/>
      <c r="ADB23">
        <v>1</v>
      </c>
      <c r="ADC23" s="138">
        <v>45440</v>
      </c>
      <c r="ADD23" s="138">
        <v>45440</v>
      </c>
      <c r="ADE23" s="196">
        <v>-2034.6268656723198</v>
      </c>
      <c r="ADF23" s="196">
        <v>-2034.6268656723198</v>
      </c>
      <c r="ADG23" s="196">
        <v>2034.6268656723198</v>
      </c>
      <c r="ADH23" s="196">
        <v>-2034.6268656723198</v>
      </c>
      <c r="ADI23" s="196">
        <v>-2034.6268656723198</v>
      </c>
      <c r="ADJ23" s="196">
        <v>-2034.6268656723198</v>
      </c>
      <c r="ADK23" s="196">
        <v>2034.6268656723198</v>
      </c>
      <c r="ADL23" s="196">
        <v>-2034.6268656723198</v>
      </c>
      <c r="ADM23" s="196">
        <v>-2034.6268656723198</v>
      </c>
      <c r="ADN23" s="196">
        <v>2034.6268656723198</v>
      </c>
      <c r="ADO23" s="196">
        <v>-2034.6268656723198</v>
      </c>
      <c r="ADP23" s="196">
        <v>2034.6268656723198</v>
      </c>
      <c r="ADR23">
        <v>-1</v>
      </c>
      <c r="ADS23" s="239">
        <v>-1</v>
      </c>
      <c r="ADT23" s="239">
        <v>-1</v>
      </c>
      <c r="ADU23" s="214">
        <v>-1</v>
      </c>
      <c r="ADV23" s="214">
        <v>-1</v>
      </c>
      <c r="ADW23" s="240">
        <v>-9</v>
      </c>
      <c r="ADX23">
        <v>1</v>
      </c>
      <c r="ADY23">
        <v>1</v>
      </c>
      <c r="ADZ23" s="214">
        <v>1</v>
      </c>
      <c r="AEA23">
        <v>0</v>
      </c>
      <c r="AEB23">
        <v>0</v>
      </c>
      <c r="AEC23">
        <v>1</v>
      </c>
      <c r="AED23">
        <v>1</v>
      </c>
      <c r="AEE23" s="248">
        <v>2.1566901408500001E-2</v>
      </c>
      <c r="AEF23" s="202">
        <v>42550</v>
      </c>
      <c r="AEG23">
        <v>-1</v>
      </c>
      <c r="AEH23" t="s">
        <v>1180</v>
      </c>
      <c r="AEI23">
        <v>2</v>
      </c>
      <c r="AEJ23" s="252"/>
      <c r="AEK23">
        <v>2</v>
      </c>
      <c r="AEL23" s="138">
        <v>92840</v>
      </c>
      <c r="AEM23" s="138">
        <v>92840</v>
      </c>
      <c r="AEN23" s="196">
        <v>-2002.27112676514</v>
      </c>
      <c r="AEO23" s="196">
        <v>-2002.27112676514</v>
      </c>
      <c r="AEP23" s="196">
        <v>-2002.27112676514</v>
      </c>
      <c r="AEQ23" s="196">
        <v>2002.27112676514</v>
      </c>
      <c r="AER23" s="196">
        <v>2002.27112676514</v>
      </c>
      <c r="AES23" s="196">
        <v>-2002.27112676514</v>
      </c>
      <c r="AET23" s="196">
        <v>-2002.27112676514</v>
      </c>
      <c r="AEU23" s="196">
        <v>-2002.27112676514</v>
      </c>
      <c r="AEV23" s="196">
        <v>2002.27112676514</v>
      </c>
      <c r="AEW23" s="196">
        <v>-2002.27112676514</v>
      </c>
      <c r="AEX23" s="196">
        <v>-2002.27112676514</v>
      </c>
      <c r="AEY23" s="196">
        <v>2002.27112676514</v>
      </c>
      <c r="AFA23">
        <f t="shared" si="109"/>
        <v>1</v>
      </c>
      <c r="AFB23" s="239">
        <v>1</v>
      </c>
      <c r="AFC23" s="239">
        <v>1</v>
      </c>
      <c r="AFD23" s="239">
        <v>1</v>
      </c>
      <c r="AFE23" s="214">
        <v>-1</v>
      </c>
      <c r="AFF23" s="240">
        <v>-10</v>
      </c>
      <c r="AFG23">
        <f t="shared" si="110"/>
        <v>1</v>
      </c>
      <c r="AFH23">
        <f t="shared" si="111"/>
        <v>1</v>
      </c>
      <c r="AFI23" s="214">
        <v>1</v>
      </c>
      <c r="AFJ23">
        <f t="shared" si="112"/>
        <v>1</v>
      </c>
      <c r="AFK23">
        <f t="shared" ref="AFK23:AFK86" si="194">IF(AFI23=AFE23,1,0)</f>
        <v>0</v>
      </c>
      <c r="AFL23">
        <f t="shared" si="167"/>
        <v>1</v>
      </c>
      <c r="AFM23">
        <f t="shared" si="114"/>
        <v>1</v>
      </c>
      <c r="AFN23">
        <v>4.9547608789299999E-3</v>
      </c>
      <c r="AFO23" s="202">
        <v>42550</v>
      </c>
      <c r="AFP23">
        <f t="shared" si="115"/>
        <v>1</v>
      </c>
      <c r="AFQ23" t="str">
        <f t="shared" si="92"/>
        <v>TRUE</v>
      </c>
      <c r="AFR23">
        <f>VLOOKUP($A23,'FuturesInfo (3)'!$A$2:$V$80,22)</f>
        <v>2</v>
      </c>
      <c r="AFS23" s="252"/>
      <c r="AFT23">
        <f t="shared" si="116"/>
        <v>2</v>
      </c>
      <c r="AFU23" s="138">
        <f>VLOOKUP($A23,'FuturesInfo (3)'!$A$2:$O$80,15)*AFR23</f>
        <v>93300</v>
      </c>
      <c r="AFV23" s="138">
        <f>VLOOKUP($A23,'FuturesInfo (3)'!$A$2:$O$80,15)*AFT23</f>
        <v>93300</v>
      </c>
      <c r="AFW23" s="196">
        <f t="shared" si="117"/>
        <v>462.27919000416898</v>
      </c>
      <c r="AFX23" s="196">
        <f t="shared" si="188"/>
        <v>462.27919000416898</v>
      </c>
      <c r="AFY23" s="196">
        <f t="shared" si="119"/>
        <v>-462.27919000416898</v>
      </c>
      <c r="AFZ23" s="196">
        <f t="shared" si="120"/>
        <v>462.27919000416898</v>
      </c>
      <c r="AGA23" s="196">
        <f t="shared" si="191"/>
        <v>462.27919000416898</v>
      </c>
      <c r="AGB23" s="196">
        <f t="shared" si="122"/>
        <v>462.27919000416898</v>
      </c>
      <c r="AGC23" s="196">
        <f t="shared" si="168"/>
        <v>462.27919000416898</v>
      </c>
      <c r="AGD23" s="196">
        <f t="shared" si="123"/>
        <v>462.27919000416898</v>
      </c>
      <c r="AGE23" s="196">
        <f>IF(IF(sym!$Q12=AFI23,1,0)=1,ABS(AFU23*AFN23),-ABS(AFU23*AFN23))</f>
        <v>462.27919000416898</v>
      </c>
      <c r="AGF23" s="196">
        <f>IF(IF(sym!$P12=AFI23,1,0)=1,ABS(AFU23*AFN23),-ABS(AFU23*AFN23))</f>
        <v>-462.27919000416898</v>
      </c>
      <c r="AGG23" s="196">
        <f t="shared" si="183"/>
        <v>-462.27919000416898</v>
      </c>
      <c r="AGH23" s="196">
        <f t="shared" si="125"/>
        <v>462.27919000416898</v>
      </c>
      <c r="AGJ23">
        <f t="shared" si="126"/>
        <v>1</v>
      </c>
      <c r="AGK23" s="239">
        <v>1</v>
      </c>
      <c r="AGL23" s="239">
        <v>1</v>
      </c>
      <c r="AGM23" s="239">
        <v>1</v>
      </c>
      <c r="AGN23" s="214">
        <v>-1</v>
      </c>
      <c r="AGO23" s="240">
        <v>-11</v>
      </c>
      <c r="AGP23">
        <f t="shared" si="127"/>
        <v>1</v>
      </c>
      <c r="AGQ23">
        <f t="shared" si="128"/>
        <v>1</v>
      </c>
      <c r="AGR23" s="214"/>
      <c r="AGS23">
        <f t="shared" si="129"/>
        <v>0</v>
      </c>
      <c r="AGT23">
        <f t="shared" ref="AGT23:AGT86" si="195">IF(AGR23=AGN23,1,0)</f>
        <v>0</v>
      </c>
      <c r="AGU23">
        <f t="shared" si="169"/>
        <v>0</v>
      </c>
      <c r="AGV23">
        <f t="shared" si="131"/>
        <v>0</v>
      </c>
      <c r="AGW23" s="248"/>
      <c r="AGX23" s="202">
        <v>42550</v>
      </c>
      <c r="AGY23">
        <f t="shared" si="132"/>
        <v>1</v>
      </c>
      <c r="AGZ23" t="str">
        <f t="shared" si="93"/>
        <v>TRUE</v>
      </c>
      <c r="AHA23">
        <f>VLOOKUP($A23,'FuturesInfo (3)'!$A$2:$V$80,22)</f>
        <v>2</v>
      </c>
      <c r="AHB23" s="252"/>
      <c r="AHC23">
        <f t="shared" si="133"/>
        <v>2</v>
      </c>
      <c r="AHD23" s="138">
        <f>VLOOKUP($A23,'FuturesInfo (3)'!$A$2:$O$80,15)*AHA23</f>
        <v>93300</v>
      </c>
      <c r="AHE23" s="138">
        <f>VLOOKUP($A23,'FuturesInfo (3)'!$A$2:$O$80,15)*AHC23</f>
        <v>93300</v>
      </c>
      <c r="AHF23" s="196">
        <f t="shared" si="134"/>
        <v>0</v>
      </c>
      <c r="AHG23" s="196">
        <f t="shared" si="189"/>
        <v>0</v>
      </c>
      <c r="AHH23" s="196">
        <f t="shared" si="136"/>
        <v>0</v>
      </c>
      <c r="AHI23" s="196">
        <f t="shared" si="137"/>
        <v>0</v>
      </c>
      <c r="AHJ23" s="196">
        <f t="shared" si="192"/>
        <v>0</v>
      </c>
      <c r="AHK23" s="196">
        <f t="shared" si="139"/>
        <v>0</v>
      </c>
      <c r="AHL23" s="196">
        <f t="shared" si="170"/>
        <v>0</v>
      </c>
      <c r="AHM23" s="196">
        <f t="shared" si="140"/>
        <v>0</v>
      </c>
      <c r="AHN23" s="196">
        <f>IF(IF(sym!$Q12=AGR23,1,0)=1,ABS(AHD23*AGW23),-ABS(AHD23*AGW23))</f>
        <v>0</v>
      </c>
      <c r="AHO23" s="196">
        <f>IF(IF(sym!$P12=AGR23,1,0)=1,ABS(AHD23*AGW23),-ABS(AHD23*AGW23))</f>
        <v>0</v>
      </c>
      <c r="AHP23" s="196">
        <f t="shared" si="185"/>
        <v>0</v>
      </c>
      <c r="AHQ23" s="196">
        <f t="shared" si="142"/>
        <v>0</v>
      </c>
      <c r="AHS23">
        <f t="shared" si="143"/>
        <v>0</v>
      </c>
      <c r="AHT23" s="239"/>
      <c r="AHU23" s="239"/>
      <c r="AHV23" s="239"/>
      <c r="AHW23" s="214"/>
      <c r="AHX23" s="240"/>
      <c r="AHY23">
        <f t="shared" si="144"/>
        <v>1</v>
      </c>
      <c r="AHZ23">
        <f t="shared" si="145"/>
        <v>0</v>
      </c>
      <c r="AIA23" s="214"/>
      <c r="AIB23">
        <f t="shared" si="146"/>
        <v>1</v>
      </c>
      <c r="AIC23">
        <f t="shared" ref="AIC23:AIC86" si="196">IF(AIA23=AHW23,1,0)</f>
        <v>1</v>
      </c>
      <c r="AID23">
        <f t="shared" si="171"/>
        <v>0</v>
      </c>
      <c r="AIE23">
        <f t="shared" si="148"/>
        <v>1</v>
      </c>
      <c r="AIF23" s="248"/>
      <c r="AIG23" s="202"/>
      <c r="AIH23">
        <f t="shared" si="149"/>
        <v>-1</v>
      </c>
      <c r="AII23" t="str">
        <f t="shared" si="94"/>
        <v>FALSE</v>
      </c>
      <c r="AIJ23">
        <f>VLOOKUP($A23,'FuturesInfo (3)'!$A$2:$V$80,22)</f>
        <v>2</v>
      </c>
      <c r="AIK23" s="252"/>
      <c r="AIL23">
        <f t="shared" si="150"/>
        <v>2</v>
      </c>
      <c r="AIM23" s="138">
        <f>VLOOKUP($A23,'FuturesInfo (3)'!$A$2:$O$80,15)*AIJ23</f>
        <v>93300</v>
      </c>
      <c r="AIN23" s="138">
        <f>VLOOKUP($A23,'FuturesInfo (3)'!$A$2:$O$80,15)*AIL23</f>
        <v>93300</v>
      </c>
      <c r="AIO23" s="196">
        <f t="shared" si="151"/>
        <v>0</v>
      </c>
      <c r="AIP23" s="196">
        <f t="shared" si="190"/>
        <v>0</v>
      </c>
      <c r="AIQ23" s="196">
        <f t="shared" si="153"/>
        <v>0</v>
      </c>
      <c r="AIR23" s="196">
        <f t="shared" si="154"/>
        <v>0</v>
      </c>
      <c r="AIS23" s="196">
        <f t="shared" si="193"/>
        <v>0</v>
      </c>
      <c r="AIT23" s="196">
        <f t="shared" si="156"/>
        <v>0</v>
      </c>
      <c r="AIU23" s="196">
        <f t="shared" si="172"/>
        <v>0</v>
      </c>
      <c r="AIV23" s="196">
        <f t="shared" si="157"/>
        <v>0</v>
      </c>
      <c r="AIW23" s="196">
        <f>IF(IF(sym!$Q12=AIA23,1,0)=1,ABS(AIM23*AIF23),-ABS(AIM23*AIF23))</f>
        <v>0</v>
      </c>
      <c r="AIX23" s="196">
        <f>IF(IF(sym!$P12=AIA23,1,0)=1,ABS(AIM23*AIF23),-ABS(AIM23*AIF23))</f>
        <v>0</v>
      </c>
      <c r="AIY23" s="196">
        <f t="shared" si="187"/>
        <v>0</v>
      </c>
      <c r="AIZ23" s="196">
        <f t="shared" si="159"/>
        <v>0</v>
      </c>
    </row>
    <row r="24" spans="1:936" x14ac:dyDescent="0.25">
      <c r="A24" s="1" t="s">
        <v>314</v>
      </c>
      <c r="B24" s="150" t="str">
        <f>'FuturesInfo (3)'!M12</f>
        <v>@CT</v>
      </c>
      <c r="C24" s="200" t="str">
        <f>VLOOKUP(A24,'FuturesInfo (3)'!$A$2:$K$80,11)</f>
        <v>soft</v>
      </c>
      <c r="F24" s="3" t="e">
        <f>#REF!</f>
        <v>#REF!</v>
      </c>
      <c r="G24" s="3">
        <v>-1</v>
      </c>
      <c r="H24">
        <v>1</v>
      </c>
      <c r="I24" s="3">
        <v>1</v>
      </c>
      <c r="J24">
        <f t="shared" si="77"/>
        <v>0</v>
      </c>
      <c r="K24">
        <f t="shared" si="78"/>
        <v>1</v>
      </c>
      <c r="L24" s="185">
        <v>1.6701129279400002E-2</v>
      </c>
      <c r="M24" s="2">
        <v>10</v>
      </c>
      <c r="N24">
        <v>60</v>
      </c>
      <c r="O24" t="str">
        <f t="shared" si="79"/>
        <v>TRUE</v>
      </c>
      <c r="P24">
        <f>VLOOKUP($A24,'FuturesInfo (3)'!$A$2:$V$80,22)</f>
        <v>3</v>
      </c>
      <c r="Q24">
        <f t="shared" si="80"/>
        <v>3</v>
      </c>
      <c r="R24">
        <f t="shared" si="80"/>
        <v>3</v>
      </c>
      <c r="S24" s="138">
        <f>VLOOKUP($A24,'FuturesInfo (3)'!$A$2:$O$80,15)*Q24</f>
        <v>111420</v>
      </c>
      <c r="T24" s="144">
        <f t="shared" si="81"/>
        <v>-1860.8398243107481</v>
      </c>
      <c r="U24" s="144">
        <f t="shared" si="95"/>
        <v>1860.8398243107481</v>
      </c>
      <c r="W24" s="3">
        <f t="shared" si="82"/>
        <v>-1</v>
      </c>
      <c r="X24" s="3">
        <v>1</v>
      </c>
      <c r="Y24">
        <v>1</v>
      </c>
      <c r="Z24" s="3">
        <v>1</v>
      </c>
      <c r="AA24">
        <f t="shared" si="173"/>
        <v>1</v>
      </c>
      <c r="AB24">
        <f t="shared" si="83"/>
        <v>1</v>
      </c>
      <c r="AC24" s="5">
        <v>2.5504615866099999E-2</v>
      </c>
      <c r="AD24" s="2">
        <v>10</v>
      </c>
      <c r="AE24">
        <v>60</v>
      </c>
      <c r="AF24" t="str">
        <f t="shared" si="84"/>
        <v>TRUE</v>
      </c>
      <c r="AG24">
        <f>VLOOKUP($A24,'FuturesInfo (3)'!$A$2:$V$80,22)</f>
        <v>3</v>
      </c>
      <c r="AH24">
        <f t="shared" si="85"/>
        <v>4</v>
      </c>
      <c r="AI24">
        <f t="shared" si="96"/>
        <v>3</v>
      </c>
      <c r="AJ24" s="138">
        <f>VLOOKUP($A24,'FuturesInfo (3)'!$A$2:$O$80,15)*AI24</f>
        <v>111420</v>
      </c>
      <c r="AK24" s="196">
        <f t="shared" si="97"/>
        <v>2841.7242998008619</v>
      </c>
      <c r="AL24" s="196">
        <f t="shared" si="98"/>
        <v>2841.7242998008619</v>
      </c>
      <c r="AN24" s="3">
        <f t="shared" si="86"/>
        <v>1</v>
      </c>
      <c r="AO24" s="3">
        <v>1</v>
      </c>
      <c r="AP24">
        <v>1</v>
      </c>
      <c r="AQ24" s="3">
        <v>1</v>
      </c>
      <c r="AR24">
        <f t="shared" si="174"/>
        <v>1</v>
      </c>
      <c r="AS24">
        <f t="shared" si="87"/>
        <v>1</v>
      </c>
      <c r="AT24" s="5">
        <v>4.57735733903E-3</v>
      </c>
      <c r="AU24" s="2">
        <v>10</v>
      </c>
      <c r="AV24">
        <v>60</v>
      </c>
      <c r="AW24" t="str">
        <f t="shared" si="88"/>
        <v>TRUE</v>
      </c>
      <c r="AX24">
        <f>VLOOKUP($A24,'FuturesInfo (3)'!$A$2:$V$80,22)</f>
        <v>3</v>
      </c>
      <c r="AY24">
        <f t="shared" si="89"/>
        <v>4</v>
      </c>
      <c r="AZ24" s="182">
        <f>AY24</f>
        <v>4</v>
      </c>
      <c r="BA24" s="138">
        <f>VLOOKUP($A24,'FuturesInfo (3)'!$A$2:$O$80,15)*AZ24</f>
        <v>148560</v>
      </c>
      <c r="BB24" s="196">
        <f t="shared" si="90"/>
        <v>680.01220628629676</v>
      </c>
      <c r="BC24" s="196">
        <f t="shared" si="100"/>
        <v>680.01220628629676</v>
      </c>
      <c r="BE24" s="3">
        <v>1</v>
      </c>
      <c r="BF24" s="3">
        <v>-1</v>
      </c>
      <c r="BG24">
        <v>1</v>
      </c>
      <c r="BH24" s="3">
        <v>1</v>
      </c>
      <c r="BI24">
        <v>0</v>
      </c>
      <c r="BJ24">
        <v>1</v>
      </c>
      <c r="BK24" s="5">
        <v>1.8226002430100001E-3</v>
      </c>
      <c r="BL24" s="2">
        <v>10</v>
      </c>
      <c r="BM24">
        <v>60</v>
      </c>
      <c r="BN24" t="s">
        <v>1180</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1180</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1180</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1180</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1180</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1180</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1180</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1180</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1180</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1180</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1180</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1180</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1180</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1180</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1180</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1180</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1180</v>
      </c>
      <c r="QX24">
        <v>3</v>
      </c>
      <c r="QY24" s="252">
        <v>1</v>
      </c>
      <c r="QZ24">
        <v>4</v>
      </c>
      <c r="RA24" s="138">
        <v>96255.000000000015</v>
      </c>
      <c r="RB24" s="138">
        <v>128340.00000000001</v>
      </c>
      <c r="RC24" s="196">
        <v>2455.7084282456194</v>
      </c>
      <c r="RD24" s="196">
        <f t="shared" si="91"/>
        <v>2455.7084282456194</v>
      </c>
      <c r="RE24" s="196">
        <v>2455.7084282456194</v>
      </c>
      <c r="RF24" s="196">
        <v>-2455.7084282456194</v>
      </c>
      <c r="RG24" s="196">
        <v>-2455.7084282456194</v>
      </c>
      <c r="RH24" s="196">
        <v>-2455.7084282456194</v>
      </c>
      <c r="RI24" s="196">
        <f t="shared" si="101"/>
        <v>0</v>
      </c>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f t="shared" si="175"/>
        <v>-1</v>
      </c>
      <c r="SE24" t="s">
        <v>1180</v>
      </c>
      <c r="SF24">
        <v>3</v>
      </c>
      <c r="SG24" s="252">
        <v>2</v>
      </c>
      <c r="SH24">
        <v>2</v>
      </c>
      <c r="SI24" s="138">
        <v>97485</v>
      </c>
      <c r="SJ24" s="138">
        <v>64990</v>
      </c>
      <c r="SK24" s="196">
        <v>1245.7176250603786</v>
      </c>
      <c r="SL24" s="196">
        <f t="shared" si="160"/>
        <v>-1245.7176250603786</v>
      </c>
      <c r="SM24" s="196">
        <v>-1245.7176250603786</v>
      </c>
      <c r="SN24" s="196">
        <v>1245.7176250603786</v>
      </c>
      <c r="SO24" s="196">
        <v>-1245.7176250603786</v>
      </c>
      <c r="SP24" s="196">
        <v>-1245.7176250603786</v>
      </c>
      <c r="SQ24" s="196">
        <v>1245.7176250603786</v>
      </c>
      <c r="SR24" s="196">
        <f t="shared" si="102"/>
        <v>-1245.7176250603786</v>
      </c>
      <c r="SS24" s="196">
        <v>1245.7176250603786</v>
      </c>
      <c r="ST24" s="196">
        <v>-1245.7176250603786</v>
      </c>
      <c r="SU24" s="196">
        <v>-1245.7176250603786</v>
      </c>
      <c r="SV24" s="196">
        <v>1245.7176250603786</v>
      </c>
      <c r="SX24">
        <v>1</v>
      </c>
      <c r="SY24" s="241">
        <v>-1</v>
      </c>
      <c r="SZ24" s="241">
        <v>1</v>
      </c>
      <c r="TA24" s="241">
        <v>-1</v>
      </c>
      <c r="TB24" s="214">
        <v>-1</v>
      </c>
      <c r="TC24" s="240">
        <v>3</v>
      </c>
      <c r="TD24">
        <v>1</v>
      </c>
      <c r="TE24">
        <v>-1</v>
      </c>
      <c r="TF24" s="245">
        <v>1</v>
      </c>
      <c r="TG24">
        <v>0</v>
      </c>
      <c r="TH24">
        <v>0</v>
      </c>
      <c r="TI24">
        <v>1</v>
      </c>
      <c r="TJ24">
        <v>0</v>
      </c>
      <c r="TK24" s="246"/>
      <c r="TL24" s="202">
        <v>42548</v>
      </c>
      <c r="TM24">
        <f t="shared" si="176"/>
        <v>-1</v>
      </c>
      <c r="TN24" t="s">
        <v>1180</v>
      </c>
      <c r="TO24">
        <v>3</v>
      </c>
      <c r="TP24" s="252">
        <v>2</v>
      </c>
      <c r="TQ24">
        <v>2</v>
      </c>
      <c r="TR24" s="138">
        <v>97485</v>
      </c>
      <c r="TS24" s="138">
        <v>64990</v>
      </c>
      <c r="TT24" s="196">
        <v>0</v>
      </c>
      <c r="TU24" s="196">
        <f t="shared" si="161"/>
        <v>0</v>
      </c>
      <c r="TV24" s="196">
        <v>0</v>
      </c>
      <c r="TW24" s="196">
        <v>0</v>
      </c>
      <c r="TX24" s="196">
        <v>0</v>
      </c>
      <c r="TY24" s="196">
        <v>0</v>
      </c>
      <c r="TZ24" s="196">
        <v>0</v>
      </c>
      <c r="UA24" s="196">
        <f t="shared" si="103"/>
        <v>0</v>
      </c>
      <c r="UB24" s="196">
        <v>0</v>
      </c>
      <c r="UC24" s="196">
        <v>0</v>
      </c>
      <c r="UD24" s="196">
        <v>0</v>
      </c>
      <c r="UE24" s="196">
        <v>0</v>
      </c>
      <c r="UG24">
        <v>1</v>
      </c>
      <c r="UH24" s="241">
        <v>-1</v>
      </c>
      <c r="UI24" s="241">
        <v>1</v>
      </c>
      <c r="UJ24" s="241">
        <v>-1</v>
      </c>
      <c r="UK24" s="214">
        <v>-1</v>
      </c>
      <c r="UL24" s="240">
        <v>3</v>
      </c>
      <c r="UM24">
        <v>1</v>
      </c>
      <c r="UN24">
        <v>-1</v>
      </c>
      <c r="UO24" s="245">
        <v>1</v>
      </c>
      <c r="UP24">
        <v>0</v>
      </c>
      <c r="UQ24">
        <v>0</v>
      </c>
      <c r="UR24">
        <v>1</v>
      </c>
      <c r="US24">
        <v>0</v>
      </c>
      <c r="UT24" s="246">
        <v>3.3851361748E-3</v>
      </c>
      <c r="UU24" s="202">
        <v>42548</v>
      </c>
      <c r="UV24">
        <f t="shared" si="177"/>
        <v>-1</v>
      </c>
      <c r="UW24" t="s">
        <v>1180</v>
      </c>
      <c r="UX24">
        <v>3</v>
      </c>
      <c r="UY24" s="252">
        <v>2</v>
      </c>
      <c r="UZ24">
        <v>2</v>
      </c>
      <c r="VA24" s="138">
        <v>97814.999999999985</v>
      </c>
      <c r="VB24" s="138">
        <v>65209.999999999993</v>
      </c>
      <c r="VC24" s="196">
        <v>-331.11709493806194</v>
      </c>
      <c r="VD24" s="196">
        <f t="shared" si="162"/>
        <v>331.11709493806194</v>
      </c>
      <c r="VE24" s="196">
        <v>-331.11709493806194</v>
      </c>
      <c r="VF24" s="196">
        <v>331.11709493806194</v>
      </c>
      <c r="VG24" s="196">
        <v>-331.11709493806194</v>
      </c>
      <c r="VH24" s="196">
        <v>331.11709493806194</v>
      </c>
      <c r="VI24" s="196">
        <v>-331.11709493806194</v>
      </c>
      <c r="VJ24" s="196">
        <f t="shared" si="104"/>
        <v>-331.11709493806194</v>
      </c>
      <c r="VK24" s="196">
        <v>331.11709493806194</v>
      </c>
      <c r="VL24" s="196">
        <v>-331.11709493806194</v>
      </c>
      <c r="VM24" s="196">
        <v>-331.11709493806194</v>
      </c>
      <c r="VN24" s="196">
        <v>331.11709493806194</v>
      </c>
      <c r="VP24">
        <v>1</v>
      </c>
      <c r="VQ24" s="241">
        <v>-1</v>
      </c>
      <c r="VR24" s="241">
        <v>1</v>
      </c>
      <c r="VS24" s="241">
        <v>-1</v>
      </c>
      <c r="VT24" s="214">
        <v>-1</v>
      </c>
      <c r="VU24" s="240">
        <v>4</v>
      </c>
      <c r="VV24">
        <v>1</v>
      </c>
      <c r="VW24">
        <v>-1</v>
      </c>
      <c r="VX24" s="245">
        <v>1</v>
      </c>
      <c r="VY24">
        <v>0</v>
      </c>
      <c r="VZ24">
        <v>0</v>
      </c>
      <c r="WA24">
        <v>1</v>
      </c>
      <c r="WB24">
        <v>0</v>
      </c>
      <c r="WC24" s="246">
        <v>1.3801564177299999E-3</v>
      </c>
      <c r="WD24" s="202">
        <v>42549</v>
      </c>
      <c r="WE24">
        <f t="shared" si="178"/>
        <v>-1</v>
      </c>
      <c r="WF24" t="s">
        <v>1180</v>
      </c>
      <c r="WG24">
        <v>3</v>
      </c>
      <c r="WH24" s="252">
        <v>2</v>
      </c>
      <c r="WI24">
        <v>3</v>
      </c>
      <c r="WJ24" s="138">
        <v>97950</v>
      </c>
      <c r="WK24" s="138">
        <v>97950</v>
      </c>
      <c r="WL24" s="196">
        <v>-135.18632111665349</v>
      </c>
      <c r="WM24" s="196">
        <f t="shared" si="163"/>
        <v>135.18632111665349</v>
      </c>
      <c r="WN24" s="196">
        <v>-135.18632111665349</v>
      </c>
      <c r="WO24" s="196">
        <v>135.18632111665349</v>
      </c>
      <c r="WP24" s="196">
        <v>-135.18632111665349</v>
      </c>
      <c r="WQ24" s="196">
        <v>135.18632111665349</v>
      </c>
      <c r="WR24" s="196">
        <v>-135.18632111665349</v>
      </c>
      <c r="WS24" s="196">
        <f t="shared" si="105"/>
        <v>-135.18632111665349</v>
      </c>
      <c r="WT24" s="196">
        <v>135.18632111665349</v>
      </c>
      <c r="WU24" s="196">
        <v>-135.18632111665349</v>
      </c>
      <c r="WV24" s="196">
        <v>-135.18632111665349</v>
      </c>
      <c r="WW24" s="196">
        <v>135.18632111665349</v>
      </c>
      <c r="WY24">
        <v>1</v>
      </c>
      <c r="WZ24" s="241">
        <v>-1</v>
      </c>
      <c r="XA24" s="241">
        <v>1</v>
      </c>
      <c r="XB24" s="241">
        <v>-1</v>
      </c>
      <c r="XC24" s="214">
        <v>-1</v>
      </c>
      <c r="XD24" s="240">
        <v>5</v>
      </c>
      <c r="XE24">
        <v>1</v>
      </c>
      <c r="XF24">
        <v>-1</v>
      </c>
      <c r="XG24">
        <v>-1</v>
      </c>
      <c r="XH24">
        <v>1</v>
      </c>
      <c r="XI24">
        <v>1</v>
      </c>
      <c r="XJ24">
        <v>0</v>
      </c>
      <c r="XK24">
        <v>1</v>
      </c>
      <c r="XL24">
        <v>-2.29709035222E-3</v>
      </c>
      <c r="XM24" s="202">
        <v>42549</v>
      </c>
      <c r="XN24">
        <f t="shared" si="179"/>
        <v>-1</v>
      </c>
      <c r="XO24" t="s">
        <v>1180</v>
      </c>
      <c r="XP24">
        <v>3</v>
      </c>
      <c r="XQ24" s="252">
        <v>1</v>
      </c>
      <c r="XR24">
        <v>4</v>
      </c>
      <c r="XS24" s="138">
        <v>97725</v>
      </c>
      <c r="XT24" s="138">
        <v>130300</v>
      </c>
      <c r="XU24" s="196">
        <v>224.48315467069949</v>
      </c>
      <c r="XV24" s="196">
        <f t="shared" si="164"/>
        <v>-224.48315467069949</v>
      </c>
      <c r="XW24" s="196">
        <v>224.48315467069949</v>
      </c>
      <c r="XX24" s="196">
        <v>-224.48315467069949</v>
      </c>
      <c r="XY24" s="196">
        <v>224.48315467069949</v>
      </c>
      <c r="XZ24" s="196">
        <v>-224.48315467069949</v>
      </c>
      <c r="YA24" s="196">
        <v>224.48315467069949</v>
      </c>
      <c r="YB24" s="196">
        <f t="shared" si="106"/>
        <v>224.48315467069949</v>
      </c>
      <c r="YC24" s="196">
        <v>-224.48315467069949</v>
      </c>
      <c r="YD24" s="196">
        <v>224.48315467069949</v>
      </c>
      <c r="YE24" s="196">
        <v>-224.48315467069949</v>
      </c>
      <c r="YF24" s="196">
        <v>224.48315467069949</v>
      </c>
      <c r="YH24">
        <v>-1</v>
      </c>
      <c r="YI24">
        <v>1</v>
      </c>
      <c r="YJ24">
        <v>1</v>
      </c>
      <c r="YK24">
        <v>1</v>
      </c>
      <c r="YL24">
        <v>-1</v>
      </c>
      <c r="YM24">
        <v>6</v>
      </c>
      <c r="YN24">
        <v>1</v>
      </c>
      <c r="YO24">
        <v>-1</v>
      </c>
      <c r="YP24" s="245">
        <v>1</v>
      </c>
      <c r="YQ24">
        <v>1</v>
      </c>
      <c r="YR24">
        <v>0</v>
      </c>
      <c r="YS24">
        <v>1</v>
      </c>
      <c r="YT24">
        <v>0</v>
      </c>
      <c r="YU24" s="246">
        <v>1.01304681504E-2</v>
      </c>
      <c r="YV24" s="202">
        <v>42549</v>
      </c>
      <c r="YW24">
        <f t="shared" si="180"/>
        <v>1</v>
      </c>
      <c r="YX24" t="s">
        <v>1180</v>
      </c>
      <c r="YY24">
        <v>3</v>
      </c>
      <c r="YZ24">
        <v>1</v>
      </c>
      <c r="ZA24">
        <v>4</v>
      </c>
      <c r="ZB24" s="138">
        <v>98715</v>
      </c>
      <c r="ZC24" s="138">
        <v>131620</v>
      </c>
      <c r="ZD24" s="196">
        <v>1000.029163466736</v>
      </c>
      <c r="ZE24" s="196">
        <f t="shared" si="165"/>
        <v>-1000.029163466736</v>
      </c>
      <c r="ZF24" s="196">
        <v>-1000.029163466736</v>
      </c>
      <c r="ZG24" s="196">
        <v>1000.029163466736</v>
      </c>
      <c r="ZH24" s="196">
        <v>-1000.029163466736</v>
      </c>
      <c r="ZI24" s="196">
        <v>1000.029163466736</v>
      </c>
      <c r="ZJ24" s="196">
        <v>1000.029163466736</v>
      </c>
      <c r="ZK24" s="196">
        <f t="shared" si="107"/>
        <v>1000.029163466736</v>
      </c>
      <c r="ZL24" s="196">
        <v>1000.029163466736</v>
      </c>
      <c r="ZM24" s="196">
        <v>-1000.029163466736</v>
      </c>
      <c r="ZN24" s="196">
        <v>-1000.029163466736</v>
      </c>
      <c r="ZO24" s="196">
        <v>1000.029163466736</v>
      </c>
      <c r="ZQ24">
        <v>1</v>
      </c>
      <c r="ZR24" s="241">
        <v>1</v>
      </c>
      <c r="ZS24" s="241">
        <v>1</v>
      </c>
      <c r="ZT24" s="241">
        <v>1</v>
      </c>
      <c r="ZU24" s="214">
        <v>-1</v>
      </c>
      <c r="ZV24" s="240">
        <v>-5</v>
      </c>
      <c r="ZW24">
        <v>1</v>
      </c>
      <c r="ZX24">
        <v>1</v>
      </c>
      <c r="ZY24" s="245">
        <v>1</v>
      </c>
      <c r="ZZ24">
        <v>1</v>
      </c>
      <c r="AAA24">
        <v>0</v>
      </c>
      <c r="AAB24">
        <v>1</v>
      </c>
      <c r="AAC24">
        <v>1</v>
      </c>
      <c r="AAD24" s="246">
        <v>2.9934660386000001E-2</v>
      </c>
      <c r="AAE24" s="202">
        <v>42551</v>
      </c>
      <c r="AAF24">
        <f t="shared" si="181"/>
        <v>1</v>
      </c>
      <c r="AAG24" t="s">
        <v>1180</v>
      </c>
      <c r="AAH24">
        <v>3</v>
      </c>
      <c r="AAI24" s="252">
        <v>2</v>
      </c>
      <c r="AAJ24">
        <v>2</v>
      </c>
      <c r="AAK24" s="138">
        <v>101670</v>
      </c>
      <c r="AAL24" s="138">
        <v>67780</v>
      </c>
      <c r="AAM24" s="196">
        <v>3043.4569214446201</v>
      </c>
      <c r="AAN24" s="196">
        <f t="shared" si="166"/>
        <v>3043.4569214446201</v>
      </c>
      <c r="AAO24" s="196">
        <v>-3043.4569214446201</v>
      </c>
      <c r="AAP24" s="196">
        <v>3043.4569214446201</v>
      </c>
      <c r="AAQ24" s="196">
        <v>3043.4569214446201</v>
      </c>
      <c r="AAR24" s="196">
        <v>3043.4569214446201</v>
      </c>
      <c r="AAS24" s="196">
        <v>3043.4569214446201</v>
      </c>
      <c r="AAT24" s="196">
        <f t="shared" si="108"/>
        <v>3043.4569214446201</v>
      </c>
      <c r="AAU24" s="196">
        <v>3043.4569214446201</v>
      </c>
      <c r="AAV24" s="196">
        <v>-3043.4569214446201</v>
      </c>
      <c r="AAW24" s="196">
        <v>-3043.4569214446201</v>
      </c>
      <c r="AAX24" s="196">
        <v>3043.4569214446201</v>
      </c>
      <c r="AAZ24">
        <v>1</v>
      </c>
      <c r="ABA24" s="241">
        <v>1</v>
      </c>
      <c r="ABB24" s="241">
        <v>-1</v>
      </c>
      <c r="ABC24" s="241">
        <v>1</v>
      </c>
      <c r="ABD24" s="214">
        <v>1</v>
      </c>
      <c r="ABE24" s="240">
        <v>-6</v>
      </c>
      <c r="ABF24">
        <v>-1</v>
      </c>
      <c r="ABG24">
        <v>-1</v>
      </c>
      <c r="ABH24" s="245">
        <v>1</v>
      </c>
      <c r="ABI24">
        <v>1</v>
      </c>
      <c r="ABJ24">
        <v>1</v>
      </c>
      <c r="ABK24">
        <v>0</v>
      </c>
      <c r="ABL24">
        <v>0</v>
      </c>
      <c r="ABM24" s="246">
        <v>4.4260843906799997E-2</v>
      </c>
      <c r="ABN24" s="202">
        <v>42551</v>
      </c>
      <c r="ABO24">
        <v>1</v>
      </c>
      <c r="ABP24" t="s">
        <v>1180</v>
      </c>
      <c r="ABQ24">
        <v>3</v>
      </c>
      <c r="ABR24" s="252">
        <v>2</v>
      </c>
      <c r="ABS24">
        <v>2</v>
      </c>
      <c r="ABT24" s="138">
        <v>106170</v>
      </c>
      <c r="ABU24" s="138">
        <v>70780</v>
      </c>
      <c r="ABV24" s="196">
        <v>4699.1737975849555</v>
      </c>
      <c r="ABW24" s="196">
        <v>4699.1737975849555</v>
      </c>
      <c r="ABX24" s="196">
        <v>4699.1737975849555</v>
      </c>
      <c r="ABY24" s="196">
        <v>-4699.1737975849555</v>
      </c>
      <c r="ABZ24" s="196">
        <v>-4699.1737975849555</v>
      </c>
      <c r="ACA24" s="196">
        <v>-4699.1737975849555</v>
      </c>
      <c r="ACB24" s="196">
        <v>4699.1737975849555</v>
      </c>
      <c r="ACC24" s="196">
        <v>4699.1737975849555</v>
      </c>
      <c r="ACD24" s="196">
        <v>4699.1737975849555</v>
      </c>
      <c r="ACE24" s="196">
        <v>-4699.1737975849555</v>
      </c>
      <c r="ACF24" s="196">
        <v>-4699.1737975849555</v>
      </c>
      <c r="ACG24" s="196">
        <v>4699.1737975849555</v>
      </c>
      <c r="ACI24">
        <v>1</v>
      </c>
      <c r="ACJ24" s="241">
        <v>1</v>
      </c>
      <c r="ACK24" s="241">
        <v>-1</v>
      </c>
      <c r="ACL24" s="241">
        <v>1</v>
      </c>
      <c r="ACM24" s="214">
        <v>1</v>
      </c>
      <c r="ACN24" s="240">
        <v>-7</v>
      </c>
      <c r="ACO24">
        <v>-1</v>
      </c>
      <c r="ACP24">
        <v>-1</v>
      </c>
      <c r="ACQ24" s="245">
        <v>1</v>
      </c>
      <c r="ACR24">
        <v>0</v>
      </c>
      <c r="ACS24">
        <v>1</v>
      </c>
      <c r="ACT24">
        <v>0</v>
      </c>
      <c r="ACU24">
        <v>0</v>
      </c>
      <c r="ACV24" s="246">
        <v>3.3484035038099998E-2</v>
      </c>
      <c r="ACW24" s="202">
        <v>42551</v>
      </c>
      <c r="ACX24">
        <v>1</v>
      </c>
      <c r="ACY24" t="s">
        <v>1180</v>
      </c>
      <c r="ACZ24">
        <v>3</v>
      </c>
      <c r="ADA24" s="252"/>
      <c r="ADB24">
        <v>2</v>
      </c>
      <c r="ADC24" s="138">
        <v>109725</v>
      </c>
      <c r="ADD24" s="138">
        <v>73150</v>
      </c>
      <c r="ADE24" s="196">
        <v>3674.0357445555223</v>
      </c>
      <c r="ADF24" s="196">
        <v>3674.0357445555223</v>
      </c>
      <c r="ADG24" s="196">
        <v>3674.0357445555223</v>
      </c>
      <c r="ADH24" s="196">
        <v>-3674.0357445555223</v>
      </c>
      <c r="ADI24" s="196">
        <v>-3674.0357445555223</v>
      </c>
      <c r="ADJ24" s="196">
        <v>-3674.0357445555223</v>
      </c>
      <c r="ADK24" s="196">
        <v>3674.0357445555223</v>
      </c>
      <c r="ADL24" s="196">
        <v>3674.0357445555223</v>
      </c>
      <c r="ADM24" s="196">
        <v>3674.0357445555223</v>
      </c>
      <c r="ADN24" s="196">
        <v>-3674.0357445555223</v>
      </c>
      <c r="ADO24" s="196">
        <v>-3674.0357445555223</v>
      </c>
      <c r="ADP24" s="196">
        <v>3674.0357445555223</v>
      </c>
      <c r="ADR24">
        <v>1</v>
      </c>
      <c r="ADS24" s="241">
        <v>1</v>
      </c>
      <c r="ADT24" s="241">
        <v>-1</v>
      </c>
      <c r="ADU24" s="245">
        <v>1</v>
      </c>
      <c r="ADV24" s="214">
        <v>1</v>
      </c>
      <c r="ADW24" s="240">
        <v>-8</v>
      </c>
      <c r="ADX24">
        <v>-1</v>
      </c>
      <c r="ADY24">
        <v>-1</v>
      </c>
      <c r="ADZ24" s="245">
        <v>1</v>
      </c>
      <c r="AEA24">
        <v>0</v>
      </c>
      <c r="AEB24">
        <v>1</v>
      </c>
      <c r="AEC24">
        <v>0</v>
      </c>
      <c r="AED24">
        <v>0</v>
      </c>
      <c r="AEE24" s="246">
        <v>9.8427887901599998E-3</v>
      </c>
      <c r="AEF24" s="202">
        <v>42551</v>
      </c>
      <c r="AEG24">
        <v>1</v>
      </c>
      <c r="AEH24" t="s">
        <v>1180</v>
      </c>
      <c r="AEI24">
        <v>3</v>
      </c>
      <c r="AEJ24" s="252"/>
      <c r="AEK24">
        <v>2</v>
      </c>
      <c r="AEL24" s="138">
        <v>110805</v>
      </c>
      <c r="AEM24" s="138">
        <v>73870</v>
      </c>
      <c r="AEN24" s="196">
        <v>1090.6302118936787</v>
      </c>
      <c r="AEO24" s="196">
        <v>1090.6302118936787</v>
      </c>
      <c r="AEP24" s="196">
        <v>1090.6302118936787</v>
      </c>
      <c r="AEQ24" s="196">
        <v>-1090.6302118936787</v>
      </c>
      <c r="AER24" s="196">
        <v>-1090.6302118936787</v>
      </c>
      <c r="AES24" s="196">
        <v>-1090.6302118936787</v>
      </c>
      <c r="AET24" s="196">
        <v>1090.6302118936787</v>
      </c>
      <c r="AEU24" s="196">
        <v>1090.6302118936787</v>
      </c>
      <c r="AEV24" s="196">
        <v>1090.6302118936787</v>
      </c>
      <c r="AEW24" s="196">
        <v>-1090.6302118936787</v>
      </c>
      <c r="AEX24" s="196">
        <v>-1090.6302118936787</v>
      </c>
      <c r="AEY24" s="196">
        <v>1090.6302118936787</v>
      </c>
      <c r="AFA24">
        <f t="shared" si="109"/>
        <v>1</v>
      </c>
      <c r="AFB24" s="241">
        <v>-1</v>
      </c>
      <c r="AFC24" s="241">
        <v>-1</v>
      </c>
      <c r="AFD24" s="241">
        <v>1</v>
      </c>
      <c r="AFE24" s="214">
        <v>1</v>
      </c>
      <c r="AFF24" s="240">
        <v>-9</v>
      </c>
      <c r="AFG24">
        <f t="shared" si="110"/>
        <v>-1</v>
      </c>
      <c r="AFH24">
        <f t="shared" si="111"/>
        <v>-1</v>
      </c>
      <c r="AFI24" s="245">
        <v>1</v>
      </c>
      <c r="AFJ24">
        <f t="shared" si="112"/>
        <v>0</v>
      </c>
      <c r="AFK24">
        <f t="shared" si="194"/>
        <v>1</v>
      </c>
      <c r="AFL24">
        <f t="shared" si="167"/>
        <v>0</v>
      </c>
      <c r="AFM24">
        <f t="shared" si="114"/>
        <v>0</v>
      </c>
      <c r="AFN24">
        <v>5.5502910518499997E-3</v>
      </c>
      <c r="AFO24" s="202">
        <v>42551</v>
      </c>
      <c r="AFP24">
        <f t="shared" si="115"/>
        <v>-1</v>
      </c>
      <c r="AFQ24" t="str">
        <f t="shared" si="92"/>
        <v>TRUE</v>
      </c>
      <c r="AFR24">
        <f>VLOOKUP($A24,'FuturesInfo (3)'!$A$2:$V$80,22)</f>
        <v>3</v>
      </c>
      <c r="AFS24" s="252"/>
      <c r="AFT24">
        <f t="shared" si="116"/>
        <v>2</v>
      </c>
      <c r="AFU24" s="138">
        <f>VLOOKUP($A24,'FuturesInfo (3)'!$A$2:$O$80,15)*AFR24</f>
        <v>111420</v>
      </c>
      <c r="AFV24" s="138">
        <f>VLOOKUP($A24,'FuturesInfo (3)'!$A$2:$O$80,15)*AFT24</f>
        <v>74280</v>
      </c>
      <c r="AFW24" s="196">
        <f t="shared" si="117"/>
        <v>-618.41342899712697</v>
      </c>
      <c r="AFX24" s="196">
        <f t="shared" si="188"/>
        <v>618.41342899712697</v>
      </c>
      <c r="AFY24" s="196">
        <f t="shared" si="119"/>
        <v>618.41342899712697</v>
      </c>
      <c r="AFZ24" s="196">
        <f t="shared" si="120"/>
        <v>-618.41342899712697</v>
      </c>
      <c r="AGA24" s="196">
        <f t="shared" si="191"/>
        <v>-618.41342899712697</v>
      </c>
      <c r="AGB24" s="196">
        <f t="shared" si="122"/>
        <v>-618.41342899712697</v>
      </c>
      <c r="AGC24" s="196">
        <f t="shared" si="168"/>
        <v>618.41342899712697</v>
      </c>
      <c r="AGD24" s="196">
        <f t="shared" si="123"/>
        <v>-618.41342899712697</v>
      </c>
      <c r="AGE24" s="196">
        <f>IF(IF(sym!$Q13=AFI24,1,0)=1,ABS(AFU24*AFN24),-ABS(AFU24*AFN24))</f>
        <v>618.41342899712697</v>
      </c>
      <c r="AGF24" s="196">
        <f>IF(IF(sym!$P13=AFI24,1,0)=1,ABS(AFU24*AFN24),-ABS(AFU24*AFN24))</f>
        <v>-618.41342899712697</v>
      </c>
      <c r="AGG24" s="196">
        <f t="shared" si="183"/>
        <v>-618.41342899712697</v>
      </c>
      <c r="AGH24" s="196">
        <f t="shared" si="125"/>
        <v>618.41342899712697</v>
      </c>
      <c r="AGJ24">
        <f t="shared" si="126"/>
        <v>1</v>
      </c>
      <c r="AGK24" s="241">
        <v>-1</v>
      </c>
      <c r="AGL24" s="241">
        <v>-1</v>
      </c>
      <c r="AGM24" s="241">
        <v>1</v>
      </c>
      <c r="AGN24" s="214">
        <v>1</v>
      </c>
      <c r="AGO24" s="240">
        <v>-10</v>
      </c>
      <c r="AGP24">
        <f t="shared" si="127"/>
        <v>-1</v>
      </c>
      <c r="AGQ24">
        <f t="shared" si="128"/>
        <v>-1</v>
      </c>
      <c r="AGR24" s="245"/>
      <c r="AGS24">
        <f t="shared" si="129"/>
        <v>0</v>
      </c>
      <c r="AGT24">
        <f t="shared" si="195"/>
        <v>0</v>
      </c>
      <c r="AGU24">
        <f t="shared" si="169"/>
        <v>0</v>
      </c>
      <c r="AGV24">
        <f t="shared" si="131"/>
        <v>0</v>
      </c>
      <c r="AGW24" s="246"/>
      <c r="AGX24" s="202">
        <v>42551</v>
      </c>
      <c r="AGY24">
        <f t="shared" si="132"/>
        <v>-1</v>
      </c>
      <c r="AGZ24" t="str">
        <f t="shared" si="93"/>
        <v>TRUE</v>
      </c>
      <c r="AHA24">
        <f>VLOOKUP($A24,'FuturesInfo (3)'!$A$2:$V$80,22)</f>
        <v>3</v>
      </c>
      <c r="AHB24" s="252"/>
      <c r="AHC24">
        <f t="shared" si="133"/>
        <v>2</v>
      </c>
      <c r="AHD24" s="138">
        <f>VLOOKUP($A24,'FuturesInfo (3)'!$A$2:$O$80,15)*AHA24</f>
        <v>111420</v>
      </c>
      <c r="AHE24" s="138">
        <f>VLOOKUP($A24,'FuturesInfo (3)'!$A$2:$O$80,15)*AHC24</f>
        <v>74280</v>
      </c>
      <c r="AHF24" s="196">
        <f t="shared" si="134"/>
        <v>0</v>
      </c>
      <c r="AHG24" s="196">
        <f t="shared" si="189"/>
        <v>0</v>
      </c>
      <c r="AHH24" s="196">
        <f t="shared" si="136"/>
        <v>0</v>
      </c>
      <c r="AHI24" s="196">
        <f t="shared" si="137"/>
        <v>0</v>
      </c>
      <c r="AHJ24" s="196">
        <f t="shared" si="192"/>
        <v>0</v>
      </c>
      <c r="AHK24" s="196">
        <f t="shared" si="139"/>
        <v>0</v>
      </c>
      <c r="AHL24" s="196">
        <f t="shared" si="170"/>
        <v>0</v>
      </c>
      <c r="AHM24" s="196">
        <f t="shared" si="140"/>
        <v>0</v>
      </c>
      <c r="AHN24" s="196">
        <f>IF(IF(sym!$Q13=AGR24,1,0)=1,ABS(AHD24*AGW24),-ABS(AHD24*AGW24))</f>
        <v>0</v>
      </c>
      <c r="AHO24" s="196">
        <f>IF(IF(sym!$P13=AGR24,1,0)=1,ABS(AHD24*AGW24),-ABS(AHD24*AGW24))</f>
        <v>0</v>
      </c>
      <c r="AHP24" s="196">
        <f t="shared" si="185"/>
        <v>0</v>
      </c>
      <c r="AHQ24" s="196">
        <f t="shared" si="142"/>
        <v>0</v>
      </c>
      <c r="AHS24">
        <f t="shared" si="143"/>
        <v>0</v>
      </c>
      <c r="AHT24" s="241"/>
      <c r="AHU24" s="241"/>
      <c r="AHV24" s="241"/>
      <c r="AHW24" s="214"/>
      <c r="AHX24" s="240"/>
      <c r="AHY24">
        <f t="shared" si="144"/>
        <v>1</v>
      </c>
      <c r="AHZ24">
        <f t="shared" si="145"/>
        <v>0</v>
      </c>
      <c r="AIA24" s="245"/>
      <c r="AIB24">
        <f t="shared" si="146"/>
        <v>1</v>
      </c>
      <c r="AIC24">
        <f t="shared" si="196"/>
        <v>1</v>
      </c>
      <c r="AID24">
        <f t="shared" si="171"/>
        <v>0</v>
      </c>
      <c r="AIE24">
        <f t="shared" si="148"/>
        <v>1</v>
      </c>
      <c r="AIF24" s="246"/>
      <c r="AIG24" s="202"/>
      <c r="AIH24">
        <f t="shared" si="149"/>
        <v>-1</v>
      </c>
      <c r="AII24" t="str">
        <f t="shared" si="94"/>
        <v>FALSE</v>
      </c>
      <c r="AIJ24">
        <f>VLOOKUP($A24,'FuturesInfo (3)'!$A$2:$V$80,22)</f>
        <v>3</v>
      </c>
      <c r="AIK24" s="252"/>
      <c r="AIL24">
        <f t="shared" si="150"/>
        <v>2</v>
      </c>
      <c r="AIM24" s="138">
        <f>VLOOKUP($A24,'FuturesInfo (3)'!$A$2:$O$80,15)*AIJ24</f>
        <v>111420</v>
      </c>
      <c r="AIN24" s="138">
        <f>VLOOKUP($A24,'FuturesInfo (3)'!$A$2:$O$80,15)*AIL24</f>
        <v>74280</v>
      </c>
      <c r="AIO24" s="196">
        <f t="shared" si="151"/>
        <v>0</v>
      </c>
      <c r="AIP24" s="196">
        <f t="shared" si="190"/>
        <v>0</v>
      </c>
      <c r="AIQ24" s="196">
        <f t="shared" si="153"/>
        <v>0</v>
      </c>
      <c r="AIR24" s="196">
        <f t="shared" si="154"/>
        <v>0</v>
      </c>
      <c r="AIS24" s="196">
        <f t="shared" si="193"/>
        <v>0</v>
      </c>
      <c r="AIT24" s="196">
        <f t="shared" si="156"/>
        <v>0</v>
      </c>
      <c r="AIU24" s="196">
        <f t="shared" si="172"/>
        <v>0</v>
      </c>
      <c r="AIV24" s="196">
        <f t="shared" si="157"/>
        <v>0</v>
      </c>
      <c r="AIW24" s="196">
        <f>IF(IF(sym!$Q13=AIA24,1,0)=1,ABS(AIM24*AIF24),-ABS(AIM24*AIF24))</f>
        <v>0</v>
      </c>
      <c r="AIX24" s="196">
        <f>IF(IF(sym!$P13=AIA24,1,0)=1,ABS(AIM24*AIF24),-ABS(AIM24*AIF24))</f>
        <v>0</v>
      </c>
      <c r="AIY24" s="196">
        <f t="shared" si="187"/>
        <v>0</v>
      </c>
      <c r="AIZ24" s="196">
        <f t="shared" si="159"/>
        <v>0</v>
      </c>
    </row>
    <row r="25" spans="1:936" x14ac:dyDescent="0.25">
      <c r="A25" s="1" t="s">
        <v>1017</v>
      </c>
      <c r="B25" s="150" t="str">
        <f>'FuturesInfo (3)'!M13</f>
        <v>@EU</v>
      </c>
      <c r="C25" s="200" t="str">
        <f>VLOOKUP(A25,'FuturesInfo (3)'!$A$2:$K$80,11)</f>
        <v>currency</v>
      </c>
      <c r="F25" t="e">
        <f>#REF!</f>
        <v>#REF!</v>
      </c>
      <c r="G25">
        <v>1</v>
      </c>
      <c r="H25">
        <v>1</v>
      </c>
      <c r="I25">
        <v>1</v>
      </c>
      <c r="J25">
        <f t="shared" si="77"/>
        <v>1</v>
      </c>
      <c r="K25">
        <f t="shared" si="78"/>
        <v>1</v>
      </c>
      <c r="L25" s="184">
        <v>1.74840849996E-2</v>
      </c>
      <c r="M25" s="2">
        <v>10</v>
      </c>
      <c r="N25">
        <v>60</v>
      </c>
      <c r="O25" t="str">
        <f t="shared" si="79"/>
        <v>TRUE</v>
      </c>
      <c r="P25">
        <f>VLOOKUP($A25,'FuturesInfo (3)'!$A$2:$V$80,22)</f>
        <v>2</v>
      </c>
      <c r="Q25">
        <f t="shared" si="80"/>
        <v>2</v>
      </c>
      <c r="R25">
        <f t="shared" si="80"/>
        <v>2</v>
      </c>
      <c r="S25" s="138">
        <f>VLOOKUP($A25,'FuturesInfo (3)'!$A$2:$O$80,15)*Q25</f>
        <v>277212.5</v>
      </c>
      <c r="T25" s="144">
        <f t="shared" si="81"/>
        <v>4846.8069129516152</v>
      </c>
      <c r="U25" s="144">
        <f t="shared" si="95"/>
        <v>4846.8069129516152</v>
      </c>
      <c r="W25">
        <f t="shared" si="82"/>
        <v>1</v>
      </c>
      <c r="X25">
        <v>-1</v>
      </c>
      <c r="Y25">
        <v>1</v>
      </c>
      <c r="Z25">
        <v>1</v>
      </c>
      <c r="AA25">
        <f t="shared" si="173"/>
        <v>0</v>
      </c>
      <c r="AB25">
        <f t="shared" si="83"/>
        <v>1</v>
      </c>
      <c r="AC25" s="1">
        <v>2.4673951357099999E-3</v>
      </c>
      <c r="AD25" s="2">
        <v>10</v>
      </c>
      <c r="AE25">
        <v>60</v>
      </c>
      <c r="AF25" t="str">
        <f t="shared" si="84"/>
        <v>TRUE</v>
      </c>
      <c r="AG25">
        <f>VLOOKUP($A25,'FuturesInfo (3)'!$A$2:$V$80,22)</f>
        <v>2</v>
      </c>
      <c r="AH25">
        <f t="shared" si="85"/>
        <v>2</v>
      </c>
      <c r="AI25">
        <f t="shared" si="96"/>
        <v>2</v>
      </c>
      <c r="AJ25" s="138">
        <f>VLOOKUP($A25,'FuturesInfo (3)'!$A$2:$O$80,15)*AI25</f>
        <v>277212.5</v>
      </c>
      <c r="AK25" s="196">
        <f t="shared" si="97"/>
        <v>-683.99277405800831</v>
      </c>
      <c r="AL25" s="196">
        <f t="shared" si="98"/>
        <v>683.99277405800831</v>
      </c>
      <c r="AN25">
        <f t="shared" si="86"/>
        <v>-1</v>
      </c>
      <c r="AO25">
        <v>-1</v>
      </c>
      <c r="AP25">
        <v>1</v>
      </c>
      <c r="AQ25">
        <v>-1</v>
      </c>
      <c r="AR25">
        <f t="shared" si="174"/>
        <v>1</v>
      </c>
      <c r="AS25">
        <f t="shared" si="87"/>
        <v>0</v>
      </c>
      <c r="AT25" s="1">
        <v>-1.01090014065E-3</v>
      </c>
      <c r="AU25" s="2">
        <v>10</v>
      </c>
      <c r="AV25">
        <v>60</v>
      </c>
      <c r="AW25" t="str">
        <f t="shared" si="88"/>
        <v>TRUE</v>
      </c>
      <c r="AX25">
        <f>VLOOKUP($A25,'FuturesInfo (3)'!$A$2:$V$80,22)</f>
        <v>2</v>
      </c>
      <c r="AY25">
        <f t="shared" si="89"/>
        <v>2</v>
      </c>
      <c r="AZ25">
        <f t="shared" si="99"/>
        <v>2</v>
      </c>
      <c r="BA25" s="138">
        <f>VLOOKUP($A25,'FuturesInfo (3)'!$A$2:$O$80,15)*AZ25</f>
        <v>277212.5</v>
      </c>
      <c r="BB25" s="196">
        <f t="shared" si="90"/>
        <v>280.2341552399381</v>
      </c>
      <c r="BC25" s="196">
        <f t="shared" si="100"/>
        <v>-280.2341552399381</v>
      </c>
      <c r="BE25">
        <v>-1</v>
      </c>
      <c r="BF25">
        <v>-1</v>
      </c>
      <c r="BG25">
        <v>1</v>
      </c>
      <c r="BH25">
        <v>1</v>
      </c>
      <c r="BI25">
        <v>0</v>
      </c>
      <c r="BJ25">
        <v>1</v>
      </c>
      <c r="BK25" s="1">
        <v>3.0357692815300001E-3</v>
      </c>
      <c r="BL25" s="2">
        <v>10</v>
      </c>
      <c r="BM25">
        <v>60</v>
      </c>
      <c r="BN25" t="s">
        <v>1180</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1180</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1180</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1180</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1180</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1180</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1180</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1180</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1180</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1180</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1180</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1180</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1180</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1180</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1180</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1180</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1180</v>
      </c>
      <c r="QX25">
        <v>1</v>
      </c>
      <c r="QY25" s="252">
        <v>2</v>
      </c>
      <c r="QZ25">
        <v>1</v>
      </c>
      <c r="RA25" s="138">
        <v>138843.75</v>
      </c>
      <c r="RB25" s="138">
        <v>138843.75</v>
      </c>
      <c r="RC25" s="196">
        <v>380.20599524173218</v>
      </c>
      <c r="RD25" s="196">
        <f t="shared" si="91"/>
        <v>-380.20599524173218</v>
      </c>
      <c r="RE25" s="196">
        <v>-380.20599524173218</v>
      </c>
      <c r="RF25" s="196">
        <v>380.20599524173218</v>
      </c>
      <c r="RG25" s="196">
        <v>380.20599524173218</v>
      </c>
      <c r="RH25" s="196">
        <v>-380.20599524173218</v>
      </c>
      <c r="RI25" s="196">
        <f t="shared" si="101"/>
        <v>-1</v>
      </c>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f t="shared" si="175"/>
        <v>-1</v>
      </c>
      <c r="SE25" t="s">
        <v>1180</v>
      </c>
      <c r="SF25">
        <v>1</v>
      </c>
      <c r="SG25" s="252">
        <v>1</v>
      </c>
      <c r="SH25">
        <v>1</v>
      </c>
      <c r="SI25" s="138">
        <v>139562.5</v>
      </c>
      <c r="SJ25" s="138">
        <v>139562.5</v>
      </c>
      <c r="SK25" s="196">
        <v>-722.47074049106686</v>
      </c>
      <c r="SL25" s="196">
        <f t="shared" si="160"/>
        <v>-722.47074049106686</v>
      </c>
      <c r="SM25" s="196">
        <v>722.47074049106686</v>
      </c>
      <c r="SN25" s="196">
        <v>-722.47074049106686</v>
      </c>
      <c r="SO25" s="196">
        <v>-722.47074049106686</v>
      </c>
      <c r="SP25" s="196">
        <v>-722.47074049106686</v>
      </c>
      <c r="SQ25" s="196">
        <v>-722.47074049106686</v>
      </c>
      <c r="SR25" s="196">
        <f t="shared" si="102"/>
        <v>-722.47074049106686</v>
      </c>
      <c r="SS25" s="196">
        <v>722.47074049106686</v>
      </c>
      <c r="ST25" s="196">
        <v>-722.47074049106686</v>
      </c>
      <c r="SU25" s="196">
        <v>-722.47074049106686</v>
      </c>
      <c r="SV25" s="196">
        <v>722.47074049106686</v>
      </c>
      <c r="SX25">
        <v>1</v>
      </c>
      <c r="SY25" s="239">
        <v>1</v>
      </c>
      <c r="SZ25" s="239">
        <v>-1</v>
      </c>
      <c r="TA25" s="239">
        <v>1</v>
      </c>
      <c r="TB25" s="214">
        <v>1</v>
      </c>
      <c r="TC25" s="240">
        <v>-12</v>
      </c>
      <c r="TD25">
        <v>-1</v>
      </c>
      <c r="TE25">
        <v>-1</v>
      </c>
      <c r="TF25" s="214">
        <v>1</v>
      </c>
      <c r="TG25">
        <v>1</v>
      </c>
      <c r="TH25">
        <v>1</v>
      </c>
      <c r="TI25">
        <v>0</v>
      </c>
      <c r="TJ25">
        <v>0</v>
      </c>
      <c r="TK25" s="248"/>
      <c r="TL25" s="202">
        <v>42536</v>
      </c>
      <c r="TM25">
        <f t="shared" si="176"/>
        <v>1</v>
      </c>
      <c r="TN25" t="s">
        <v>1180</v>
      </c>
      <c r="TO25">
        <v>2</v>
      </c>
      <c r="TP25" s="252">
        <v>1</v>
      </c>
      <c r="TQ25">
        <v>3</v>
      </c>
      <c r="TR25" s="138">
        <v>279125</v>
      </c>
      <c r="TS25" s="138">
        <v>418687.5</v>
      </c>
      <c r="TT25" s="196">
        <v>0</v>
      </c>
      <c r="TU25" s="196">
        <f t="shared" si="161"/>
        <v>0</v>
      </c>
      <c r="TV25" s="196">
        <v>0</v>
      </c>
      <c r="TW25" s="196">
        <v>0</v>
      </c>
      <c r="TX25" s="196">
        <v>0</v>
      </c>
      <c r="TY25" s="196">
        <v>0</v>
      </c>
      <c r="TZ25" s="196">
        <v>0</v>
      </c>
      <c r="UA25" s="196">
        <f t="shared" si="103"/>
        <v>0</v>
      </c>
      <c r="UB25" s="196">
        <v>0</v>
      </c>
      <c r="UC25" s="196">
        <v>0</v>
      </c>
      <c r="UD25" s="196">
        <v>0</v>
      </c>
      <c r="UE25" s="196">
        <v>0</v>
      </c>
      <c r="UG25">
        <v>1</v>
      </c>
      <c r="UH25" s="239">
        <v>1</v>
      </c>
      <c r="UI25" s="239">
        <v>-1</v>
      </c>
      <c r="UJ25" s="239">
        <v>1</v>
      </c>
      <c r="UK25" s="214">
        <v>1</v>
      </c>
      <c r="UL25" s="240">
        <v>-12</v>
      </c>
      <c r="UM25">
        <v>-1</v>
      </c>
      <c r="UN25">
        <v>-1</v>
      </c>
      <c r="UO25" s="214">
        <v>-1</v>
      </c>
      <c r="UP25">
        <v>0</v>
      </c>
      <c r="UQ25">
        <v>0</v>
      </c>
      <c r="UR25">
        <v>1</v>
      </c>
      <c r="US25">
        <v>1</v>
      </c>
      <c r="UT25" s="248">
        <v>-5.77698163905E-3</v>
      </c>
      <c r="UU25" s="202">
        <v>42536</v>
      </c>
      <c r="UV25">
        <f t="shared" si="177"/>
        <v>1</v>
      </c>
      <c r="UW25" t="s">
        <v>1180</v>
      </c>
      <c r="UX25">
        <v>2</v>
      </c>
      <c r="UY25" s="252">
        <v>1</v>
      </c>
      <c r="UZ25">
        <v>3</v>
      </c>
      <c r="VA25" s="138">
        <v>277512.5</v>
      </c>
      <c r="VB25" s="138">
        <v>416268.75</v>
      </c>
      <c r="VC25" s="196">
        <v>-1603.1846171068632</v>
      </c>
      <c r="VD25" s="196">
        <f t="shared" si="162"/>
        <v>-1603.1846171068632</v>
      </c>
      <c r="VE25" s="196">
        <v>-1603.1846171068632</v>
      </c>
      <c r="VF25" s="196">
        <v>1603.1846171068632</v>
      </c>
      <c r="VG25" s="196">
        <v>1603.1846171068632</v>
      </c>
      <c r="VH25" s="196">
        <v>1603.1846171068632</v>
      </c>
      <c r="VI25" s="196">
        <v>-1603.1846171068632</v>
      </c>
      <c r="VJ25" s="196">
        <f t="shared" si="104"/>
        <v>-1603.1846171068632</v>
      </c>
      <c r="VK25" s="196">
        <v>-1603.1846171068632</v>
      </c>
      <c r="VL25" s="196">
        <v>1603.1846171068632</v>
      </c>
      <c r="VM25" s="196">
        <v>-1603.1846171068632</v>
      </c>
      <c r="VN25" s="196">
        <v>1603.1846171068632</v>
      </c>
      <c r="VP25">
        <v>-1</v>
      </c>
      <c r="VQ25" s="239">
        <v>-1</v>
      </c>
      <c r="VR25" s="239">
        <v>-1</v>
      </c>
      <c r="VS25" s="239">
        <v>-1</v>
      </c>
      <c r="VT25" s="214">
        <v>1</v>
      </c>
      <c r="VU25" s="240">
        <v>-13</v>
      </c>
      <c r="VV25">
        <v>-1</v>
      </c>
      <c r="VW25">
        <v>-1</v>
      </c>
      <c r="VX25" s="214">
        <v>1</v>
      </c>
      <c r="VY25">
        <v>0</v>
      </c>
      <c r="VZ25">
        <v>1</v>
      </c>
      <c r="WA25">
        <v>0</v>
      </c>
      <c r="WB25">
        <v>0</v>
      </c>
      <c r="WC25" s="248">
        <v>3.0178820773799999E-3</v>
      </c>
      <c r="WD25" s="202">
        <v>42536</v>
      </c>
      <c r="WE25">
        <f t="shared" si="178"/>
        <v>-1</v>
      </c>
      <c r="WF25" t="s">
        <v>1180</v>
      </c>
      <c r="WG25">
        <v>2</v>
      </c>
      <c r="WH25" s="252">
        <v>1</v>
      </c>
      <c r="WI25">
        <v>2</v>
      </c>
      <c r="WJ25" s="138">
        <v>278350</v>
      </c>
      <c r="WK25" s="138">
        <v>278350</v>
      </c>
      <c r="WL25" s="196">
        <v>-840.02747623872301</v>
      </c>
      <c r="WM25" s="196">
        <f t="shared" si="163"/>
        <v>-840.02747623872301</v>
      </c>
      <c r="WN25" s="196">
        <v>840.02747623872301</v>
      </c>
      <c r="WO25" s="196">
        <v>-840.02747623872301</v>
      </c>
      <c r="WP25" s="196">
        <v>-840.02747623872301</v>
      </c>
      <c r="WQ25" s="196">
        <v>-840.02747623872301</v>
      </c>
      <c r="WR25" s="196">
        <v>-840.02747623872301</v>
      </c>
      <c r="WS25" s="196">
        <f t="shared" si="105"/>
        <v>-840.02747623872301</v>
      </c>
      <c r="WT25" s="196">
        <v>840.02747623872301</v>
      </c>
      <c r="WU25" s="196">
        <v>-840.02747623872301</v>
      </c>
      <c r="WV25" s="196">
        <v>-840.02747623872301</v>
      </c>
      <c r="WW25" s="196">
        <v>840.02747623872301</v>
      </c>
      <c r="WY25">
        <v>1</v>
      </c>
      <c r="WZ25" s="239">
        <v>-1</v>
      </c>
      <c r="XA25" s="239">
        <v>-1</v>
      </c>
      <c r="XB25" s="239">
        <v>-1</v>
      </c>
      <c r="XC25" s="214">
        <v>1</v>
      </c>
      <c r="XD25" s="240">
        <v>-14</v>
      </c>
      <c r="XE25">
        <v>-1</v>
      </c>
      <c r="XF25">
        <v>-1</v>
      </c>
      <c r="XG25">
        <v>-1</v>
      </c>
      <c r="XH25">
        <v>1</v>
      </c>
      <c r="XI25">
        <v>0</v>
      </c>
      <c r="XJ25">
        <v>1</v>
      </c>
      <c r="XK25">
        <v>1</v>
      </c>
      <c r="XL25">
        <v>-4.4907490569400001E-3</v>
      </c>
      <c r="XM25" s="202">
        <v>42536</v>
      </c>
      <c r="XN25">
        <f t="shared" si="179"/>
        <v>-1</v>
      </c>
      <c r="XO25" t="s">
        <v>1180</v>
      </c>
      <c r="XP25">
        <v>2</v>
      </c>
      <c r="XQ25" s="252">
        <v>1</v>
      </c>
      <c r="XR25">
        <v>3</v>
      </c>
      <c r="XS25" s="138">
        <v>277100</v>
      </c>
      <c r="XT25" s="138">
        <v>415650</v>
      </c>
      <c r="XU25" s="196">
        <v>1244.386563678074</v>
      </c>
      <c r="XV25" s="196">
        <f t="shared" si="164"/>
        <v>-1244.386563678074</v>
      </c>
      <c r="XW25" s="196">
        <v>-1244.386563678074</v>
      </c>
      <c r="XX25" s="196">
        <v>1244.386563678074</v>
      </c>
      <c r="XY25" s="196">
        <v>1244.386563678074</v>
      </c>
      <c r="XZ25" s="196">
        <v>1244.386563678074</v>
      </c>
      <c r="YA25" s="196">
        <v>1244.386563678074</v>
      </c>
      <c r="YB25" s="196">
        <f t="shared" si="106"/>
        <v>1244.386563678074</v>
      </c>
      <c r="YC25" s="196">
        <v>-1244.386563678074</v>
      </c>
      <c r="YD25" s="196">
        <v>1244.386563678074</v>
      </c>
      <c r="YE25" s="196">
        <v>-1244.386563678074</v>
      </c>
      <c r="YF25" s="196">
        <v>1244.386563678074</v>
      </c>
      <c r="YH25">
        <v>-1</v>
      </c>
      <c r="YI25">
        <v>-1</v>
      </c>
      <c r="YJ25">
        <v>1</v>
      </c>
      <c r="YK25">
        <v>-1</v>
      </c>
      <c r="YL25">
        <v>1</v>
      </c>
      <c r="YM25">
        <v>-15</v>
      </c>
      <c r="YN25">
        <v>-1</v>
      </c>
      <c r="YO25">
        <v>-1</v>
      </c>
      <c r="YP25" s="214">
        <v>-1</v>
      </c>
      <c r="YQ25">
        <v>1</v>
      </c>
      <c r="YR25">
        <v>0</v>
      </c>
      <c r="YS25">
        <v>1</v>
      </c>
      <c r="YT25">
        <v>1</v>
      </c>
      <c r="YU25" s="248">
        <v>-5.8643089137500005E-4</v>
      </c>
      <c r="YV25" s="202">
        <v>42536</v>
      </c>
      <c r="YW25">
        <f t="shared" si="180"/>
        <v>-1</v>
      </c>
      <c r="YX25" t="s">
        <v>1180</v>
      </c>
      <c r="YY25">
        <v>2</v>
      </c>
      <c r="YZ25">
        <v>1</v>
      </c>
      <c r="ZA25">
        <v>3</v>
      </c>
      <c r="ZB25" s="138">
        <v>276937.5</v>
      </c>
      <c r="ZC25" s="138">
        <v>415406.25</v>
      </c>
      <c r="ZD25" s="196">
        <v>162.40470498016407</v>
      </c>
      <c r="ZE25" s="196">
        <f t="shared" si="165"/>
        <v>162.40470498016407</v>
      </c>
      <c r="ZF25" s="196">
        <v>-162.40470498016407</v>
      </c>
      <c r="ZG25" s="196">
        <v>162.40470498016407</v>
      </c>
      <c r="ZH25" s="196">
        <v>162.40470498016407</v>
      </c>
      <c r="ZI25" s="196">
        <v>-162.40470498016407</v>
      </c>
      <c r="ZJ25" s="196">
        <v>162.40470498016407</v>
      </c>
      <c r="ZK25" s="196">
        <f t="shared" si="107"/>
        <v>162.40470498016407</v>
      </c>
      <c r="ZL25" s="196">
        <v>-162.40470498016407</v>
      </c>
      <c r="ZM25" s="196">
        <v>162.40470498016407</v>
      </c>
      <c r="ZN25" s="196">
        <v>-162.40470498016407</v>
      </c>
      <c r="ZO25" s="196">
        <v>162.40470498016407</v>
      </c>
      <c r="ZQ25">
        <v>-1</v>
      </c>
      <c r="ZR25" s="239">
        <v>1</v>
      </c>
      <c r="ZS25" s="239">
        <v>1</v>
      </c>
      <c r="ZT25" s="239">
        <v>1</v>
      </c>
      <c r="ZU25" s="214">
        <v>1</v>
      </c>
      <c r="ZV25" s="240">
        <v>-16</v>
      </c>
      <c r="ZW25">
        <v>-1</v>
      </c>
      <c r="ZX25">
        <v>-1</v>
      </c>
      <c r="ZY25" s="214">
        <v>1</v>
      </c>
      <c r="ZZ25">
        <v>1</v>
      </c>
      <c r="AAA25">
        <v>1</v>
      </c>
      <c r="AAB25">
        <v>0</v>
      </c>
      <c r="AAC25">
        <v>0</v>
      </c>
      <c r="AAD25" s="248">
        <v>6.7704807041299995E-4</v>
      </c>
      <c r="AAE25" s="202">
        <v>42536</v>
      </c>
      <c r="AAF25">
        <f t="shared" si="181"/>
        <v>1</v>
      </c>
      <c r="AAG25" t="s">
        <v>1180</v>
      </c>
      <c r="AAH25">
        <v>2</v>
      </c>
      <c r="AAI25" s="252">
        <v>1</v>
      </c>
      <c r="AAJ25">
        <v>3</v>
      </c>
      <c r="AAK25" s="138">
        <v>277125</v>
      </c>
      <c r="AAL25" s="138">
        <v>415687.5</v>
      </c>
      <c r="AAM25" s="196">
        <v>187.6269465132026</v>
      </c>
      <c r="AAN25" s="196">
        <f t="shared" si="166"/>
        <v>-187.6269465132026</v>
      </c>
      <c r="AAO25" s="196">
        <v>187.6269465132026</v>
      </c>
      <c r="AAP25" s="196">
        <v>-187.6269465132026</v>
      </c>
      <c r="AAQ25" s="196">
        <v>-187.6269465132026</v>
      </c>
      <c r="AAR25" s="196">
        <v>187.6269465132026</v>
      </c>
      <c r="AAS25" s="196">
        <v>187.6269465132026</v>
      </c>
      <c r="AAT25" s="196">
        <f t="shared" si="108"/>
        <v>187.6269465132026</v>
      </c>
      <c r="AAU25" s="196">
        <v>187.6269465132026</v>
      </c>
      <c r="AAV25" s="196">
        <v>-187.6269465132026</v>
      </c>
      <c r="AAW25" s="196">
        <v>-187.6269465132026</v>
      </c>
      <c r="AAX25" s="196">
        <v>187.6269465132026</v>
      </c>
      <c r="AAZ25">
        <v>1</v>
      </c>
      <c r="ABA25" s="239">
        <v>1</v>
      </c>
      <c r="ABB25" s="239">
        <v>1</v>
      </c>
      <c r="ABC25" s="239">
        <v>1</v>
      </c>
      <c r="ABD25" s="214">
        <v>1</v>
      </c>
      <c r="ABE25" s="240">
        <v>-17</v>
      </c>
      <c r="ABF25">
        <v>-1</v>
      </c>
      <c r="ABG25">
        <v>-1</v>
      </c>
      <c r="ABH25" s="214">
        <v>1</v>
      </c>
      <c r="ABI25">
        <v>1</v>
      </c>
      <c r="ABJ25">
        <v>1</v>
      </c>
      <c r="ABK25">
        <v>0</v>
      </c>
      <c r="ABL25">
        <v>0</v>
      </c>
      <c r="ABM25" s="248">
        <v>9.9233198015299994E-4</v>
      </c>
      <c r="ABN25" s="202">
        <v>42536</v>
      </c>
      <c r="ABO25">
        <v>1</v>
      </c>
      <c r="ABP25" t="s">
        <v>1180</v>
      </c>
      <c r="ABQ25">
        <v>2</v>
      </c>
      <c r="ABR25" s="252">
        <v>1</v>
      </c>
      <c r="ABS25">
        <v>3</v>
      </c>
      <c r="ABT25" s="138">
        <v>277400</v>
      </c>
      <c r="ABU25" s="138">
        <v>416100</v>
      </c>
      <c r="ABV25" s="196">
        <v>275.27289129444216</v>
      </c>
      <c r="ABW25" s="196">
        <v>275.27289129444216</v>
      </c>
      <c r="ABX25" s="196">
        <v>275.27289129444216</v>
      </c>
      <c r="ABY25" s="196">
        <v>-275.27289129444216</v>
      </c>
      <c r="ABZ25" s="196">
        <v>-275.27289129444216</v>
      </c>
      <c r="ACA25" s="196">
        <v>275.27289129444216</v>
      </c>
      <c r="ACB25" s="196">
        <v>275.27289129444216</v>
      </c>
      <c r="ACC25" s="196">
        <v>275.27289129444216</v>
      </c>
      <c r="ACD25" s="196">
        <v>275.27289129444216</v>
      </c>
      <c r="ACE25" s="196">
        <v>-275.27289129444216</v>
      </c>
      <c r="ACF25" s="196">
        <v>-275.27289129444216</v>
      </c>
      <c r="ACG25" s="196">
        <v>275.27289129444216</v>
      </c>
      <c r="ACI25">
        <v>1</v>
      </c>
      <c r="ACJ25" s="239">
        <v>-1</v>
      </c>
      <c r="ACK25" s="239">
        <v>1</v>
      </c>
      <c r="ACL25" s="239">
        <v>-1</v>
      </c>
      <c r="ACM25" s="214">
        <v>1</v>
      </c>
      <c r="ACN25" s="240">
        <v>-12</v>
      </c>
      <c r="ACO25">
        <v>-1</v>
      </c>
      <c r="ACP25">
        <v>-1</v>
      </c>
      <c r="ACQ25" s="214">
        <v>1</v>
      </c>
      <c r="ACR25">
        <v>1</v>
      </c>
      <c r="ACS25">
        <v>1</v>
      </c>
      <c r="ACT25">
        <v>0</v>
      </c>
      <c r="ACU25">
        <v>0</v>
      </c>
      <c r="ACV25" s="248">
        <v>3.55984138428E-3</v>
      </c>
      <c r="ACW25" s="202">
        <v>42544</v>
      </c>
      <c r="ACX25">
        <v>-1</v>
      </c>
      <c r="ACY25" t="s">
        <v>1180</v>
      </c>
      <c r="ACZ25">
        <v>2</v>
      </c>
      <c r="ADA25" s="252"/>
      <c r="ADB25">
        <v>2</v>
      </c>
      <c r="ADC25" s="138">
        <v>278387.5</v>
      </c>
      <c r="ADD25" s="138">
        <v>278387.5</v>
      </c>
      <c r="ADE25" s="196">
        <v>-991.01534336624854</v>
      </c>
      <c r="ADF25" s="196">
        <v>991.01534336624854</v>
      </c>
      <c r="ADG25" s="196">
        <v>991.01534336624854</v>
      </c>
      <c r="ADH25" s="196">
        <v>-991.01534336624854</v>
      </c>
      <c r="ADI25" s="196">
        <v>-991.01534336624854</v>
      </c>
      <c r="ADJ25" s="196">
        <v>991.01534336624854</v>
      </c>
      <c r="ADK25" s="196">
        <v>-991.01534336624854</v>
      </c>
      <c r="ADL25" s="196">
        <v>-991.01534336624854</v>
      </c>
      <c r="ADM25" s="196">
        <v>991.01534336624854</v>
      </c>
      <c r="ADN25" s="196">
        <v>-991.01534336624854</v>
      </c>
      <c r="ADO25" s="196">
        <v>-991.01534336624854</v>
      </c>
      <c r="ADP25" s="196">
        <v>991.01534336624854</v>
      </c>
      <c r="ADR25">
        <v>1</v>
      </c>
      <c r="ADS25" s="239">
        <v>1</v>
      </c>
      <c r="ADT25" s="239">
        <v>-1</v>
      </c>
      <c r="ADU25" s="214">
        <v>1</v>
      </c>
      <c r="ADV25" s="214">
        <v>1</v>
      </c>
      <c r="ADW25" s="240">
        <v>-13</v>
      </c>
      <c r="ADX25">
        <v>-1</v>
      </c>
      <c r="ADY25">
        <v>-1</v>
      </c>
      <c r="ADZ25" s="214">
        <v>1</v>
      </c>
      <c r="AEA25">
        <v>0</v>
      </c>
      <c r="AEB25">
        <v>1</v>
      </c>
      <c r="AEC25">
        <v>0</v>
      </c>
      <c r="AED25">
        <v>0</v>
      </c>
      <c r="AEE25" s="248">
        <v>1.16743747474E-3</v>
      </c>
      <c r="AEF25" s="202">
        <v>42544</v>
      </c>
      <c r="AEG25">
        <v>1</v>
      </c>
      <c r="AEH25" t="s">
        <v>1180</v>
      </c>
      <c r="AEI25">
        <v>2</v>
      </c>
      <c r="AEJ25" s="252"/>
      <c r="AEK25">
        <v>2</v>
      </c>
      <c r="AEL25" s="138">
        <v>278712.5</v>
      </c>
      <c r="AEM25" s="138">
        <v>278712.5</v>
      </c>
      <c r="AEN25" s="196">
        <v>325.37941717847224</v>
      </c>
      <c r="AEO25" s="196">
        <v>325.37941717847224</v>
      </c>
      <c r="AEP25" s="196">
        <v>325.37941717847224</v>
      </c>
      <c r="AEQ25" s="196">
        <v>-325.37941717847224</v>
      </c>
      <c r="AER25" s="196">
        <v>-325.37941717847224</v>
      </c>
      <c r="AES25" s="196">
        <v>-325.37941717847224</v>
      </c>
      <c r="AET25" s="196">
        <v>325.37941717847224</v>
      </c>
      <c r="AEU25" s="196">
        <v>325.37941717847224</v>
      </c>
      <c r="AEV25" s="196">
        <v>325.37941717847224</v>
      </c>
      <c r="AEW25" s="196">
        <v>-325.37941717847224</v>
      </c>
      <c r="AEX25" s="196">
        <v>-325.37941717847224</v>
      </c>
      <c r="AEY25" s="196">
        <v>325.37941717847224</v>
      </c>
      <c r="AFA25">
        <f t="shared" si="109"/>
        <v>1</v>
      </c>
      <c r="AFB25" s="239">
        <v>1</v>
      </c>
      <c r="AFC25" s="239">
        <v>-1</v>
      </c>
      <c r="AFD25" s="239">
        <v>1</v>
      </c>
      <c r="AFE25" s="214">
        <v>1</v>
      </c>
      <c r="AFF25" s="240">
        <v>-14</v>
      </c>
      <c r="AFG25">
        <f t="shared" si="110"/>
        <v>-1</v>
      </c>
      <c r="AFH25">
        <f t="shared" si="111"/>
        <v>-1</v>
      </c>
      <c r="AFI25" s="214">
        <v>-1</v>
      </c>
      <c r="AFJ25">
        <f t="shared" si="112"/>
        <v>1</v>
      </c>
      <c r="AFK25">
        <f t="shared" si="194"/>
        <v>0</v>
      </c>
      <c r="AFL25">
        <f t="shared" si="167"/>
        <v>1</v>
      </c>
      <c r="AFM25">
        <f t="shared" si="114"/>
        <v>1</v>
      </c>
      <c r="AFN25">
        <v>-5.3818899403500001E-3</v>
      </c>
      <c r="AFO25" s="202">
        <v>42544</v>
      </c>
      <c r="AFP25">
        <f t="shared" si="115"/>
        <v>1</v>
      </c>
      <c r="AFQ25" t="str">
        <f t="shared" si="92"/>
        <v>TRUE</v>
      </c>
      <c r="AFR25">
        <f>VLOOKUP($A25,'FuturesInfo (3)'!$A$2:$V$80,22)</f>
        <v>2</v>
      </c>
      <c r="AFS25" s="252"/>
      <c r="AFT25">
        <f t="shared" si="116"/>
        <v>2</v>
      </c>
      <c r="AFU25" s="138">
        <f>VLOOKUP($A25,'FuturesInfo (3)'!$A$2:$O$80,15)*AFR25</f>
        <v>277212.5</v>
      </c>
      <c r="AFV25" s="138">
        <f>VLOOKUP($A25,'FuturesInfo (3)'!$A$2:$O$80,15)*AFT25</f>
        <v>277212.5</v>
      </c>
      <c r="AFW25" s="196">
        <f t="shared" si="117"/>
        <v>-1491.9271650892745</v>
      </c>
      <c r="AFX25" s="196">
        <f t="shared" si="188"/>
        <v>-1491.9271650892745</v>
      </c>
      <c r="AFY25" s="196">
        <f t="shared" si="119"/>
        <v>-1491.9271650892745</v>
      </c>
      <c r="AFZ25" s="196">
        <f t="shared" si="120"/>
        <v>1491.9271650892745</v>
      </c>
      <c r="AGA25" s="196">
        <f t="shared" si="191"/>
        <v>1491.9271650892745</v>
      </c>
      <c r="AGB25" s="196">
        <f t="shared" si="122"/>
        <v>1491.9271650892745</v>
      </c>
      <c r="AGC25" s="196">
        <f t="shared" si="168"/>
        <v>-1491.9271650892745</v>
      </c>
      <c r="AGD25" s="196">
        <f t="shared" si="123"/>
        <v>-1491.9271650892745</v>
      </c>
      <c r="AGE25" s="196">
        <f>IF(IF(sym!$Q14=AFI25,1,0)=1,ABS(AFU25*AFN25),-ABS(AFU25*AFN25))</f>
        <v>-1491.9271650892745</v>
      </c>
      <c r="AGF25" s="196">
        <f>IF(IF(sym!$P14=AFI25,1,0)=1,ABS(AFU25*AFN25),-ABS(AFU25*AFN25))</f>
        <v>1491.9271650892745</v>
      </c>
      <c r="AGG25" s="196">
        <f t="shared" si="183"/>
        <v>-1491.9271650892745</v>
      </c>
      <c r="AGH25" s="196">
        <f t="shared" si="125"/>
        <v>1491.9271650892745</v>
      </c>
      <c r="AGJ25">
        <f t="shared" si="126"/>
        <v>-1</v>
      </c>
      <c r="AGK25" s="239">
        <v>-1</v>
      </c>
      <c r="AGL25" s="239">
        <v>1</v>
      </c>
      <c r="AGM25" s="239">
        <v>-1</v>
      </c>
      <c r="AGN25" s="214">
        <v>1</v>
      </c>
      <c r="AGO25" s="240">
        <v>-15</v>
      </c>
      <c r="AGP25">
        <f t="shared" si="127"/>
        <v>-1</v>
      </c>
      <c r="AGQ25">
        <f t="shared" si="128"/>
        <v>-1</v>
      </c>
      <c r="AGR25" s="214"/>
      <c r="AGS25">
        <f t="shared" si="129"/>
        <v>0</v>
      </c>
      <c r="AGT25">
        <f t="shared" si="195"/>
        <v>0</v>
      </c>
      <c r="AGU25">
        <f t="shared" si="169"/>
        <v>0</v>
      </c>
      <c r="AGV25">
        <f t="shared" si="131"/>
        <v>0</v>
      </c>
      <c r="AGW25" s="248"/>
      <c r="AGX25" s="202">
        <v>42544</v>
      </c>
      <c r="AGY25">
        <f t="shared" si="132"/>
        <v>-1</v>
      </c>
      <c r="AGZ25" t="str">
        <f t="shared" si="93"/>
        <v>TRUE</v>
      </c>
      <c r="AHA25">
        <f>VLOOKUP($A25,'FuturesInfo (3)'!$A$2:$V$80,22)</f>
        <v>2</v>
      </c>
      <c r="AHB25" s="252"/>
      <c r="AHC25">
        <f t="shared" si="133"/>
        <v>2</v>
      </c>
      <c r="AHD25" s="138">
        <f>VLOOKUP($A25,'FuturesInfo (3)'!$A$2:$O$80,15)*AHA25</f>
        <v>277212.5</v>
      </c>
      <c r="AHE25" s="138">
        <f>VLOOKUP($A25,'FuturesInfo (3)'!$A$2:$O$80,15)*AHC25</f>
        <v>277212.5</v>
      </c>
      <c r="AHF25" s="196">
        <f t="shared" si="134"/>
        <v>0</v>
      </c>
      <c r="AHG25" s="196">
        <f t="shared" si="189"/>
        <v>0</v>
      </c>
      <c r="AHH25" s="196">
        <f t="shared" si="136"/>
        <v>0</v>
      </c>
      <c r="AHI25" s="196">
        <f t="shared" si="137"/>
        <v>0</v>
      </c>
      <c r="AHJ25" s="196">
        <f t="shared" si="192"/>
        <v>0</v>
      </c>
      <c r="AHK25" s="196">
        <f t="shared" si="139"/>
        <v>0</v>
      </c>
      <c r="AHL25" s="196">
        <f t="shared" si="170"/>
        <v>0</v>
      </c>
      <c r="AHM25" s="196">
        <f t="shared" si="140"/>
        <v>0</v>
      </c>
      <c r="AHN25" s="196">
        <f>IF(IF(sym!$Q14=AGR25,1,0)=1,ABS(AHD25*AGW25),-ABS(AHD25*AGW25))</f>
        <v>0</v>
      </c>
      <c r="AHO25" s="196">
        <f>IF(IF(sym!$P14=AGR25,1,0)=1,ABS(AHD25*AGW25),-ABS(AHD25*AGW25))</f>
        <v>0</v>
      </c>
      <c r="AHP25" s="196">
        <f t="shared" si="185"/>
        <v>0</v>
      </c>
      <c r="AHQ25" s="196">
        <f t="shared" si="142"/>
        <v>0</v>
      </c>
      <c r="AHS25">
        <f t="shared" si="143"/>
        <v>0</v>
      </c>
      <c r="AHT25" s="239"/>
      <c r="AHU25" s="239"/>
      <c r="AHV25" s="239"/>
      <c r="AHW25" s="214"/>
      <c r="AHX25" s="240"/>
      <c r="AHY25">
        <f t="shared" si="144"/>
        <v>1</v>
      </c>
      <c r="AHZ25">
        <f t="shared" si="145"/>
        <v>0</v>
      </c>
      <c r="AIA25" s="214"/>
      <c r="AIB25">
        <f t="shared" si="146"/>
        <v>1</v>
      </c>
      <c r="AIC25">
        <f t="shared" si="196"/>
        <v>1</v>
      </c>
      <c r="AID25">
        <f t="shared" si="171"/>
        <v>0</v>
      </c>
      <c r="AIE25">
        <f t="shared" si="148"/>
        <v>1</v>
      </c>
      <c r="AIF25" s="248"/>
      <c r="AIG25" s="202"/>
      <c r="AIH25">
        <f t="shared" si="149"/>
        <v>-1</v>
      </c>
      <c r="AII25" t="str">
        <f t="shared" si="94"/>
        <v>FALSE</v>
      </c>
      <c r="AIJ25">
        <f>VLOOKUP($A25,'FuturesInfo (3)'!$A$2:$V$80,22)</f>
        <v>2</v>
      </c>
      <c r="AIK25" s="252"/>
      <c r="AIL25">
        <f t="shared" si="150"/>
        <v>2</v>
      </c>
      <c r="AIM25" s="138">
        <f>VLOOKUP($A25,'FuturesInfo (3)'!$A$2:$O$80,15)*AIJ25</f>
        <v>277212.5</v>
      </c>
      <c r="AIN25" s="138">
        <f>VLOOKUP($A25,'FuturesInfo (3)'!$A$2:$O$80,15)*AIL25</f>
        <v>277212.5</v>
      </c>
      <c r="AIO25" s="196">
        <f t="shared" si="151"/>
        <v>0</v>
      </c>
      <c r="AIP25" s="196">
        <f t="shared" si="190"/>
        <v>0</v>
      </c>
      <c r="AIQ25" s="196">
        <f t="shared" si="153"/>
        <v>0</v>
      </c>
      <c r="AIR25" s="196">
        <f t="shared" si="154"/>
        <v>0</v>
      </c>
      <c r="AIS25" s="196">
        <f t="shared" si="193"/>
        <v>0</v>
      </c>
      <c r="AIT25" s="196">
        <f t="shared" si="156"/>
        <v>0</v>
      </c>
      <c r="AIU25" s="196">
        <f t="shared" si="172"/>
        <v>0</v>
      </c>
      <c r="AIV25" s="196">
        <f t="shared" si="157"/>
        <v>0</v>
      </c>
      <c r="AIW25" s="196">
        <f>IF(IF(sym!$Q14=AIA25,1,0)=1,ABS(AIM25*AIF25),-ABS(AIM25*AIF25))</f>
        <v>0</v>
      </c>
      <c r="AIX25" s="196">
        <f>IF(IF(sym!$P14=AIA25,1,0)=1,ABS(AIM25*AIF25),-ABS(AIM25*AIF25))</f>
        <v>0</v>
      </c>
      <c r="AIY25" s="196">
        <f t="shared" si="187"/>
        <v>0</v>
      </c>
      <c r="AIZ25" s="196">
        <f t="shared" si="159"/>
        <v>0</v>
      </c>
    </row>
    <row r="26" spans="1:936" x14ac:dyDescent="0.25">
      <c r="A26" s="1" t="s">
        <v>317</v>
      </c>
      <c r="B26" s="150" t="str">
        <f>'FuturesInfo (3)'!M14</f>
        <v>@DX</v>
      </c>
      <c r="C26" s="200" t="str">
        <f>VLOOKUP(A26,'FuturesInfo (3)'!$A$2:$K$80,11)</f>
        <v>currency</v>
      </c>
      <c r="F26" t="e">
        <f>#REF!</f>
        <v>#REF!</v>
      </c>
      <c r="G26">
        <v>1</v>
      </c>
      <c r="H26">
        <v>-1</v>
      </c>
      <c r="I26">
        <v>-1</v>
      </c>
      <c r="J26">
        <f t="shared" si="77"/>
        <v>0</v>
      </c>
      <c r="K26">
        <f t="shared" si="78"/>
        <v>1</v>
      </c>
      <c r="L26" s="184">
        <v>-1.6093589770399999E-2</v>
      </c>
      <c r="M26" s="2">
        <v>10</v>
      </c>
      <c r="N26">
        <v>60</v>
      </c>
      <c r="O26" t="str">
        <f t="shared" si="79"/>
        <v>TRUE</v>
      </c>
      <c r="P26">
        <f>VLOOKUP($A26,'FuturesInfo (3)'!$A$2:$V$80,22)</f>
        <v>3</v>
      </c>
      <c r="Q26">
        <f t="shared" si="80"/>
        <v>3</v>
      </c>
      <c r="R26">
        <f t="shared" si="80"/>
        <v>3</v>
      </c>
      <c r="S26" s="138">
        <f>VLOOKUP($A26,'FuturesInfo (3)'!$A$2:$O$80,15)*Q26</f>
        <v>289689</v>
      </c>
      <c r="T26" s="144">
        <f t="shared" si="81"/>
        <v>-4662.1359269974055</v>
      </c>
      <c r="U26" s="144">
        <f t="shared" si="95"/>
        <v>4662.1359269974055</v>
      </c>
      <c r="W26">
        <f t="shared" si="82"/>
        <v>1</v>
      </c>
      <c r="X26">
        <v>1</v>
      </c>
      <c r="Y26">
        <v>-1</v>
      </c>
      <c r="Z26">
        <v>-1</v>
      </c>
      <c r="AA26">
        <f t="shared" si="173"/>
        <v>0</v>
      </c>
      <c r="AB26">
        <f t="shared" si="83"/>
        <v>1</v>
      </c>
      <c r="AC26" s="1">
        <v>-1.4676479346600001E-3</v>
      </c>
      <c r="AD26" s="2">
        <v>10</v>
      </c>
      <c r="AE26">
        <v>60</v>
      </c>
      <c r="AF26" t="str">
        <f t="shared" si="84"/>
        <v>TRUE</v>
      </c>
      <c r="AG26">
        <f>VLOOKUP($A26,'FuturesInfo (3)'!$A$2:$V$80,22)</f>
        <v>3</v>
      </c>
      <c r="AH26">
        <f t="shared" si="85"/>
        <v>2</v>
      </c>
      <c r="AI26">
        <f t="shared" si="96"/>
        <v>3</v>
      </c>
      <c r="AJ26" s="138">
        <f>VLOOKUP($A26,'FuturesInfo (3)'!$A$2:$O$80,15)*AI26</f>
        <v>289689</v>
      </c>
      <c r="AK26" s="196">
        <f t="shared" si="97"/>
        <v>-425.16146254372075</v>
      </c>
      <c r="AL26" s="196">
        <f t="shared" si="98"/>
        <v>425.16146254372075</v>
      </c>
      <c r="AN26">
        <f t="shared" si="86"/>
        <v>1</v>
      </c>
      <c r="AO26">
        <v>1</v>
      </c>
      <c r="AP26">
        <v>-1</v>
      </c>
      <c r="AQ26">
        <v>-1</v>
      </c>
      <c r="AR26">
        <f t="shared" si="174"/>
        <v>0</v>
      </c>
      <c r="AS26">
        <f t="shared" si="87"/>
        <v>1</v>
      </c>
      <c r="AT26" s="1">
        <v>-6.1774416870799998E-4</v>
      </c>
      <c r="AU26" s="2">
        <v>10</v>
      </c>
      <c r="AV26">
        <v>60</v>
      </c>
      <c r="AW26" t="str">
        <f t="shared" si="88"/>
        <v>TRUE</v>
      </c>
      <c r="AX26">
        <f>VLOOKUP($A26,'FuturesInfo (3)'!$A$2:$V$80,22)</f>
        <v>3</v>
      </c>
      <c r="AY26">
        <f t="shared" si="89"/>
        <v>2</v>
      </c>
      <c r="AZ26">
        <f t="shared" si="99"/>
        <v>3</v>
      </c>
      <c r="BA26" s="138">
        <f>VLOOKUP($A26,'FuturesInfo (3)'!$A$2:$O$80,15)*AZ26</f>
        <v>289689</v>
      </c>
      <c r="BB26" s="196">
        <f t="shared" si="90"/>
        <v>-178.95369048885181</v>
      </c>
      <c r="BC26" s="196">
        <f t="shared" si="100"/>
        <v>178.95369048885181</v>
      </c>
      <c r="BE26">
        <v>1</v>
      </c>
      <c r="BF26">
        <v>1</v>
      </c>
      <c r="BG26">
        <v>-1</v>
      </c>
      <c r="BH26">
        <v>-1</v>
      </c>
      <c r="BI26">
        <v>0</v>
      </c>
      <c r="BJ26">
        <v>1</v>
      </c>
      <c r="BK26" s="1">
        <v>-2.6856509506399998E-3</v>
      </c>
      <c r="BL26" s="2">
        <v>10</v>
      </c>
      <c r="BM26">
        <v>60</v>
      </c>
      <c r="BN26" t="s">
        <v>1180</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1180</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1180</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1180</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1180</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1180</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1180</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1180</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1180</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1180</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1180</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1180</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1180</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1180</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1180</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1180</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1180</v>
      </c>
      <c r="QX26">
        <v>2</v>
      </c>
      <c r="QY26" s="252">
        <v>2</v>
      </c>
      <c r="QZ26">
        <v>2</v>
      </c>
      <c r="RA26" s="138">
        <v>192406</v>
      </c>
      <c r="RB26" s="138">
        <v>192406</v>
      </c>
      <c r="RC26" s="196">
        <v>-795.27358126263186</v>
      </c>
      <c r="RD26" s="196">
        <f t="shared" si="91"/>
        <v>-795.27358126263186</v>
      </c>
      <c r="RE26" s="196">
        <v>-795.27358126263186</v>
      </c>
      <c r="RF26" s="196">
        <v>795.27358126263186</v>
      </c>
      <c r="RG26" s="196">
        <v>795.27358126263186</v>
      </c>
      <c r="RH26" s="196">
        <v>-795.27358126263186</v>
      </c>
      <c r="RI26" s="196">
        <f t="shared" si="101"/>
        <v>-2</v>
      </c>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f t="shared" si="175"/>
        <v>1</v>
      </c>
      <c r="SE26" t="s">
        <v>1180</v>
      </c>
      <c r="SF26">
        <v>2</v>
      </c>
      <c r="SG26" s="252">
        <v>2</v>
      </c>
      <c r="SH26">
        <v>2</v>
      </c>
      <c r="SI26" s="138">
        <v>191428</v>
      </c>
      <c r="SJ26" s="138">
        <v>191428</v>
      </c>
      <c r="SK26" s="196">
        <v>973.02882446538888</v>
      </c>
      <c r="SL26" s="196">
        <f t="shared" si="160"/>
        <v>-973.02882446538888</v>
      </c>
      <c r="SM26" s="196">
        <v>973.02882446538888</v>
      </c>
      <c r="SN26" s="196">
        <v>-973.02882446538888</v>
      </c>
      <c r="SO26" s="196">
        <v>-973.02882446538888</v>
      </c>
      <c r="SP26" s="196">
        <v>-973.02882446538888</v>
      </c>
      <c r="SQ26" s="196">
        <v>973.02882446538888</v>
      </c>
      <c r="SR26" s="196">
        <f t="shared" si="102"/>
        <v>-973.02882446538888</v>
      </c>
      <c r="SS26" s="196">
        <v>973.02882446538888</v>
      </c>
      <c r="ST26" s="196">
        <v>-973.02882446538888</v>
      </c>
      <c r="SU26" s="196">
        <v>-973.02882446538888</v>
      </c>
      <c r="SV26" s="196">
        <v>973.02882446538888</v>
      </c>
      <c r="SX26">
        <v>-1</v>
      </c>
      <c r="SY26" s="239">
        <v>-1</v>
      </c>
      <c r="SZ26" s="239">
        <v>1</v>
      </c>
      <c r="TA26" s="239">
        <v>-1</v>
      </c>
      <c r="TB26" s="214">
        <v>-1</v>
      </c>
      <c r="TC26" s="240">
        <v>-6</v>
      </c>
      <c r="TD26">
        <v>1</v>
      </c>
      <c r="TE26">
        <v>1</v>
      </c>
      <c r="TF26" s="214">
        <v>1</v>
      </c>
      <c r="TG26">
        <v>0</v>
      </c>
      <c r="TH26">
        <v>0</v>
      </c>
      <c r="TI26">
        <v>1</v>
      </c>
      <c r="TJ26">
        <v>1</v>
      </c>
      <c r="TK26" s="248">
        <v>0</v>
      </c>
      <c r="TL26" s="202">
        <v>42544</v>
      </c>
      <c r="TM26">
        <f t="shared" si="176"/>
        <v>-1</v>
      </c>
      <c r="TN26" t="s">
        <v>1180</v>
      </c>
      <c r="TO26">
        <v>3</v>
      </c>
      <c r="TP26" s="252">
        <v>2</v>
      </c>
      <c r="TQ26">
        <v>2</v>
      </c>
      <c r="TR26" s="138">
        <v>287142</v>
      </c>
      <c r="TS26" s="138">
        <v>191428</v>
      </c>
      <c r="TT26" s="196">
        <v>0</v>
      </c>
      <c r="TU26" s="196">
        <f t="shared" si="161"/>
        <v>0</v>
      </c>
      <c r="TV26" s="196">
        <v>0</v>
      </c>
      <c r="TW26" s="196">
        <v>0</v>
      </c>
      <c r="TX26" s="196">
        <v>0</v>
      </c>
      <c r="TY26" s="196">
        <v>0</v>
      </c>
      <c r="TZ26" s="196">
        <v>0</v>
      </c>
      <c r="UA26" s="196">
        <f t="shared" si="103"/>
        <v>0</v>
      </c>
      <c r="UB26" s="196">
        <v>0</v>
      </c>
      <c r="UC26" s="196">
        <v>0</v>
      </c>
      <c r="UD26" s="196">
        <v>0</v>
      </c>
      <c r="UE26" s="196">
        <v>0</v>
      </c>
      <c r="UG26">
        <v>1</v>
      </c>
      <c r="UH26" s="239">
        <v>1</v>
      </c>
      <c r="UI26" s="239">
        <v>1</v>
      </c>
      <c r="UJ26" s="239">
        <v>1</v>
      </c>
      <c r="UK26" s="214">
        <v>-1</v>
      </c>
      <c r="UL26" s="240">
        <v>-7</v>
      </c>
      <c r="UM26">
        <v>1</v>
      </c>
      <c r="UN26">
        <v>1</v>
      </c>
      <c r="UO26" s="214">
        <v>1</v>
      </c>
      <c r="UP26">
        <v>1</v>
      </c>
      <c r="UQ26">
        <v>0</v>
      </c>
      <c r="UR26">
        <v>1</v>
      </c>
      <c r="US26">
        <v>1</v>
      </c>
      <c r="UT26" s="248">
        <v>5.6940468478999997E-3</v>
      </c>
      <c r="UU26" s="202">
        <v>42544</v>
      </c>
      <c r="UV26">
        <f t="shared" si="177"/>
        <v>1</v>
      </c>
      <c r="UW26" t="s">
        <v>1180</v>
      </c>
      <c r="UX26">
        <v>3</v>
      </c>
      <c r="UY26" s="252">
        <v>2</v>
      </c>
      <c r="UZ26">
        <v>2</v>
      </c>
      <c r="VA26" s="138">
        <v>288777</v>
      </c>
      <c r="VB26" s="138">
        <v>192518</v>
      </c>
      <c r="VC26" s="196">
        <v>1644.3097665960181</v>
      </c>
      <c r="VD26" s="196">
        <f t="shared" si="162"/>
        <v>1644.3097665960181</v>
      </c>
      <c r="VE26" s="196">
        <v>-1644.3097665960181</v>
      </c>
      <c r="VF26" s="196">
        <v>1644.3097665960181</v>
      </c>
      <c r="VG26" s="196">
        <v>1644.3097665960181</v>
      </c>
      <c r="VH26" s="196">
        <v>1644.3097665960181</v>
      </c>
      <c r="VI26" s="196">
        <v>1644.3097665960181</v>
      </c>
      <c r="VJ26" s="196">
        <f t="shared" si="104"/>
        <v>1644.3097665960181</v>
      </c>
      <c r="VK26" s="196">
        <v>-1644.3097665960181</v>
      </c>
      <c r="VL26" s="196">
        <v>1644.3097665960181</v>
      </c>
      <c r="VM26" s="196">
        <v>-1644.3097665960181</v>
      </c>
      <c r="VN26" s="196">
        <v>1644.3097665960181</v>
      </c>
      <c r="VP26">
        <v>1</v>
      </c>
      <c r="VQ26" s="239">
        <v>-1</v>
      </c>
      <c r="VR26" s="239">
        <v>1</v>
      </c>
      <c r="VS26" s="239">
        <v>-1</v>
      </c>
      <c r="VT26" s="214">
        <v>-1</v>
      </c>
      <c r="VU26" s="240">
        <v>-8</v>
      </c>
      <c r="VV26">
        <v>1</v>
      </c>
      <c r="VW26">
        <v>1</v>
      </c>
      <c r="VX26" s="214">
        <v>-1</v>
      </c>
      <c r="VY26">
        <v>1</v>
      </c>
      <c r="VZ26">
        <v>1</v>
      </c>
      <c r="WA26">
        <v>0</v>
      </c>
      <c r="WB26">
        <v>0</v>
      </c>
      <c r="WC26" s="248">
        <v>-1.3297457899999999E-3</v>
      </c>
      <c r="WD26" s="202">
        <v>42544</v>
      </c>
      <c r="WE26">
        <f t="shared" si="178"/>
        <v>1</v>
      </c>
      <c r="WF26" t="s">
        <v>1180</v>
      </c>
      <c r="WG26">
        <v>3</v>
      </c>
      <c r="WH26" s="252">
        <v>2</v>
      </c>
      <c r="WI26">
        <v>3</v>
      </c>
      <c r="WJ26" s="138">
        <v>288393</v>
      </c>
      <c r="WK26" s="138">
        <v>288393</v>
      </c>
      <c r="WL26" s="196">
        <v>383.48937761546995</v>
      </c>
      <c r="WM26" s="196">
        <f t="shared" si="163"/>
        <v>-383.48937761546995</v>
      </c>
      <c r="WN26" s="196">
        <v>383.48937761546995</v>
      </c>
      <c r="WO26" s="196">
        <v>-383.48937761546995</v>
      </c>
      <c r="WP26" s="196">
        <v>-383.48937761546995</v>
      </c>
      <c r="WQ26" s="196">
        <v>-383.48937761546995</v>
      </c>
      <c r="WR26" s="196">
        <v>383.48937761546995</v>
      </c>
      <c r="WS26" s="196">
        <f t="shared" si="105"/>
        <v>-383.48937761546995</v>
      </c>
      <c r="WT26" s="196">
        <v>383.48937761546995</v>
      </c>
      <c r="WU26" s="196">
        <v>-383.48937761546995</v>
      </c>
      <c r="WV26" s="196">
        <v>-383.48937761546995</v>
      </c>
      <c r="WW26" s="196">
        <v>383.48937761546995</v>
      </c>
      <c r="WY26">
        <v>-1</v>
      </c>
      <c r="WZ26" s="239">
        <v>-1</v>
      </c>
      <c r="XA26" s="239">
        <v>1</v>
      </c>
      <c r="XB26" s="239">
        <v>-1</v>
      </c>
      <c r="XC26" s="214">
        <v>-1</v>
      </c>
      <c r="XD26" s="240">
        <v>-9</v>
      </c>
      <c r="XE26">
        <v>1</v>
      </c>
      <c r="XF26">
        <v>1</v>
      </c>
      <c r="XG26">
        <v>1</v>
      </c>
      <c r="XH26">
        <v>0</v>
      </c>
      <c r="XI26">
        <v>0</v>
      </c>
      <c r="XJ26">
        <v>1</v>
      </c>
      <c r="XK26">
        <v>1</v>
      </c>
      <c r="XL26">
        <v>2.6214228500700001E-3</v>
      </c>
      <c r="XM26" s="202">
        <v>42544</v>
      </c>
      <c r="XN26">
        <f t="shared" si="179"/>
        <v>-1</v>
      </c>
      <c r="XO26" t="s">
        <v>1180</v>
      </c>
      <c r="XP26">
        <v>3</v>
      </c>
      <c r="XQ26" s="252">
        <v>1</v>
      </c>
      <c r="XR26">
        <v>4</v>
      </c>
      <c r="XS26" s="138">
        <v>289149</v>
      </c>
      <c r="XT26" s="138">
        <v>385532</v>
      </c>
      <c r="XU26" s="196">
        <v>-757.98179567489046</v>
      </c>
      <c r="XV26" s="196">
        <f t="shared" si="164"/>
        <v>-757.98179567489046</v>
      </c>
      <c r="XW26" s="196">
        <v>-757.98179567489046</v>
      </c>
      <c r="XX26" s="196">
        <v>757.98179567489046</v>
      </c>
      <c r="XY26" s="196">
        <v>757.98179567489046</v>
      </c>
      <c r="XZ26" s="196">
        <v>757.98179567489046</v>
      </c>
      <c r="YA26" s="196">
        <v>-757.98179567489046</v>
      </c>
      <c r="YB26" s="196">
        <f t="shared" si="106"/>
        <v>-757.98179567489046</v>
      </c>
      <c r="YC26" s="196">
        <v>-757.98179567489046</v>
      </c>
      <c r="YD26" s="196">
        <v>757.98179567489046</v>
      </c>
      <c r="YE26" s="196">
        <v>-757.98179567489046</v>
      </c>
      <c r="YF26" s="196">
        <v>757.98179567489046</v>
      </c>
      <c r="YH26">
        <v>1</v>
      </c>
      <c r="YI26">
        <v>-1</v>
      </c>
      <c r="YJ26">
        <v>1</v>
      </c>
      <c r="YK26">
        <v>-1</v>
      </c>
      <c r="YL26">
        <v>-1</v>
      </c>
      <c r="YM26">
        <v>-10</v>
      </c>
      <c r="YN26">
        <v>1</v>
      </c>
      <c r="YO26">
        <v>1</v>
      </c>
      <c r="YP26" s="214">
        <v>-1</v>
      </c>
      <c r="YQ26">
        <v>1</v>
      </c>
      <c r="YR26">
        <v>1</v>
      </c>
      <c r="YS26">
        <v>0</v>
      </c>
      <c r="YT26">
        <v>0</v>
      </c>
      <c r="YU26" s="248">
        <v>-5.8101532427899997E-4</v>
      </c>
      <c r="YV26" s="202">
        <v>42544</v>
      </c>
      <c r="YW26">
        <f t="shared" si="180"/>
        <v>1</v>
      </c>
      <c r="YX26" t="s">
        <v>1180</v>
      </c>
      <c r="YY26">
        <v>3</v>
      </c>
      <c r="YZ26">
        <v>1</v>
      </c>
      <c r="ZA26">
        <v>4</v>
      </c>
      <c r="ZB26" s="138">
        <v>288981</v>
      </c>
      <c r="ZC26" s="138">
        <v>385308</v>
      </c>
      <c r="ZD26" s="196">
        <v>167.90238942546969</v>
      </c>
      <c r="ZE26" s="196">
        <f t="shared" si="165"/>
        <v>-167.90238942546969</v>
      </c>
      <c r="ZF26" s="196">
        <v>167.90238942546969</v>
      </c>
      <c r="ZG26" s="196">
        <v>-167.90238942546969</v>
      </c>
      <c r="ZH26" s="196">
        <v>-167.90238942546969</v>
      </c>
      <c r="ZI26" s="196">
        <v>-167.90238942546969</v>
      </c>
      <c r="ZJ26" s="196">
        <v>167.90238942546969</v>
      </c>
      <c r="ZK26" s="196">
        <f t="shared" si="107"/>
        <v>-167.90238942546969</v>
      </c>
      <c r="ZL26" s="196">
        <v>167.90238942546969</v>
      </c>
      <c r="ZM26" s="196">
        <v>-167.90238942546969</v>
      </c>
      <c r="ZN26" s="196">
        <v>-167.90238942546969</v>
      </c>
      <c r="ZO26" s="196">
        <v>167.90238942546969</v>
      </c>
      <c r="ZQ26">
        <v>-1</v>
      </c>
      <c r="ZR26" s="239">
        <v>1</v>
      </c>
      <c r="ZS26" s="239">
        <v>1</v>
      </c>
      <c r="ZT26" s="239">
        <v>1</v>
      </c>
      <c r="ZU26" s="214">
        <v>-1</v>
      </c>
      <c r="ZV26" s="240">
        <v>-11</v>
      </c>
      <c r="ZW26">
        <v>1</v>
      </c>
      <c r="ZX26">
        <v>1</v>
      </c>
      <c r="ZY26" s="214">
        <v>1</v>
      </c>
      <c r="ZZ26">
        <v>1</v>
      </c>
      <c r="AAA26">
        <v>0</v>
      </c>
      <c r="AAB26">
        <v>1</v>
      </c>
      <c r="AAC26">
        <v>1</v>
      </c>
      <c r="AAD26" s="248">
        <v>2.73028330582E-3</v>
      </c>
      <c r="AAE26" s="202">
        <v>42544</v>
      </c>
      <c r="AAF26">
        <f t="shared" si="181"/>
        <v>1</v>
      </c>
      <c r="AAG26" t="s">
        <v>1180</v>
      </c>
      <c r="AAH26">
        <v>3</v>
      </c>
      <c r="AAI26" s="252">
        <v>2</v>
      </c>
      <c r="AAJ26">
        <v>2</v>
      </c>
      <c r="AAK26" s="138">
        <v>289770</v>
      </c>
      <c r="AAL26" s="138">
        <v>193180</v>
      </c>
      <c r="AAM26" s="196">
        <v>791.15419352746142</v>
      </c>
      <c r="AAN26" s="196">
        <f t="shared" si="166"/>
        <v>-791.15419352746142</v>
      </c>
      <c r="AAO26" s="196">
        <v>-791.15419352746142</v>
      </c>
      <c r="AAP26" s="196">
        <v>791.15419352746142</v>
      </c>
      <c r="AAQ26" s="196">
        <v>791.15419352746142</v>
      </c>
      <c r="AAR26" s="196">
        <v>791.15419352746142</v>
      </c>
      <c r="AAS26" s="196">
        <v>791.15419352746142</v>
      </c>
      <c r="AAT26" s="196">
        <f t="shared" si="108"/>
        <v>791.15419352746142</v>
      </c>
      <c r="AAU26" s="196">
        <v>-791.15419352746142</v>
      </c>
      <c r="AAV26" s="196">
        <v>791.15419352746142</v>
      </c>
      <c r="AAW26" s="196">
        <v>-791.15419352746142</v>
      </c>
      <c r="AAX26" s="196">
        <v>791.15419352746142</v>
      </c>
      <c r="AAZ26">
        <v>1</v>
      </c>
      <c r="ABA26" s="239">
        <v>-1</v>
      </c>
      <c r="ABB26" s="239">
        <v>-1</v>
      </c>
      <c r="ABC26" s="239">
        <v>-1</v>
      </c>
      <c r="ABD26" s="214">
        <v>-1</v>
      </c>
      <c r="ABE26" s="240">
        <v>-12</v>
      </c>
      <c r="ABF26">
        <v>1</v>
      </c>
      <c r="ABG26">
        <v>1</v>
      </c>
      <c r="ABH26" s="214">
        <v>-1</v>
      </c>
      <c r="ABI26">
        <v>1</v>
      </c>
      <c r="ABJ26">
        <v>1</v>
      </c>
      <c r="ABK26">
        <v>0</v>
      </c>
      <c r="ABL26">
        <v>0</v>
      </c>
      <c r="ABM26" s="248">
        <v>-1.06636297753E-3</v>
      </c>
      <c r="ABN26" s="202">
        <v>42544</v>
      </c>
      <c r="ABO26">
        <v>-1</v>
      </c>
      <c r="ABP26" t="s">
        <v>1180</v>
      </c>
      <c r="ABQ26">
        <v>3</v>
      </c>
      <c r="ABR26" s="252">
        <v>2</v>
      </c>
      <c r="ABS26">
        <v>2</v>
      </c>
      <c r="ABT26" s="138">
        <v>289461</v>
      </c>
      <c r="ABU26" s="138">
        <v>192974</v>
      </c>
      <c r="ABV26" s="196">
        <v>308.67049383881135</v>
      </c>
      <c r="ABW26" s="196">
        <v>-308.67049383881135</v>
      </c>
      <c r="ABX26" s="196">
        <v>308.67049383881135</v>
      </c>
      <c r="ABY26" s="196">
        <v>-308.67049383881135</v>
      </c>
      <c r="ABZ26" s="196">
        <v>-308.67049383881135</v>
      </c>
      <c r="ACA26" s="196">
        <v>308.67049383881135</v>
      </c>
      <c r="ACB26" s="196">
        <v>308.67049383881135</v>
      </c>
      <c r="ACC26" s="196">
        <v>308.67049383881135</v>
      </c>
      <c r="ACD26" s="196">
        <v>308.67049383881135</v>
      </c>
      <c r="ACE26" s="196">
        <v>-308.67049383881135</v>
      </c>
      <c r="ACF26" s="196">
        <v>-308.67049383881135</v>
      </c>
      <c r="ACG26" s="196">
        <v>308.67049383881135</v>
      </c>
      <c r="ACI26">
        <v>-1</v>
      </c>
      <c r="ACJ26" s="239">
        <v>1</v>
      </c>
      <c r="ACK26" s="239">
        <v>-1</v>
      </c>
      <c r="ACL26" s="239">
        <v>1</v>
      </c>
      <c r="ACM26" s="214">
        <v>-1</v>
      </c>
      <c r="ACN26" s="240">
        <v>-13</v>
      </c>
      <c r="ACO26">
        <v>1</v>
      </c>
      <c r="ACP26">
        <v>1</v>
      </c>
      <c r="ACQ26" s="214">
        <v>-1</v>
      </c>
      <c r="ACR26">
        <v>1</v>
      </c>
      <c r="ACS26">
        <v>1</v>
      </c>
      <c r="ACT26">
        <v>0</v>
      </c>
      <c r="ACU26">
        <v>0</v>
      </c>
      <c r="ACV26" s="248">
        <v>-2.8915812492899999E-3</v>
      </c>
      <c r="ACW26" s="202">
        <v>42544</v>
      </c>
      <c r="ACX26">
        <v>1</v>
      </c>
      <c r="ACY26" t="s">
        <v>1180</v>
      </c>
      <c r="ACZ26">
        <v>3</v>
      </c>
      <c r="ADA26" s="252"/>
      <c r="ADB26">
        <v>2</v>
      </c>
      <c r="ADC26" s="138">
        <v>288624</v>
      </c>
      <c r="ADD26" s="138">
        <v>192416</v>
      </c>
      <c r="ADE26" s="196">
        <v>-834.57974649507696</v>
      </c>
      <c r="ADF26" s="196">
        <v>834.57974649507696</v>
      </c>
      <c r="ADG26" s="196">
        <v>834.57974649507696</v>
      </c>
      <c r="ADH26" s="196">
        <v>-834.57974649507696</v>
      </c>
      <c r="ADI26" s="196">
        <v>-834.57974649507696</v>
      </c>
      <c r="ADJ26" s="196">
        <v>834.57974649507696</v>
      </c>
      <c r="ADK26" s="196">
        <v>-834.57974649507696</v>
      </c>
      <c r="ADL26" s="196">
        <v>-834.57974649507696</v>
      </c>
      <c r="ADM26" s="196">
        <v>834.57974649507696</v>
      </c>
      <c r="ADN26" s="196">
        <v>-834.57974649507696</v>
      </c>
      <c r="ADO26" s="196">
        <v>-834.57974649507696</v>
      </c>
      <c r="ADP26" s="196">
        <v>834.57974649507696</v>
      </c>
      <c r="ADR26">
        <v>-1</v>
      </c>
      <c r="ADS26" s="239">
        <v>1</v>
      </c>
      <c r="ADT26" s="239">
        <v>-1</v>
      </c>
      <c r="ADU26" s="214">
        <v>1</v>
      </c>
      <c r="ADV26" s="214">
        <v>-1</v>
      </c>
      <c r="ADW26" s="240">
        <v>-14</v>
      </c>
      <c r="ADX26">
        <v>1</v>
      </c>
      <c r="ADY26">
        <v>1</v>
      </c>
      <c r="ADZ26" s="214">
        <v>-1</v>
      </c>
      <c r="AEA26">
        <v>1</v>
      </c>
      <c r="AEB26">
        <v>1</v>
      </c>
      <c r="AEC26">
        <v>0</v>
      </c>
      <c r="AED26">
        <v>0</v>
      </c>
      <c r="AEE26" s="248">
        <v>-1.12256776983E-3</v>
      </c>
      <c r="AEF26" s="202">
        <v>42544</v>
      </c>
      <c r="AEG26">
        <v>1</v>
      </c>
      <c r="AEH26" t="s">
        <v>1180</v>
      </c>
      <c r="AEI26">
        <v>3</v>
      </c>
      <c r="AEJ26" s="252"/>
      <c r="AEK26">
        <v>2</v>
      </c>
      <c r="AEL26" s="138">
        <v>288300</v>
      </c>
      <c r="AEM26" s="138">
        <v>192200</v>
      </c>
      <c r="AEN26" s="196">
        <v>-323.63628804198902</v>
      </c>
      <c r="AEO26" s="196">
        <v>323.63628804198902</v>
      </c>
      <c r="AEP26" s="196">
        <v>323.63628804198902</v>
      </c>
      <c r="AEQ26" s="196">
        <v>-323.63628804198902</v>
      </c>
      <c r="AER26" s="196">
        <v>-323.63628804198902</v>
      </c>
      <c r="AES26" s="196">
        <v>323.63628804198902</v>
      </c>
      <c r="AET26" s="196">
        <v>-323.63628804198902</v>
      </c>
      <c r="AEU26" s="196">
        <v>-323.63628804198902</v>
      </c>
      <c r="AEV26" s="196">
        <v>323.63628804198902</v>
      </c>
      <c r="AEW26" s="196">
        <v>-323.63628804198902</v>
      </c>
      <c r="AEX26" s="196">
        <v>-323.63628804198902</v>
      </c>
      <c r="AEY26" s="196">
        <v>323.63628804198902</v>
      </c>
      <c r="AFA26">
        <f t="shared" si="109"/>
        <v>-1</v>
      </c>
      <c r="AFB26" s="239">
        <v>1</v>
      </c>
      <c r="AFC26" s="239">
        <v>-1</v>
      </c>
      <c r="AFD26" s="239">
        <v>1</v>
      </c>
      <c r="AFE26" s="214">
        <v>-1</v>
      </c>
      <c r="AFF26" s="240">
        <v>-15</v>
      </c>
      <c r="AFG26">
        <f t="shared" si="110"/>
        <v>1</v>
      </c>
      <c r="AFH26">
        <f t="shared" si="111"/>
        <v>1</v>
      </c>
      <c r="AFI26" s="214">
        <v>1</v>
      </c>
      <c r="AFJ26">
        <f t="shared" si="112"/>
        <v>0</v>
      </c>
      <c r="AFK26">
        <f t="shared" si="194"/>
        <v>0</v>
      </c>
      <c r="AFL26">
        <f t="shared" si="167"/>
        <v>1</v>
      </c>
      <c r="AFM26">
        <f t="shared" si="114"/>
        <v>1</v>
      </c>
      <c r="AFN26">
        <v>4.8178980228899999E-3</v>
      </c>
      <c r="AFO26" s="202">
        <v>42544</v>
      </c>
      <c r="AFP26">
        <f t="shared" si="115"/>
        <v>1</v>
      </c>
      <c r="AFQ26" t="str">
        <f t="shared" si="92"/>
        <v>TRUE</v>
      </c>
      <c r="AFR26">
        <f>VLOOKUP($A26,'FuturesInfo (3)'!$A$2:$V$80,22)</f>
        <v>3</v>
      </c>
      <c r="AFS26" s="252"/>
      <c r="AFT26">
        <f t="shared" si="116"/>
        <v>2</v>
      </c>
      <c r="AFU26" s="138">
        <f>VLOOKUP($A26,'FuturesInfo (3)'!$A$2:$O$80,15)*AFR26</f>
        <v>289689</v>
      </c>
      <c r="AFV26" s="138">
        <f>VLOOKUP($A26,'FuturesInfo (3)'!$A$2:$O$80,15)*AFT26</f>
        <v>193126</v>
      </c>
      <c r="AFW26" s="196">
        <f t="shared" si="117"/>
        <v>1395.6920603529811</v>
      </c>
      <c r="AFX26" s="196">
        <f t="shared" si="188"/>
        <v>-1395.6920603529811</v>
      </c>
      <c r="AFY26" s="196">
        <f t="shared" si="119"/>
        <v>-1395.6920603529811</v>
      </c>
      <c r="AFZ26" s="196">
        <f t="shared" si="120"/>
        <v>1395.6920603529811</v>
      </c>
      <c r="AGA26" s="196">
        <f t="shared" si="191"/>
        <v>1395.6920603529811</v>
      </c>
      <c r="AGB26" s="196">
        <f t="shared" si="122"/>
        <v>-1395.6920603529811</v>
      </c>
      <c r="AGC26" s="196">
        <f t="shared" si="168"/>
        <v>1395.6920603529811</v>
      </c>
      <c r="AGD26" s="196">
        <f t="shared" si="123"/>
        <v>1395.6920603529811</v>
      </c>
      <c r="AGE26" s="196">
        <f>IF(IF(sym!$Q15=AFI26,1,0)=1,ABS(AFU26*AFN26),-ABS(AFU26*AFN26))</f>
        <v>-1395.6920603529811</v>
      </c>
      <c r="AGF26" s="196">
        <f>IF(IF(sym!$P15=AFI26,1,0)=1,ABS(AFU26*AFN26),-ABS(AFU26*AFN26))</f>
        <v>1395.6920603529811</v>
      </c>
      <c r="AGG26" s="196">
        <f t="shared" si="183"/>
        <v>-1395.6920603529811</v>
      </c>
      <c r="AGH26" s="196">
        <f t="shared" si="125"/>
        <v>1395.6920603529811</v>
      </c>
      <c r="AGJ26">
        <f t="shared" si="126"/>
        <v>1</v>
      </c>
      <c r="AGK26" s="239">
        <v>1</v>
      </c>
      <c r="AGL26" s="239">
        <v>-1</v>
      </c>
      <c r="AGM26" s="239">
        <v>1</v>
      </c>
      <c r="AGN26" s="214">
        <v>1</v>
      </c>
      <c r="AGO26" s="240">
        <v>-16</v>
      </c>
      <c r="AGP26">
        <f t="shared" si="127"/>
        <v>-1</v>
      </c>
      <c r="AGQ26">
        <f t="shared" si="128"/>
        <v>-1</v>
      </c>
      <c r="AGR26" s="214"/>
      <c r="AGS26">
        <f t="shared" si="129"/>
        <v>0</v>
      </c>
      <c r="AGT26">
        <f t="shared" si="195"/>
        <v>0</v>
      </c>
      <c r="AGU26">
        <f t="shared" si="169"/>
        <v>0</v>
      </c>
      <c r="AGV26">
        <f t="shared" si="131"/>
        <v>0</v>
      </c>
      <c r="AGW26" s="248"/>
      <c r="AGX26" s="202">
        <v>42544</v>
      </c>
      <c r="AGY26">
        <f t="shared" si="132"/>
        <v>1</v>
      </c>
      <c r="AGZ26" t="str">
        <f t="shared" si="93"/>
        <v>TRUE</v>
      </c>
      <c r="AHA26">
        <f>VLOOKUP($A26,'FuturesInfo (3)'!$A$2:$V$80,22)</f>
        <v>3</v>
      </c>
      <c r="AHB26" s="252"/>
      <c r="AHC26">
        <f t="shared" si="133"/>
        <v>2</v>
      </c>
      <c r="AHD26" s="138">
        <f>VLOOKUP($A26,'FuturesInfo (3)'!$A$2:$O$80,15)*AHA26</f>
        <v>289689</v>
      </c>
      <c r="AHE26" s="138">
        <f>VLOOKUP($A26,'FuturesInfo (3)'!$A$2:$O$80,15)*AHC26</f>
        <v>193126</v>
      </c>
      <c r="AHF26" s="196">
        <f t="shared" si="134"/>
        <v>0</v>
      </c>
      <c r="AHG26" s="196">
        <f t="shared" si="189"/>
        <v>0</v>
      </c>
      <c r="AHH26" s="196">
        <f t="shared" si="136"/>
        <v>0</v>
      </c>
      <c r="AHI26" s="196">
        <f t="shared" si="137"/>
        <v>0</v>
      </c>
      <c r="AHJ26" s="196">
        <f t="shared" si="192"/>
        <v>0</v>
      </c>
      <c r="AHK26" s="196">
        <f t="shared" si="139"/>
        <v>0</v>
      </c>
      <c r="AHL26" s="196">
        <f t="shared" si="170"/>
        <v>0</v>
      </c>
      <c r="AHM26" s="196">
        <f t="shared" si="140"/>
        <v>0</v>
      </c>
      <c r="AHN26" s="196">
        <f>IF(IF(sym!$Q15=AGR26,1,0)=1,ABS(AHD26*AGW26),-ABS(AHD26*AGW26))</f>
        <v>0</v>
      </c>
      <c r="AHO26" s="196">
        <f>IF(IF(sym!$P15=AGR26,1,0)=1,ABS(AHD26*AGW26),-ABS(AHD26*AGW26))</f>
        <v>0</v>
      </c>
      <c r="AHP26" s="196">
        <f t="shared" si="185"/>
        <v>0</v>
      </c>
      <c r="AHQ26" s="196">
        <f t="shared" si="142"/>
        <v>0</v>
      </c>
      <c r="AHS26">
        <f t="shared" si="143"/>
        <v>0</v>
      </c>
      <c r="AHT26" s="239"/>
      <c r="AHU26" s="239"/>
      <c r="AHV26" s="239"/>
      <c r="AHW26" s="214"/>
      <c r="AHX26" s="240"/>
      <c r="AHY26">
        <f t="shared" si="144"/>
        <v>1</v>
      </c>
      <c r="AHZ26">
        <f t="shared" si="145"/>
        <v>0</v>
      </c>
      <c r="AIA26" s="214"/>
      <c r="AIB26">
        <f t="shared" si="146"/>
        <v>1</v>
      </c>
      <c r="AIC26">
        <f t="shared" si="196"/>
        <v>1</v>
      </c>
      <c r="AID26">
        <f t="shared" si="171"/>
        <v>0</v>
      </c>
      <c r="AIE26">
        <f t="shared" si="148"/>
        <v>1</v>
      </c>
      <c r="AIF26" s="248"/>
      <c r="AIG26" s="202"/>
      <c r="AIH26">
        <f t="shared" si="149"/>
        <v>-1</v>
      </c>
      <c r="AII26" t="str">
        <f t="shared" si="94"/>
        <v>FALSE</v>
      </c>
      <c r="AIJ26">
        <f>VLOOKUP($A26,'FuturesInfo (3)'!$A$2:$V$80,22)</f>
        <v>3</v>
      </c>
      <c r="AIK26" s="252"/>
      <c r="AIL26">
        <f t="shared" si="150"/>
        <v>2</v>
      </c>
      <c r="AIM26" s="138">
        <f>VLOOKUP($A26,'FuturesInfo (3)'!$A$2:$O$80,15)*AIJ26</f>
        <v>289689</v>
      </c>
      <c r="AIN26" s="138">
        <f>VLOOKUP($A26,'FuturesInfo (3)'!$A$2:$O$80,15)*AIL26</f>
        <v>193126</v>
      </c>
      <c r="AIO26" s="196">
        <f t="shared" si="151"/>
        <v>0</v>
      </c>
      <c r="AIP26" s="196">
        <f t="shared" si="190"/>
        <v>0</v>
      </c>
      <c r="AIQ26" s="196">
        <f t="shared" si="153"/>
        <v>0</v>
      </c>
      <c r="AIR26" s="196">
        <f t="shared" si="154"/>
        <v>0</v>
      </c>
      <c r="AIS26" s="196">
        <f t="shared" si="193"/>
        <v>0</v>
      </c>
      <c r="AIT26" s="196">
        <f t="shared" si="156"/>
        <v>0</v>
      </c>
      <c r="AIU26" s="196">
        <f t="shared" si="172"/>
        <v>0</v>
      </c>
      <c r="AIV26" s="196">
        <f t="shared" si="157"/>
        <v>0</v>
      </c>
      <c r="AIW26" s="196">
        <f>IF(IF(sym!$Q15=AIA26,1,0)=1,ABS(AIM26*AIF26),-ABS(AIM26*AIF26))</f>
        <v>0</v>
      </c>
      <c r="AIX26" s="196">
        <f>IF(IF(sym!$P15=AIA26,1,0)=1,ABS(AIM26*AIF26),-ABS(AIM26*AIF26))</f>
        <v>0</v>
      </c>
      <c r="AIY26" s="196">
        <f t="shared" si="187"/>
        <v>0</v>
      </c>
      <c r="AIZ26" s="196">
        <f t="shared" si="159"/>
        <v>0</v>
      </c>
    </row>
    <row r="27" spans="1:936" x14ac:dyDescent="0.25">
      <c r="A27" s="1" t="s">
        <v>319</v>
      </c>
      <c r="B27" s="150" t="str">
        <f>'FuturesInfo (3)'!M15</f>
        <v>BD</v>
      </c>
      <c r="C27" s="200" t="str">
        <f>VLOOKUP(A27,'FuturesInfo (3)'!$A$2:$K$80,11)</f>
        <v>rates</v>
      </c>
      <c r="F27" t="e">
        <f>#REF!</f>
        <v>#REF!</v>
      </c>
      <c r="G27">
        <v>1</v>
      </c>
      <c r="H27">
        <v>1</v>
      </c>
      <c r="I27">
        <v>1</v>
      </c>
      <c r="J27">
        <f t="shared" si="77"/>
        <v>1</v>
      </c>
      <c r="K27">
        <f t="shared" si="78"/>
        <v>1</v>
      </c>
      <c r="L27" s="184">
        <v>3.7084321235299998E-3</v>
      </c>
      <c r="M27" s="2">
        <v>10</v>
      </c>
      <c r="N27">
        <v>60</v>
      </c>
      <c r="O27" t="str">
        <f t="shared" si="79"/>
        <v>TRUE</v>
      </c>
      <c r="P27">
        <f>VLOOKUP($A27,'FuturesInfo (3)'!$A$2:$V$80,22)</f>
        <v>2</v>
      </c>
      <c r="Q27">
        <f t="shared" si="80"/>
        <v>2</v>
      </c>
      <c r="R27">
        <f t="shared" si="80"/>
        <v>2</v>
      </c>
      <c r="S27" s="138">
        <f>VLOOKUP($A27,'FuturesInfo (3)'!$A$2:$O$80,15)*Q27</f>
        <v>366295.14799999999</v>
      </c>
      <c r="T27" s="144">
        <f t="shared" si="81"/>
        <v>1358.3806935363755</v>
      </c>
      <c r="U27" s="144">
        <f t="shared" si="95"/>
        <v>1358.3806935363755</v>
      </c>
      <c r="W27">
        <f t="shared" si="82"/>
        <v>1</v>
      </c>
      <c r="X27">
        <v>1</v>
      </c>
      <c r="Y27">
        <v>1</v>
      </c>
      <c r="Z27">
        <v>-1</v>
      </c>
      <c r="AA27">
        <f t="shared" si="173"/>
        <v>0</v>
      </c>
      <c r="AB27">
        <f t="shared" si="83"/>
        <v>0</v>
      </c>
      <c r="AC27" s="1">
        <v>-9.0854027861900005E-4</v>
      </c>
      <c r="AD27" s="2">
        <v>10</v>
      </c>
      <c r="AE27">
        <v>60</v>
      </c>
      <c r="AF27" t="str">
        <f t="shared" si="84"/>
        <v>TRUE</v>
      </c>
      <c r="AG27">
        <f>VLOOKUP($A27,'FuturesInfo (3)'!$A$2:$V$80,22)</f>
        <v>2</v>
      </c>
      <c r="AH27">
        <f t="shared" si="85"/>
        <v>3</v>
      </c>
      <c r="AI27">
        <f t="shared" si="96"/>
        <v>2</v>
      </c>
      <c r="AJ27" s="138">
        <f>VLOOKUP($A27,'FuturesInfo (3)'!$A$2:$O$80,15)*AI27</f>
        <v>366295.14799999999</v>
      </c>
      <c r="AK27" s="196">
        <f t="shared" si="97"/>
        <v>-332.79389582070786</v>
      </c>
      <c r="AL27" s="196">
        <f t="shared" si="98"/>
        <v>-332.79389582070786</v>
      </c>
      <c r="AN27">
        <f t="shared" si="86"/>
        <v>1</v>
      </c>
      <c r="AO27">
        <v>-1</v>
      </c>
      <c r="AP27">
        <v>1</v>
      </c>
      <c r="AQ27">
        <v>1</v>
      </c>
      <c r="AR27">
        <f t="shared" si="174"/>
        <v>0</v>
      </c>
      <c r="AS27">
        <f t="shared" si="87"/>
        <v>1</v>
      </c>
      <c r="AT27" s="1">
        <v>2.60685054981E-3</v>
      </c>
      <c r="AU27" s="2">
        <v>10</v>
      </c>
      <c r="AV27">
        <v>60</v>
      </c>
      <c r="AW27" t="str">
        <f t="shared" si="88"/>
        <v>TRUE</v>
      </c>
      <c r="AX27">
        <f>VLOOKUP($A27,'FuturesInfo (3)'!$A$2:$V$80,22)</f>
        <v>2</v>
      </c>
      <c r="AY27">
        <f t="shared" si="89"/>
        <v>2</v>
      </c>
      <c r="AZ27">
        <f t="shared" si="99"/>
        <v>2</v>
      </c>
      <c r="BA27" s="138">
        <f>VLOOKUP($A27,'FuturesInfo (3)'!$A$2:$O$80,15)*AZ27</f>
        <v>366295.14799999999</v>
      </c>
      <c r="BB27" s="196">
        <f t="shared" si="90"/>
        <v>-954.87670795653526</v>
      </c>
      <c r="BC27" s="196">
        <f t="shared" si="100"/>
        <v>954.87670795653526</v>
      </c>
      <c r="BE27">
        <v>-1</v>
      </c>
      <c r="BF27">
        <v>1</v>
      </c>
      <c r="BG27">
        <v>1</v>
      </c>
      <c r="BH27">
        <v>-1</v>
      </c>
      <c r="BI27">
        <v>0</v>
      </c>
      <c r="BJ27">
        <v>0</v>
      </c>
      <c r="BK27" s="1">
        <v>-4.86499635125E-4</v>
      </c>
      <c r="BL27" s="2">
        <v>10</v>
      </c>
      <c r="BM27">
        <v>60</v>
      </c>
      <c r="BN27" t="s">
        <v>1180</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1180</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1180</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1180</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1180</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1180</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1180</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1180</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1180</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1180</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1180</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1180</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1180</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1180</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1180</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1180</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1180</v>
      </c>
      <c r="QX27">
        <v>2</v>
      </c>
      <c r="QY27" s="252">
        <v>2</v>
      </c>
      <c r="QZ27">
        <v>2</v>
      </c>
      <c r="RA27" s="138">
        <v>370083.89759999997</v>
      </c>
      <c r="RB27" s="138">
        <v>370083.89759999997</v>
      </c>
      <c r="RC27" s="196">
        <v>443.42666858292876</v>
      </c>
      <c r="RD27" s="196">
        <f t="shared" si="91"/>
        <v>443.42666858292876</v>
      </c>
      <c r="RE27" s="196">
        <v>443.42666858292876</v>
      </c>
      <c r="RF27" s="196">
        <v>-443.42666858292876</v>
      </c>
      <c r="RG27" s="196">
        <v>-443.42666858292876</v>
      </c>
      <c r="RH27" s="196">
        <v>-443.42666858292876</v>
      </c>
      <c r="RI27" s="196">
        <f t="shared" si="101"/>
        <v>0</v>
      </c>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f t="shared" si="175"/>
        <v>1</v>
      </c>
      <c r="SE27" t="s">
        <v>1180</v>
      </c>
      <c r="SF27">
        <v>2</v>
      </c>
      <c r="SG27" s="252">
        <v>2</v>
      </c>
      <c r="SH27">
        <v>2</v>
      </c>
      <c r="SI27" s="138">
        <v>372481.46879999997</v>
      </c>
      <c r="SJ27" s="138">
        <v>372481.46879999997</v>
      </c>
      <c r="SK27" s="196">
        <v>-334.32396074682617</v>
      </c>
      <c r="SL27" s="196">
        <f t="shared" si="160"/>
        <v>-334.32396074682617</v>
      </c>
      <c r="SM27" s="196">
        <v>-334.32396074682617</v>
      </c>
      <c r="SN27" s="196">
        <v>334.32396074682617</v>
      </c>
      <c r="SO27" s="196">
        <v>-334.32396074682617</v>
      </c>
      <c r="SP27" s="196">
        <v>334.32396074682617</v>
      </c>
      <c r="SQ27" s="196">
        <v>-334.32396074682617</v>
      </c>
      <c r="SR27" s="196">
        <f t="shared" si="102"/>
        <v>-334.32396074682617</v>
      </c>
      <c r="SS27" s="196">
        <v>334.32396074682617</v>
      </c>
      <c r="ST27" s="196">
        <v>-334.32396074682617</v>
      </c>
      <c r="SU27" s="196">
        <v>-334.32396074682617</v>
      </c>
      <c r="SV27" s="196">
        <v>334.32396074682617</v>
      </c>
      <c r="SX27">
        <v>-1</v>
      </c>
      <c r="SY27" s="239">
        <v>-1</v>
      </c>
      <c r="SZ27" s="239">
        <v>-1</v>
      </c>
      <c r="TA27" s="239">
        <v>1</v>
      </c>
      <c r="TB27" s="214">
        <v>1</v>
      </c>
      <c r="TC27" s="240">
        <v>6</v>
      </c>
      <c r="TD27">
        <v>-1</v>
      </c>
      <c r="TE27">
        <v>1</v>
      </c>
      <c r="TF27" s="214">
        <v>1</v>
      </c>
      <c r="TG27">
        <v>0</v>
      </c>
      <c r="TH27">
        <v>1</v>
      </c>
      <c r="TI27">
        <v>0</v>
      </c>
      <c r="TJ27">
        <v>1</v>
      </c>
      <c r="TK27" s="248">
        <v>6.5880098221199996E-4</v>
      </c>
      <c r="TL27" s="202">
        <v>42544</v>
      </c>
      <c r="TM27">
        <f t="shared" si="176"/>
        <v>-1</v>
      </c>
      <c r="TN27" t="s">
        <v>1180</v>
      </c>
      <c r="TO27">
        <v>2</v>
      </c>
      <c r="TP27" s="252">
        <v>1</v>
      </c>
      <c r="TQ27">
        <v>3</v>
      </c>
      <c r="TR27" s="138">
        <v>372705.35600000003</v>
      </c>
      <c r="TS27" s="138">
        <v>559058.03399999999</v>
      </c>
      <c r="TT27" s="196">
        <v>-245.53865460847314</v>
      </c>
      <c r="TU27" s="196">
        <f t="shared" si="161"/>
        <v>-245.53865460847314</v>
      </c>
      <c r="TV27" s="196">
        <v>245.53865460847314</v>
      </c>
      <c r="TW27" s="196">
        <v>-245.53865460847314</v>
      </c>
      <c r="TX27" s="196">
        <v>245.53865460847314</v>
      </c>
      <c r="TY27" s="196">
        <v>-245.53865460847314</v>
      </c>
      <c r="TZ27" s="196">
        <v>245.53865460847314</v>
      </c>
      <c r="UA27" s="196">
        <f t="shared" si="103"/>
        <v>-245.53865460847314</v>
      </c>
      <c r="UB27" s="196">
        <v>-245.53865460847314</v>
      </c>
      <c r="UC27" s="196">
        <v>245.53865460847314</v>
      </c>
      <c r="UD27" s="196">
        <v>-245.53865460847314</v>
      </c>
      <c r="UE27" s="196">
        <v>245.53865460847314</v>
      </c>
      <c r="UG27">
        <v>1</v>
      </c>
      <c r="UH27" s="239">
        <v>-1</v>
      </c>
      <c r="UI27" s="239">
        <v>-1</v>
      </c>
      <c r="UJ27" s="239">
        <v>-1</v>
      </c>
      <c r="UK27" s="214">
        <v>1</v>
      </c>
      <c r="UL27" s="240">
        <v>7</v>
      </c>
      <c r="UM27">
        <v>-1</v>
      </c>
      <c r="UN27">
        <v>1</v>
      </c>
      <c r="UO27" s="214">
        <v>1</v>
      </c>
      <c r="UP27">
        <v>0</v>
      </c>
      <c r="UQ27">
        <v>1</v>
      </c>
      <c r="UR27">
        <v>0</v>
      </c>
      <c r="US27">
        <v>1</v>
      </c>
      <c r="UT27" s="248">
        <v>4.1297581996600002E-3</v>
      </c>
      <c r="UU27" s="202">
        <v>42544</v>
      </c>
      <c r="UV27">
        <f t="shared" si="177"/>
        <v>-1</v>
      </c>
      <c r="UW27" t="s">
        <v>1180</v>
      </c>
      <c r="UX27">
        <v>2</v>
      </c>
      <c r="UY27" s="252">
        <v>1</v>
      </c>
      <c r="UZ27">
        <v>3</v>
      </c>
      <c r="VA27" s="138">
        <v>372070.23980000004</v>
      </c>
      <c r="VB27" s="138">
        <v>558105.35970000003</v>
      </c>
      <c r="VC27" s="196">
        <v>-1536.5601236635127</v>
      </c>
      <c r="VD27" s="196">
        <f t="shared" si="162"/>
        <v>1536.5601236635127</v>
      </c>
      <c r="VE27" s="196">
        <v>1536.5601236635127</v>
      </c>
      <c r="VF27" s="196">
        <v>-1536.5601236635127</v>
      </c>
      <c r="VG27" s="196">
        <v>1536.5601236635127</v>
      </c>
      <c r="VH27" s="196">
        <v>-1536.5601236635127</v>
      </c>
      <c r="VI27" s="196">
        <v>-1536.5601236635127</v>
      </c>
      <c r="VJ27" s="196">
        <f t="shared" si="104"/>
        <v>-1536.5601236635127</v>
      </c>
      <c r="VK27" s="196">
        <v>-1536.5601236635127</v>
      </c>
      <c r="VL27" s="196">
        <v>1536.5601236635127</v>
      </c>
      <c r="VM27" s="196">
        <v>-1536.5601236635127</v>
      </c>
      <c r="VN27" s="196">
        <v>1536.5601236635127</v>
      </c>
      <c r="VP27">
        <v>1</v>
      </c>
      <c r="VQ27" s="239">
        <v>-1</v>
      </c>
      <c r="VR27" s="239">
        <v>-1</v>
      </c>
      <c r="VS27" s="239">
        <v>1</v>
      </c>
      <c r="VT27" s="214">
        <v>1</v>
      </c>
      <c r="VU27" s="240">
        <v>8</v>
      </c>
      <c r="VV27">
        <v>-1</v>
      </c>
      <c r="VW27">
        <v>1</v>
      </c>
      <c r="VX27" s="214">
        <v>-1</v>
      </c>
      <c r="VY27">
        <v>1</v>
      </c>
      <c r="VZ27">
        <v>0</v>
      </c>
      <c r="WA27">
        <v>1</v>
      </c>
      <c r="WB27">
        <v>0</v>
      </c>
      <c r="WC27" s="248">
        <v>-2.9802706085700002E-4</v>
      </c>
      <c r="WD27" s="202">
        <v>42544</v>
      </c>
      <c r="WE27">
        <f t="shared" si="178"/>
        <v>1</v>
      </c>
      <c r="WF27" t="s">
        <v>1180</v>
      </c>
      <c r="WG27">
        <v>2</v>
      </c>
      <c r="WH27" s="252">
        <v>1</v>
      </c>
      <c r="WI27">
        <v>2</v>
      </c>
      <c r="WJ27" s="138">
        <v>371130.81599999999</v>
      </c>
      <c r="WK27" s="138">
        <v>371130.81599999999</v>
      </c>
      <c r="WL27" s="196">
        <v>110.60702628594008</v>
      </c>
      <c r="WM27" s="196">
        <f t="shared" si="163"/>
        <v>-110.60702628594008</v>
      </c>
      <c r="WN27" s="196">
        <v>-110.60702628594008</v>
      </c>
      <c r="WO27" s="196">
        <v>110.60702628594008</v>
      </c>
      <c r="WP27" s="196">
        <v>-110.60702628594008</v>
      </c>
      <c r="WQ27" s="196">
        <v>110.60702628594008</v>
      </c>
      <c r="WR27" s="196">
        <v>-110.60702628594008</v>
      </c>
      <c r="WS27" s="196">
        <f t="shared" si="105"/>
        <v>-110.60702628594008</v>
      </c>
      <c r="WT27" s="196">
        <v>110.60702628594008</v>
      </c>
      <c r="WU27" s="196">
        <v>-110.60702628594008</v>
      </c>
      <c r="WV27" s="196">
        <v>-110.60702628594008</v>
      </c>
      <c r="WW27" s="196">
        <v>110.60702628594008</v>
      </c>
      <c r="WY27">
        <v>-1</v>
      </c>
      <c r="WZ27" s="239">
        <v>-1</v>
      </c>
      <c r="XA27" s="239">
        <v>-1</v>
      </c>
      <c r="XB27" s="239">
        <v>1</v>
      </c>
      <c r="XC27" s="214">
        <v>1</v>
      </c>
      <c r="XD27" s="240">
        <v>9</v>
      </c>
      <c r="XE27">
        <v>-1</v>
      </c>
      <c r="XF27">
        <v>1</v>
      </c>
      <c r="XG27">
        <v>-1</v>
      </c>
      <c r="XH27">
        <v>1</v>
      </c>
      <c r="XI27">
        <v>0</v>
      </c>
      <c r="XJ27">
        <v>1</v>
      </c>
      <c r="XK27">
        <v>0</v>
      </c>
      <c r="XL27">
        <v>-8.9434772239399996E-4</v>
      </c>
      <c r="XM27" s="202">
        <v>42544</v>
      </c>
      <c r="XN27">
        <f t="shared" si="179"/>
        <v>-1</v>
      </c>
      <c r="XO27" t="s">
        <v>1180</v>
      </c>
      <c r="XP27">
        <v>2</v>
      </c>
      <c r="XQ27" s="252">
        <v>1</v>
      </c>
      <c r="XR27">
        <v>3</v>
      </c>
      <c r="XS27" s="138">
        <v>370798.89600000001</v>
      </c>
      <c r="XT27" s="138">
        <v>556198.34400000004</v>
      </c>
      <c r="XU27" s="196">
        <v>331.62314810380968</v>
      </c>
      <c r="XV27" s="196">
        <f t="shared" si="164"/>
        <v>331.62314810380968</v>
      </c>
      <c r="XW27" s="196">
        <v>-331.62314810380968</v>
      </c>
      <c r="XX27" s="196">
        <v>331.62314810380968</v>
      </c>
      <c r="XY27" s="196">
        <v>-331.62314810380968</v>
      </c>
      <c r="XZ27" s="196">
        <v>331.62314810380968</v>
      </c>
      <c r="YA27" s="196">
        <v>-331.62314810380968</v>
      </c>
      <c r="YB27" s="196">
        <f t="shared" si="106"/>
        <v>331.62314810380968</v>
      </c>
      <c r="YC27" s="196">
        <v>331.62314810380968</v>
      </c>
      <c r="YD27" s="196">
        <v>-331.62314810380968</v>
      </c>
      <c r="YE27" s="196">
        <v>-331.62314810380968</v>
      </c>
      <c r="YF27" s="196">
        <v>331.62314810380968</v>
      </c>
      <c r="YH27">
        <v>-1</v>
      </c>
      <c r="YI27">
        <v>1</v>
      </c>
      <c r="YJ27">
        <v>-1</v>
      </c>
      <c r="YK27">
        <v>1</v>
      </c>
      <c r="YL27">
        <v>1</v>
      </c>
      <c r="YM27">
        <v>10</v>
      </c>
      <c r="YN27">
        <v>-1</v>
      </c>
      <c r="YO27">
        <v>1</v>
      </c>
      <c r="YP27" s="214">
        <v>1</v>
      </c>
      <c r="YQ27">
        <v>1</v>
      </c>
      <c r="YR27">
        <v>1</v>
      </c>
      <c r="YS27">
        <v>0</v>
      </c>
      <c r="YT27">
        <v>1</v>
      </c>
      <c r="YU27" s="248">
        <v>1.3128841678099999E-3</v>
      </c>
      <c r="YV27" s="202">
        <v>42544</v>
      </c>
      <c r="YW27">
        <f t="shared" si="180"/>
        <v>1</v>
      </c>
      <c r="YX27" t="s">
        <v>1180</v>
      </c>
      <c r="YY27">
        <v>2</v>
      </c>
      <c r="YZ27">
        <v>1</v>
      </c>
      <c r="ZA27">
        <v>3</v>
      </c>
      <c r="ZB27" s="138">
        <v>370950.13199999998</v>
      </c>
      <c r="ZC27" s="138">
        <v>556425.19799999997</v>
      </c>
      <c r="ZD27" s="196">
        <v>487.01455534982961</v>
      </c>
      <c r="ZE27" s="196">
        <f t="shared" si="165"/>
        <v>-487.01455534982961</v>
      </c>
      <c r="ZF27" s="196">
        <v>487.01455534982961</v>
      </c>
      <c r="ZG27" s="196">
        <v>-487.01455534982961</v>
      </c>
      <c r="ZH27" s="196">
        <v>487.01455534982961</v>
      </c>
      <c r="ZI27" s="196">
        <v>-487.01455534982961</v>
      </c>
      <c r="ZJ27" s="196">
        <v>487.01455534982961</v>
      </c>
      <c r="ZK27" s="196">
        <f t="shared" si="107"/>
        <v>487.01455534982961</v>
      </c>
      <c r="ZL27" s="196">
        <v>-487.01455534982961</v>
      </c>
      <c r="ZM27" s="196">
        <v>487.01455534982961</v>
      </c>
      <c r="ZN27" s="196">
        <v>-487.01455534982961</v>
      </c>
      <c r="ZO27" s="196">
        <v>487.01455534982961</v>
      </c>
      <c r="ZQ27">
        <v>1</v>
      </c>
      <c r="ZR27" s="239">
        <v>1</v>
      </c>
      <c r="ZS27" s="239">
        <v>-1</v>
      </c>
      <c r="ZT27" s="239">
        <v>1</v>
      </c>
      <c r="ZU27" s="214">
        <v>1</v>
      </c>
      <c r="ZV27" s="240">
        <v>11</v>
      </c>
      <c r="ZW27">
        <v>-1</v>
      </c>
      <c r="ZX27">
        <v>1</v>
      </c>
      <c r="ZY27" s="214">
        <v>-1</v>
      </c>
      <c r="ZZ27">
        <v>0</v>
      </c>
      <c r="AAA27">
        <v>0</v>
      </c>
      <c r="AAB27">
        <v>1</v>
      </c>
      <c r="AAC27">
        <v>0</v>
      </c>
      <c r="AAD27" s="248">
        <v>-1.2515644555700001E-3</v>
      </c>
      <c r="AAE27" s="202">
        <v>42544</v>
      </c>
      <c r="AAF27">
        <f t="shared" si="181"/>
        <v>1</v>
      </c>
      <c r="AAG27" t="s">
        <v>1180</v>
      </c>
      <c r="AAH27">
        <v>2</v>
      </c>
      <c r="AAI27" s="252">
        <v>2</v>
      </c>
      <c r="AAJ27">
        <v>2</v>
      </c>
      <c r="AAK27" s="138">
        <v>370619.92799999996</v>
      </c>
      <c r="AAL27" s="138">
        <v>370619.92799999996</v>
      </c>
      <c r="AAM27" s="196">
        <v>-463.85472841071254</v>
      </c>
      <c r="AAN27" s="196">
        <f t="shared" si="166"/>
        <v>-463.85472841071254</v>
      </c>
      <c r="AAO27" s="196">
        <v>-463.85472841071254</v>
      </c>
      <c r="AAP27" s="196">
        <v>463.85472841071254</v>
      </c>
      <c r="AAQ27" s="196">
        <v>-463.85472841071254</v>
      </c>
      <c r="AAR27" s="196">
        <v>463.85472841071254</v>
      </c>
      <c r="AAS27" s="196">
        <v>-463.85472841071254</v>
      </c>
      <c r="AAT27" s="196">
        <f t="shared" si="108"/>
        <v>-463.85472841071254</v>
      </c>
      <c r="AAU27" s="196">
        <v>463.85472841071254</v>
      </c>
      <c r="AAV27" s="196">
        <v>-463.85472841071254</v>
      </c>
      <c r="AAW27" s="196">
        <v>-463.85472841071254</v>
      </c>
      <c r="AAX27" s="196">
        <v>463.85472841071254</v>
      </c>
      <c r="AAZ27">
        <v>-1</v>
      </c>
      <c r="ABA27" s="239">
        <v>1</v>
      </c>
      <c r="ABB27" s="239">
        <v>-1</v>
      </c>
      <c r="ABC27" s="239">
        <v>1</v>
      </c>
      <c r="ABD27" s="214">
        <v>1</v>
      </c>
      <c r="ABE27" s="240">
        <v>12</v>
      </c>
      <c r="ABF27">
        <v>-1</v>
      </c>
      <c r="ABG27">
        <v>1</v>
      </c>
      <c r="ABH27" s="214">
        <v>-1</v>
      </c>
      <c r="ABI27">
        <v>0</v>
      </c>
      <c r="ABJ27">
        <v>0</v>
      </c>
      <c r="ABK27">
        <v>1</v>
      </c>
      <c r="ABL27">
        <v>0</v>
      </c>
      <c r="ABM27" s="248">
        <v>-5.5495882563600003E-3</v>
      </c>
      <c r="ABN27" s="202">
        <v>42544</v>
      </c>
      <c r="ABO27">
        <v>1</v>
      </c>
      <c r="ABP27" t="s">
        <v>1180</v>
      </c>
      <c r="ABQ27">
        <v>2</v>
      </c>
      <c r="ABR27" s="252">
        <v>1</v>
      </c>
      <c r="ABS27">
        <v>3</v>
      </c>
      <c r="ABT27" s="138">
        <v>369596.37</v>
      </c>
      <c r="ABU27" s="138">
        <v>554394.55499999993</v>
      </c>
      <c r="ABV27" s="196">
        <v>-2051.1076745452856</v>
      </c>
      <c r="ABW27" s="196">
        <v>2051.1076745452856</v>
      </c>
      <c r="ABX27" s="196">
        <v>-2051.1076745452856</v>
      </c>
      <c r="ABY27" s="196">
        <v>2051.1076745452856</v>
      </c>
      <c r="ABZ27" s="196">
        <v>-2051.1076745452856</v>
      </c>
      <c r="ACA27" s="196">
        <v>2051.1076745452856</v>
      </c>
      <c r="ACB27" s="196">
        <v>-2051.1076745452856</v>
      </c>
      <c r="ACC27" s="196">
        <v>-2051.1076745452856</v>
      </c>
      <c r="ACD27" s="196">
        <v>2051.1076745452856</v>
      </c>
      <c r="ACE27" s="196">
        <v>-2051.1076745452856</v>
      </c>
      <c r="ACF27" s="196">
        <v>-2051.1076745452856</v>
      </c>
      <c r="ACG27" s="196">
        <v>2051.1076745452856</v>
      </c>
      <c r="ACI27">
        <v>-1</v>
      </c>
      <c r="ACJ27" s="239">
        <v>1</v>
      </c>
      <c r="ACK27" s="239">
        <v>1</v>
      </c>
      <c r="ACL27" s="239">
        <v>1</v>
      </c>
      <c r="ACM27" s="214">
        <v>1</v>
      </c>
      <c r="ACN27" s="240">
        <v>13</v>
      </c>
      <c r="ACO27">
        <v>-1</v>
      </c>
      <c r="ACP27">
        <v>1</v>
      </c>
      <c r="ACQ27" s="214">
        <v>1</v>
      </c>
      <c r="ACR27">
        <v>1</v>
      </c>
      <c r="ACS27">
        <v>1</v>
      </c>
      <c r="ACT27">
        <v>0</v>
      </c>
      <c r="ACU27">
        <v>1</v>
      </c>
      <c r="ACV27" s="248">
        <v>3.8403840383999998E-3</v>
      </c>
      <c r="ACW27" s="202">
        <v>42544</v>
      </c>
      <c r="ACX27">
        <v>1</v>
      </c>
      <c r="ACY27" t="s">
        <v>1180</v>
      </c>
      <c r="ACZ27">
        <v>2</v>
      </c>
      <c r="ADA27" s="252"/>
      <c r="ADB27">
        <v>2</v>
      </c>
      <c r="ADC27" s="138">
        <v>371049.22</v>
      </c>
      <c r="ADD27" s="138">
        <v>371049.22</v>
      </c>
      <c r="ADE27" s="196">
        <v>1424.9715019487699</v>
      </c>
      <c r="ADF27" s="196">
        <v>-1424.9715019487699</v>
      </c>
      <c r="ADG27" s="196">
        <v>1424.9715019487699</v>
      </c>
      <c r="ADH27" s="196">
        <v>-1424.9715019487699</v>
      </c>
      <c r="ADI27" s="196">
        <v>1424.9715019487699</v>
      </c>
      <c r="ADJ27" s="196">
        <v>1424.9715019487699</v>
      </c>
      <c r="ADK27" s="196">
        <v>1424.9715019487699</v>
      </c>
      <c r="ADL27" s="196">
        <v>1424.9715019487699</v>
      </c>
      <c r="ADM27" s="196">
        <v>-1424.9715019487699</v>
      </c>
      <c r="ADN27" s="196">
        <v>1424.9715019487699</v>
      </c>
      <c r="ADO27" s="196">
        <v>-1424.9715019487699</v>
      </c>
      <c r="ADP27" s="196">
        <v>1424.9715019487699</v>
      </c>
      <c r="ADR27">
        <v>1</v>
      </c>
      <c r="ADS27" s="239">
        <v>1</v>
      </c>
      <c r="ADT27" s="239">
        <v>-1</v>
      </c>
      <c r="ADU27" s="214">
        <v>1</v>
      </c>
      <c r="ADV27" s="214">
        <v>1</v>
      </c>
      <c r="ADW27" s="240">
        <v>14</v>
      </c>
      <c r="ADX27">
        <v>-1</v>
      </c>
      <c r="ADY27">
        <v>1</v>
      </c>
      <c r="ADZ27" s="214">
        <v>-1</v>
      </c>
      <c r="AEA27">
        <v>1</v>
      </c>
      <c r="AEB27">
        <v>0</v>
      </c>
      <c r="AEC27">
        <v>1</v>
      </c>
      <c r="AED27">
        <v>0</v>
      </c>
      <c r="AEE27" s="248">
        <v>-3.7061390399899998E-3</v>
      </c>
      <c r="AEF27" s="202">
        <v>42544</v>
      </c>
      <c r="AEG27">
        <v>1</v>
      </c>
      <c r="AEH27" t="s">
        <v>1180</v>
      </c>
      <c r="AEI27">
        <v>2</v>
      </c>
      <c r="AEJ27" s="252"/>
      <c r="AEK27">
        <v>2</v>
      </c>
      <c r="AEL27" s="138">
        <v>370574.07799999998</v>
      </c>
      <c r="AEM27" s="138">
        <v>370574.07799999998</v>
      </c>
      <c r="AEN27" s="196">
        <v>-1373.3990576840993</v>
      </c>
      <c r="AEO27" s="196">
        <v>-1373.3990576840993</v>
      </c>
      <c r="AEP27" s="196">
        <v>-1373.3990576840993</v>
      </c>
      <c r="AEQ27" s="196">
        <v>1373.3990576840993</v>
      </c>
      <c r="AER27" s="196">
        <v>-1373.3990576840993</v>
      </c>
      <c r="AES27" s="196">
        <v>1373.3990576840993</v>
      </c>
      <c r="AET27" s="196">
        <v>-1373.3990576840993</v>
      </c>
      <c r="AEU27" s="196">
        <v>-1373.3990576840993</v>
      </c>
      <c r="AEV27" s="196">
        <v>1373.3990576840993</v>
      </c>
      <c r="AEW27" s="196">
        <v>-1373.3990576840993</v>
      </c>
      <c r="AEX27" s="196">
        <v>-1373.3990576840993</v>
      </c>
      <c r="AEY27" s="196">
        <v>1373.3990576840993</v>
      </c>
      <c r="AFA27">
        <f t="shared" si="109"/>
        <v>-1</v>
      </c>
      <c r="AFB27" s="239">
        <v>-1</v>
      </c>
      <c r="AFC27" s="239">
        <v>-1</v>
      </c>
      <c r="AFD27" s="239">
        <v>1</v>
      </c>
      <c r="AFE27" s="214">
        <v>1</v>
      </c>
      <c r="AFF27" s="240">
        <v>15</v>
      </c>
      <c r="AFG27">
        <f t="shared" si="110"/>
        <v>-1</v>
      </c>
      <c r="AFH27">
        <f t="shared" si="111"/>
        <v>1</v>
      </c>
      <c r="AFI27" s="214">
        <v>-1</v>
      </c>
      <c r="AFJ27">
        <f t="shared" si="112"/>
        <v>1</v>
      </c>
      <c r="AFK27">
        <f t="shared" si="194"/>
        <v>0</v>
      </c>
      <c r="AFL27">
        <f t="shared" si="167"/>
        <v>1</v>
      </c>
      <c r="AFM27">
        <f t="shared" si="114"/>
        <v>0</v>
      </c>
      <c r="AFN27">
        <v>-3.6599268014599999E-3</v>
      </c>
      <c r="AFO27" s="202">
        <v>42544</v>
      </c>
      <c r="AFP27">
        <f t="shared" si="115"/>
        <v>1</v>
      </c>
      <c r="AFQ27" t="str">
        <f t="shared" si="92"/>
        <v>TRUE</v>
      </c>
      <c r="AFR27">
        <f>VLOOKUP($A27,'FuturesInfo (3)'!$A$2:$V$80,22)</f>
        <v>2</v>
      </c>
      <c r="AFS27" s="252"/>
      <c r="AFT27">
        <f t="shared" si="116"/>
        <v>2</v>
      </c>
      <c r="AFU27" s="138">
        <f>VLOOKUP($A27,'FuturesInfo (3)'!$A$2:$O$80,15)*AFR27</f>
        <v>366295.14799999999</v>
      </c>
      <c r="AFV27" s="138">
        <f>VLOOKUP($A27,'FuturesInfo (3)'!$A$2:$O$80,15)*AFT27</f>
        <v>366295.14799999999</v>
      </c>
      <c r="AFW27" s="196">
        <f t="shared" si="117"/>
        <v>1340.6134294099572</v>
      </c>
      <c r="AFX27" s="196">
        <f t="shared" si="188"/>
        <v>1340.6134294099572</v>
      </c>
      <c r="AFY27" s="196">
        <f t="shared" si="119"/>
        <v>-1340.6134294099572</v>
      </c>
      <c r="AFZ27" s="196">
        <f t="shared" si="120"/>
        <v>1340.6134294099572</v>
      </c>
      <c r="AGA27" s="196">
        <f t="shared" si="191"/>
        <v>-1340.6134294099572</v>
      </c>
      <c r="AGB27" s="196">
        <f t="shared" si="122"/>
        <v>1340.6134294099572</v>
      </c>
      <c r="AGC27" s="196">
        <f t="shared" si="168"/>
        <v>-1340.6134294099572</v>
      </c>
      <c r="AGD27" s="196">
        <f t="shared" si="123"/>
        <v>-1340.6134294099572</v>
      </c>
      <c r="AGE27" s="196">
        <f>IF(IF(sym!$Q16=AFI27,1,0)=1,ABS(AFU27*AFN27),-ABS(AFU27*AFN27))</f>
        <v>1340.6134294099572</v>
      </c>
      <c r="AGF27" s="196">
        <f>IF(IF(sym!$P16=AFI27,1,0)=1,ABS(AFU27*AFN27),-ABS(AFU27*AFN27))</f>
        <v>-1340.6134294099572</v>
      </c>
      <c r="AGG27" s="196">
        <f t="shared" si="183"/>
        <v>-1340.6134294099572</v>
      </c>
      <c r="AGH27" s="196">
        <f t="shared" si="125"/>
        <v>1340.6134294099572</v>
      </c>
      <c r="AGJ27">
        <f t="shared" si="126"/>
        <v>-1</v>
      </c>
      <c r="AGK27" s="239">
        <v>1</v>
      </c>
      <c r="AGL27" s="239">
        <v>1</v>
      </c>
      <c r="AGM27" s="239">
        <v>-1</v>
      </c>
      <c r="AGN27" s="214">
        <v>1</v>
      </c>
      <c r="AGO27" s="240">
        <v>-5</v>
      </c>
      <c r="AGP27">
        <f t="shared" si="127"/>
        <v>-1</v>
      </c>
      <c r="AGQ27">
        <f t="shared" si="128"/>
        <v>-1</v>
      </c>
      <c r="AGR27" s="214"/>
      <c r="AGS27">
        <f t="shared" si="129"/>
        <v>0</v>
      </c>
      <c r="AGT27">
        <f t="shared" si="195"/>
        <v>0</v>
      </c>
      <c r="AGU27">
        <f t="shared" si="169"/>
        <v>0</v>
      </c>
      <c r="AGV27">
        <f t="shared" si="131"/>
        <v>0</v>
      </c>
      <c r="AGW27" s="248"/>
      <c r="AGX27" s="202">
        <v>42559</v>
      </c>
      <c r="AGY27">
        <f t="shared" si="132"/>
        <v>1</v>
      </c>
      <c r="AGZ27" t="str">
        <f t="shared" si="93"/>
        <v>TRUE</v>
      </c>
      <c r="AHA27">
        <f>VLOOKUP($A27,'FuturesInfo (3)'!$A$2:$V$80,22)</f>
        <v>2</v>
      </c>
      <c r="AHB27" s="252"/>
      <c r="AHC27">
        <f t="shared" si="133"/>
        <v>2</v>
      </c>
      <c r="AHD27" s="138">
        <f>VLOOKUP($A27,'FuturesInfo (3)'!$A$2:$O$80,15)*AHA27</f>
        <v>366295.14799999999</v>
      </c>
      <c r="AHE27" s="138">
        <f>VLOOKUP($A27,'FuturesInfo (3)'!$A$2:$O$80,15)*AHC27</f>
        <v>366295.14799999999</v>
      </c>
      <c r="AHF27" s="196">
        <f t="shared" si="134"/>
        <v>0</v>
      </c>
      <c r="AHG27" s="196">
        <f t="shared" si="189"/>
        <v>0</v>
      </c>
      <c r="AHH27" s="196">
        <f t="shared" si="136"/>
        <v>0</v>
      </c>
      <c r="AHI27" s="196">
        <f t="shared" si="137"/>
        <v>0</v>
      </c>
      <c r="AHJ27" s="196">
        <f t="shared" si="192"/>
        <v>0</v>
      </c>
      <c r="AHK27" s="196">
        <f t="shared" si="139"/>
        <v>0</v>
      </c>
      <c r="AHL27" s="196">
        <f t="shared" si="170"/>
        <v>0</v>
      </c>
      <c r="AHM27" s="196">
        <f t="shared" si="140"/>
        <v>0</v>
      </c>
      <c r="AHN27" s="196">
        <f>IF(IF(sym!$Q16=AGR27,1,0)=1,ABS(AHD27*AGW27),-ABS(AHD27*AGW27))</f>
        <v>0</v>
      </c>
      <c r="AHO27" s="196">
        <f>IF(IF(sym!$P16=AGR27,1,0)=1,ABS(AHD27*AGW27),-ABS(AHD27*AGW27))</f>
        <v>0</v>
      </c>
      <c r="AHP27" s="196">
        <f t="shared" si="185"/>
        <v>0</v>
      </c>
      <c r="AHQ27" s="196">
        <f t="shared" si="142"/>
        <v>0</v>
      </c>
      <c r="AHS27">
        <f t="shared" si="143"/>
        <v>0</v>
      </c>
      <c r="AHT27" s="239"/>
      <c r="AHU27" s="239"/>
      <c r="AHV27" s="239"/>
      <c r="AHW27" s="214"/>
      <c r="AHX27" s="240"/>
      <c r="AHY27">
        <f t="shared" si="144"/>
        <v>1</v>
      </c>
      <c r="AHZ27">
        <f t="shared" si="145"/>
        <v>0</v>
      </c>
      <c r="AIA27" s="214"/>
      <c r="AIB27">
        <f t="shared" si="146"/>
        <v>1</v>
      </c>
      <c r="AIC27">
        <f t="shared" si="196"/>
        <v>1</v>
      </c>
      <c r="AID27">
        <f t="shared" si="171"/>
        <v>0</v>
      </c>
      <c r="AIE27">
        <f t="shared" si="148"/>
        <v>1</v>
      </c>
      <c r="AIF27" s="248"/>
      <c r="AIG27" s="202"/>
      <c r="AIH27">
        <f t="shared" si="149"/>
        <v>-1</v>
      </c>
      <c r="AII27" t="str">
        <f t="shared" si="94"/>
        <v>FALSE</v>
      </c>
      <c r="AIJ27">
        <f>VLOOKUP($A27,'FuturesInfo (3)'!$A$2:$V$80,22)</f>
        <v>2</v>
      </c>
      <c r="AIK27" s="252"/>
      <c r="AIL27">
        <f t="shared" si="150"/>
        <v>2</v>
      </c>
      <c r="AIM27" s="138">
        <f>VLOOKUP($A27,'FuturesInfo (3)'!$A$2:$O$80,15)*AIJ27</f>
        <v>366295.14799999999</v>
      </c>
      <c r="AIN27" s="138">
        <f>VLOOKUP($A27,'FuturesInfo (3)'!$A$2:$O$80,15)*AIL27</f>
        <v>366295.14799999999</v>
      </c>
      <c r="AIO27" s="196">
        <f t="shared" si="151"/>
        <v>0</v>
      </c>
      <c r="AIP27" s="196">
        <f t="shared" si="190"/>
        <v>0</v>
      </c>
      <c r="AIQ27" s="196">
        <f t="shared" si="153"/>
        <v>0</v>
      </c>
      <c r="AIR27" s="196">
        <f t="shared" si="154"/>
        <v>0</v>
      </c>
      <c r="AIS27" s="196">
        <f t="shared" si="193"/>
        <v>0</v>
      </c>
      <c r="AIT27" s="196">
        <f t="shared" si="156"/>
        <v>0</v>
      </c>
      <c r="AIU27" s="196">
        <f t="shared" si="172"/>
        <v>0</v>
      </c>
      <c r="AIV27" s="196">
        <f t="shared" si="157"/>
        <v>0</v>
      </c>
      <c r="AIW27" s="196">
        <f>IF(IF(sym!$Q16=AIA27,1,0)=1,ABS(AIM27*AIF27),-ABS(AIM27*AIF27))</f>
        <v>0</v>
      </c>
      <c r="AIX27" s="196">
        <f>IF(IF(sym!$P16=AIA27,1,0)=1,ABS(AIM27*AIF27),-ABS(AIM27*AIF27))</f>
        <v>0</v>
      </c>
      <c r="AIY27" s="196">
        <f t="shared" si="187"/>
        <v>0</v>
      </c>
      <c r="AIZ27" s="196">
        <f t="shared" si="159"/>
        <v>0</v>
      </c>
    </row>
    <row r="28" spans="1:936" x14ac:dyDescent="0.25">
      <c r="A28" s="1" t="s">
        <v>321</v>
      </c>
      <c r="B28" s="150" t="str">
        <f>'FuturesInfo (3)'!M16</f>
        <v>BL</v>
      </c>
      <c r="C28" s="200" t="str">
        <f>VLOOKUP(A28,'FuturesInfo (3)'!$A$2:$K$80,11)</f>
        <v>rates</v>
      </c>
      <c r="F28" t="e">
        <f>#REF!</f>
        <v>#REF!</v>
      </c>
      <c r="G28">
        <v>-1</v>
      </c>
      <c r="H28">
        <v>1</v>
      </c>
      <c r="I28">
        <v>1</v>
      </c>
      <c r="J28">
        <f t="shared" si="77"/>
        <v>0</v>
      </c>
      <c r="K28">
        <f t="shared" si="78"/>
        <v>1</v>
      </c>
      <c r="L28" s="184">
        <v>1.0649627263E-3</v>
      </c>
      <c r="M28" s="2">
        <v>10</v>
      </c>
      <c r="N28">
        <v>60</v>
      </c>
      <c r="O28" t="str">
        <f t="shared" si="79"/>
        <v>TRUE</v>
      </c>
      <c r="P28">
        <f>VLOOKUP($A28,'FuturesInfo (3)'!$A$2:$V$80,22)</f>
        <v>7</v>
      </c>
      <c r="Q28">
        <f t="shared" si="80"/>
        <v>7</v>
      </c>
      <c r="R28">
        <f t="shared" si="80"/>
        <v>7</v>
      </c>
      <c r="S28" s="138">
        <f>VLOOKUP($A28,'FuturesInfo (3)'!$A$2:$O$80,15)*Q28</f>
        <v>1030814.4559999999</v>
      </c>
      <c r="T28" s="144">
        <f t="shared" si="81"/>
        <v>-1097.7789733712114</v>
      </c>
      <c r="U28" s="144">
        <f t="shared" si="95"/>
        <v>1097.7789733712114</v>
      </c>
      <c r="W28">
        <f t="shared" si="82"/>
        <v>-1</v>
      </c>
      <c r="X28">
        <v>1</v>
      </c>
      <c r="Y28">
        <v>1</v>
      </c>
      <c r="Z28">
        <v>1</v>
      </c>
      <c r="AA28">
        <f t="shared" si="173"/>
        <v>1</v>
      </c>
      <c r="AB28">
        <f t="shared" si="83"/>
        <v>1</v>
      </c>
      <c r="AC28" s="171">
        <v>0</v>
      </c>
      <c r="AD28" s="2">
        <v>10</v>
      </c>
      <c r="AE28">
        <v>60</v>
      </c>
      <c r="AF28" t="str">
        <f t="shared" si="84"/>
        <v>TRUE</v>
      </c>
      <c r="AG28">
        <f>VLOOKUP($A28,'FuturesInfo (3)'!$A$2:$V$80,22)</f>
        <v>7</v>
      </c>
      <c r="AH28">
        <f t="shared" si="85"/>
        <v>9</v>
      </c>
      <c r="AI28">
        <f t="shared" si="96"/>
        <v>7</v>
      </c>
      <c r="AJ28" s="138">
        <f>VLOOKUP($A28,'FuturesInfo (3)'!$A$2:$O$80,15)*AI28</f>
        <v>1030814.4559999999</v>
      </c>
      <c r="AK28" s="196">
        <f t="shared" si="97"/>
        <v>0</v>
      </c>
      <c r="AL28" s="196">
        <f t="shared" si="98"/>
        <v>0</v>
      </c>
      <c r="AN28">
        <f t="shared" si="86"/>
        <v>1</v>
      </c>
      <c r="AO28">
        <v>1</v>
      </c>
      <c r="AP28">
        <v>-1</v>
      </c>
      <c r="AQ28">
        <v>1</v>
      </c>
      <c r="AR28">
        <f t="shared" si="174"/>
        <v>1</v>
      </c>
      <c r="AS28">
        <f t="shared" si="87"/>
        <v>0</v>
      </c>
      <c r="AT28" s="171">
        <v>9.1185409898399995E-4</v>
      </c>
      <c r="AU28" s="2">
        <v>10</v>
      </c>
      <c r="AV28">
        <v>60</v>
      </c>
      <c r="AW28" t="str">
        <f t="shared" si="88"/>
        <v>TRUE</v>
      </c>
      <c r="AX28">
        <f>VLOOKUP($A28,'FuturesInfo (3)'!$A$2:$V$80,22)</f>
        <v>7</v>
      </c>
      <c r="AY28">
        <f t="shared" si="89"/>
        <v>5</v>
      </c>
      <c r="AZ28">
        <f t="shared" si="99"/>
        <v>7</v>
      </c>
      <c r="BA28" s="138">
        <f>VLOOKUP($A28,'FuturesInfo (3)'!$A$2:$O$80,15)*AZ28</f>
        <v>1030814.4559999999</v>
      </c>
      <c r="BB28" s="196">
        <f t="shared" si="90"/>
        <v>939.95238699556194</v>
      </c>
      <c r="BC28" s="196">
        <f t="shared" si="100"/>
        <v>-939.95238699556194</v>
      </c>
      <c r="BE28">
        <v>1</v>
      </c>
      <c r="BF28">
        <v>1</v>
      </c>
      <c r="BG28">
        <v>-1</v>
      </c>
      <c r="BH28">
        <v>1</v>
      </c>
      <c r="BI28">
        <v>1</v>
      </c>
      <c r="BJ28">
        <v>0</v>
      </c>
      <c r="BK28" s="171">
        <v>0</v>
      </c>
      <c r="BL28" s="2">
        <v>10</v>
      </c>
      <c r="BM28">
        <v>60</v>
      </c>
      <c r="BN28" t="s">
        <v>1180</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1180</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1180</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1180</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1180</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1180</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1180</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1180</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1180</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1180</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1180</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1180</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1180</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1180</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1180</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1180</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1180</v>
      </c>
      <c r="QX28">
        <v>7</v>
      </c>
      <c r="QY28" s="252">
        <v>2</v>
      </c>
      <c r="QZ28">
        <v>5</v>
      </c>
      <c r="RA28" s="138">
        <v>1035490.848</v>
      </c>
      <c r="RB28" s="138">
        <v>739636.32</v>
      </c>
      <c r="RC28" s="196">
        <v>-232.57262439214622</v>
      </c>
      <c r="RD28" s="196">
        <f t="shared" si="91"/>
        <v>232.57262439214622</v>
      </c>
      <c r="RE28" s="196">
        <v>232.57262439214622</v>
      </c>
      <c r="RF28" s="196">
        <v>-232.57262439214622</v>
      </c>
      <c r="RG28" s="196">
        <v>-232.57262439214622</v>
      </c>
      <c r="RH28" s="196">
        <v>232.57262439214622</v>
      </c>
      <c r="RI28" s="196">
        <f t="shared" si="101"/>
        <v>0</v>
      </c>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f t="shared" si="175"/>
        <v>1</v>
      </c>
      <c r="SE28" t="s">
        <v>1180</v>
      </c>
      <c r="SF28">
        <v>7</v>
      </c>
      <c r="SG28" s="252">
        <v>2</v>
      </c>
      <c r="SH28">
        <v>5</v>
      </c>
      <c r="SI28" s="138">
        <v>1042916.9015999999</v>
      </c>
      <c r="SJ28" s="138">
        <v>744940.64399999985</v>
      </c>
      <c r="SK28" s="196">
        <v>312.25056934153588</v>
      </c>
      <c r="SL28" s="196">
        <f t="shared" si="160"/>
        <v>-312.25056934153588</v>
      </c>
      <c r="SM28" s="196">
        <v>-312.25056934153588</v>
      </c>
      <c r="SN28" s="196">
        <v>312.25056934153588</v>
      </c>
      <c r="SO28" s="196">
        <v>-312.25056934153588</v>
      </c>
      <c r="SP28" s="196">
        <v>-312.25056934153588</v>
      </c>
      <c r="SQ28" s="196">
        <v>312.25056934153588</v>
      </c>
      <c r="SR28" s="196">
        <f t="shared" si="102"/>
        <v>-312.25056934153588</v>
      </c>
      <c r="SS28" s="196">
        <v>312.25056934153588</v>
      </c>
      <c r="ST28" s="196">
        <v>-312.25056934153588</v>
      </c>
      <c r="SU28" s="196">
        <v>-312.25056934153588</v>
      </c>
      <c r="SV28" s="196">
        <v>312.25056934153588</v>
      </c>
      <c r="SX28">
        <v>-1</v>
      </c>
      <c r="SY28" s="239">
        <v>1</v>
      </c>
      <c r="SZ28" s="239">
        <v>1</v>
      </c>
      <c r="TA28" s="239">
        <v>1</v>
      </c>
      <c r="TB28" s="214">
        <v>1</v>
      </c>
      <c r="TC28" s="240">
        <v>6</v>
      </c>
      <c r="TD28">
        <v>-1</v>
      </c>
      <c r="TE28">
        <v>1</v>
      </c>
      <c r="TF28" s="214">
        <v>1</v>
      </c>
      <c r="TG28">
        <v>1</v>
      </c>
      <c r="TH28">
        <v>1</v>
      </c>
      <c r="TI28">
        <v>0</v>
      </c>
      <c r="TJ28">
        <v>1</v>
      </c>
      <c r="TK28" s="249">
        <v>7.4872716382099998E-4</v>
      </c>
      <c r="TL28" s="202">
        <v>42544</v>
      </c>
      <c r="TM28">
        <f t="shared" si="176"/>
        <v>1</v>
      </c>
      <c r="TN28" t="s">
        <v>1180</v>
      </c>
      <c r="TO28">
        <v>8</v>
      </c>
      <c r="TP28" s="252">
        <v>2</v>
      </c>
      <c r="TQ28">
        <v>6</v>
      </c>
      <c r="TR28" s="138">
        <v>1192621.4480000001</v>
      </c>
      <c r="TS28" s="138">
        <v>894466.08600000013</v>
      </c>
      <c r="TT28" s="196">
        <v>892.94807427313424</v>
      </c>
      <c r="TU28" s="196">
        <f t="shared" si="161"/>
        <v>-892.94807427313424</v>
      </c>
      <c r="TV28" s="196">
        <v>892.94807427313424</v>
      </c>
      <c r="TW28" s="196">
        <v>-892.94807427313424</v>
      </c>
      <c r="TX28" s="196">
        <v>892.94807427313424</v>
      </c>
      <c r="TY28" s="196">
        <v>892.94807427313424</v>
      </c>
      <c r="TZ28" s="196">
        <v>892.94807427313424</v>
      </c>
      <c r="UA28" s="196">
        <f t="shared" si="103"/>
        <v>892.94807427313424</v>
      </c>
      <c r="UB28" s="196">
        <v>-892.94807427313424</v>
      </c>
      <c r="UC28" s="196">
        <v>892.94807427313424</v>
      </c>
      <c r="UD28" s="196">
        <v>-892.94807427313424</v>
      </c>
      <c r="UE28" s="196">
        <v>892.94807427313424</v>
      </c>
      <c r="UG28">
        <v>1</v>
      </c>
      <c r="UH28" s="239">
        <v>1</v>
      </c>
      <c r="UI28" s="239">
        <v>-1</v>
      </c>
      <c r="UJ28" s="239">
        <v>1</v>
      </c>
      <c r="UK28" s="214">
        <v>1</v>
      </c>
      <c r="UL28" s="240">
        <v>7</v>
      </c>
      <c r="UM28">
        <v>-1</v>
      </c>
      <c r="UN28">
        <v>1</v>
      </c>
      <c r="UO28" s="214">
        <v>1</v>
      </c>
      <c r="UP28">
        <v>1</v>
      </c>
      <c r="UQ28">
        <v>1</v>
      </c>
      <c r="UR28">
        <v>0</v>
      </c>
      <c r="US28">
        <v>1</v>
      </c>
      <c r="UT28" s="249">
        <v>1.6459673799200001E-3</v>
      </c>
      <c r="UU28" s="202">
        <v>42544</v>
      </c>
      <c r="UV28">
        <f t="shared" si="177"/>
        <v>1</v>
      </c>
      <c r="UW28" t="s">
        <v>1180</v>
      </c>
      <c r="UX28">
        <v>7</v>
      </c>
      <c r="UY28" s="252">
        <v>2</v>
      </c>
      <c r="UZ28">
        <v>5</v>
      </c>
      <c r="VA28" s="138">
        <v>1039188.6092000001</v>
      </c>
      <c r="VB28" s="138">
        <v>742277.5780000001</v>
      </c>
      <c r="VC28" s="196">
        <v>1710.470552327633</v>
      </c>
      <c r="VD28" s="196">
        <f t="shared" si="162"/>
        <v>1710.470552327633</v>
      </c>
      <c r="VE28" s="196">
        <v>1710.470552327633</v>
      </c>
      <c r="VF28" s="196">
        <v>-1710.470552327633</v>
      </c>
      <c r="VG28" s="196">
        <v>1710.470552327633</v>
      </c>
      <c r="VH28" s="196">
        <v>-1710.470552327633</v>
      </c>
      <c r="VI28" s="196">
        <v>1710.470552327633</v>
      </c>
      <c r="VJ28" s="196">
        <f t="shared" si="104"/>
        <v>1710.470552327633</v>
      </c>
      <c r="VK28" s="196">
        <v>-1710.470552327633</v>
      </c>
      <c r="VL28" s="196">
        <v>1710.470552327633</v>
      </c>
      <c r="VM28" s="196">
        <v>-1710.470552327633</v>
      </c>
      <c r="VN28" s="196">
        <v>1710.470552327633</v>
      </c>
      <c r="VP28">
        <v>1</v>
      </c>
      <c r="VQ28" s="239">
        <v>-1</v>
      </c>
      <c r="VR28" s="239">
        <v>-1</v>
      </c>
      <c r="VS28" s="239">
        <v>-1</v>
      </c>
      <c r="VT28" s="214">
        <v>1</v>
      </c>
      <c r="VU28" s="240">
        <v>8</v>
      </c>
      <c r="VV28">
        <v>-1</v>
      </c>
      <c r="VW28">
        <v>1</v>
      </c>
      <c r="VX28" s="214">
        <v>-1</v>
      </c>
      <c r="VY28">
        <v>1</v>
      </c>
      <c r="VZ28">
        <v>0</v>
      </c>
      <c r="WA28">
        <v>1</v>
      </c>
      <c r="WB28">
        <v>0</v>
      </c>
      <c r="WC28" s="249">
        <v>-2.2408126680600001E-4</v>
      </c>
      <c r="WD28" s="202">
        <v>42544</v>
      </c>
      <c r="WE28">
        <f t="shared" si="178"/>
        <v>-1</v>
      </c>
      <c r="WF28" t="s">
        <v>1180</v>
      </c>
      <c r="WG28">
        <v>7</v>
      </c>
      <c r="WH28" s="252">
        <v>2</v>
      </c>
      <c r="WI28">
        <v>7</v>
      </c>
      <c r="WJ28" s="138">
        <v>1036641.4799999999</v>
      </c>
      <c r="WK28" s="138">
        <v>1036641.4799999999</v>
      </c>
      <c r="WL28" s="196">
        <v>232.29193606204669</v>
      </c>
      <c r="WM28" s="196">
        <f t="shared" si="163"/>
        <v>-232.29193606204669</v>
      </c>
      <c r="WN28" s="196">
        <v>-232.29193606204669</v>
      </c>
      <c r="WO28" s="196">
        <v>232.29193606204669</v>
      </c>
      <c r="WP28" s="196">
        <v>-232.29193606204669</v>
      </c>
      <c r="WQ28" s="196">
        <v>232.29193606204669</v>
      </c>
      <c r="WR28" s="196">
        <v>232.29193606204669</v>
      </c>
      <c r="WS28" s="196">
        <f t="shared" si="105"/>
        <v>232.29193606204669</v>
      </c>
      <c r="WT28" s="196">
        <v>232.29193606204669</v>
      </c>
      <c r="WU28" s="196">
        <v>-232.29193606204669</v>
      </c>
      <c r="WV28" s="196">
        <v>-232.29193606204669</v>
      </c>
      <c r="WW28" s="196">
        <v>232.29193606204669</v>
      </c>
      <c r="WY28">
        <v>-1</v>
      </c>
      <c r="WZ28" s="239">
        <v>-1</v>
      </c>
      <c r="XA28" s="239">
        <v>-1</v>
      </c>
      <c r="XB28" s="239">
        <v>-1</v>
      </c>
      <c r="XC28" s="214">
        <v>1</v>
      </c>
      <c r="XD28" s="240">
        <v>9</v>
      </c>
      <c r="XE28">
        <v>-1</v>
      </c>
      <c r="XF28">
        <v>1</v>
      </c>
      <c r="XG28">
        <v>1</v>
      </c>
      <c r="XH28">
        <v>0</v>
      </c>
      <c r="XI28">
        <v>1</v>
      </c>
      <c r="XJ28">
        <v>0</v>
      </c>
      <c r="XK28">
        <v>1</v>
      </c>
      <c r="XL28" s="288">
        <v>7.4710496825100003E-5</v>
      </c>
      <c r="XM28" s="202">
        <v>42544</v>
      </c>
      <c r="XN28">
        <f t="shared" si="179"/>
        <v>-1</v>
      </c>
      <c r="XO28" t="s">
        <v>1180</v>
      </c>
      <c r="XP28">
        <v>7</v>
      </c>
      <c r="XQ28" s="252">
        <v>1</v>
      </c>
      <c r="XR28">
        <v>9</v>
      </c>
      <c r="XS28" s="138">
        <v>1036718.928</v>
      </c>
      <c r="XT28" s="138">
        <v>1332924.3359999999</v>
      </c>
      <c r="XU28" s="196">
        <v>-77.453786178865073</v>
      </c>
      <c r="XV28" s="196">
        <f t="shared" si="164"/>
        <v>-77.453786178865073</v>
      </c>
      <c r="XW28" s="196">
        <v>77.453786178865073</v>
      </c>
      <c r="XX28" s="196">
        <v>-77.453786178865073</v>
      </c>
      <c r="XY28" s="196">
        <v>77.453786178865073</v>
      </c>
      <c r="XZ28" s="196">
        <v>-77.453786178865073</v>
      </c>
      <c r="YA28" s="196">
        <v>-77.453786178865073</v>
      </c>
      <c r="YB28" s="196">
        <f t="shared" si="106"/>
        <v>-77.453786178865073</v>
      </c>
      <c r="YC28" s="196">
        <v>-77.453786178865073</v>
      </c>
      <c r="YD28" s="196">
        <v>77.453786178865073</v>
      </c>
      <c r="YE28" s="196">
        <v>-77.453786178865073</v>
      </c>
      <c r="YF28" s="196">
        <v>77.453786178865073</v>
      </c>
      <c r="YH28">
        <v>1</v>
      </c>
      <c r="YI28">
        <v>-1</v>
      </c>
      <c r="YJ28">
        <v>-1</v>
      </c>
      <c r="YK28">
        <v>-1</v>
      </c>
      <c r="YL28">
        <v>1</v>
      </c>
      <c r="YM28">
        <v>10</v>
      </c>
      <c r="YN28">
        <v>-1</v>
      </c>
      <c r="YO28">
        <v>1</v>
      </c>
      <c r="YP28" s="214">
        <v>1</v>
      </c>
      <c r="YQ28">
        <v>0</v>
      </c>
      <c r="YR28">
        <v>1</v>
      </c>
      <c r="YS28">
        <v>0</v>
      </c>
      <c r="YT28">
        <v>1</v>
      </c>
      <c r="YU28" s="249">
        <v>6.7234424025100004E-4</v>
      </c>
      <c r="YV28" s="202">
        <v>42544</v>
      </c>
      <c r="YW28">
        <f t="shared" si="180"/>
        <v>-1</v>
      </c>
      <c r="YX28" t="s">
        <v>1180</v>
      </c>
      <c r="YY28">
        <v>7</v>
      </c>
      <c r="YZ28">
        <v>1</v>
      </c>
      <c r="ZA28">
        <v>9</v>
      </c>
      <c r="ZB28" s="138">
        <v>1036478.3099999999</v>
      </c>
      <c r="ZC28" s="138">
        <v>1332614.97</v>
      </c>
      <c r="ZD28" s="196">
        <v>-696.87022187359048</v>
      </c>
      <c r="ZE28" s="196">
        <f t="shared" si="165"/>
        <v>696.87022187359048</v>
      </c>
      <c r="ZF28" s="196">
        <v>696.87022187359048</v>
      </c>
      <c r="ZG28" s="196">
        <v>-696.87022187359048</v>
      </c>
      <c r="ZH28" s="196">
        <v>696.87022187359048</v>
      </c>
      <c r="ZI28" s="196">
        <v>-696.87022187359048</v>
      </c>
      <c r="ZJ28" s="196">
        <v>-696.87022187359048</v>
      </c>
      <c r="ZK28" s="196">
        <f t="shared" si="107"/>
        <v>-696.87022187359048</v>
      </c>
      <c r="ZL28" s="196">
        <v>-696.87022187359048</v>
      </c>
      <c r="ZM28" s="196">
        <v>696.87022187359048</v>
      </c>
      <c r="ZN28" s="196">
        <v>-696.87022187359048</v>
      </c>
      <c r="ZO28" s="196">
        <v>696.87022187359048</v>
      </c>
      <c r="ZQ28">
        <v>1</v>
      </c>
      <c r="ZR28" s="239">
        <v>1</v>
      </c>
      <c r="ZS28" s="239">
        <v>-1</v>
      </c>
      <c r="ZT28" s="239">
        <v>1</v>
      </c>
      <c r="ZU28" s="214">
        <v>1</v>
      </c>
      <c r="ZV28" s="240">
        <v>11</v>
      </c>
      <c r="ZW28">
        <v>-1</v>
      </c>
      <c r="ZX28">
        <v>1</v>
      </c>
      <c r="ZY28" s="214">
        <v>-1</v>
      </c>
      <c r="ZZ28">
        <v>0</v>
      </c>
      <c r="AAA28">
        <v>0</v>
      </c>
      <c r="AAB28">
        <v>1</v>
      </c>
      <c r="AAC28">
        <v>0</v>
      </c>
      <c r="AAD28" s="249">
        <v>-2.23964165733E-4</v>
      </c>
      <c r="AAE28" s="202">
        <v>42544</v>
      </c>
      <c r="AAF28">
        <f t="shared" si="181"/>
        <v>1</v>
      </c>
      <c r="AAG28" t="s">
        <v>1180</v>
      </c>
      <c r="AAH28">
        <v>7</v>
      </c>
      <c r="AAI28" s="252">
        <v>2</v>
      </c>
      <c r="AAJ28">
        <v>5</v>
      </c>
      <c r="AAK28" s="138">
        <v>1036621.1519999998</v>
      </c>
      <c r="AAL28" s="138">
        <v>740443.67999999993</v>
      </c>
      <c r="AAM28" s="196">
        <v>-232.16599148886132</v>
      </c>
      <c r="AAN28" s="196">
        <f t="shared" si="166"/>
        <v>-232.16599148886132</v>
      </c>
      <c r="AAO28" s="196">
        <v>-232.16599148886132</v>
      </c>
      <c r="AAP28" s="196">
        <v>232.16599148886132</v>
      </c>
      <c r="AAQ28" s="196">
        <v>-232.16599148886132</v>
      </c>
      <c r="AAR28" s="196">
        <v>232.16599148886132</v>
      </c>
      <c r="AAS28" s="196">
        <v>-232.16599148886132</v>
      </c>
      <c r="AAT28" s="196">
        <f t="shared" si="108"/>
        <v>-232.16599148886132</v>
      </c>
      <c r="AAU28" s="196">
        <v>232.16599148886132</v>
      </c>
      <c r="AAV28" s="196">
        <v>-232.16599148886132</v>
      </c>
      <c r="AAW28" s="196">
        <v>-232.16599148886132</v>
      </c>
      <c r="AAX28" s="196">
        <v>232.16599148886132</v>
      </c>
      <c r="AAZ28">
        <v>-1</v>
      </c>
      <c r="ABA28" s="239">
        <v>1</v>
      </c>
      <c r="ABB28" s="239">
        <v>-1</v>
      </c>
      <c r="ABC28" s="239">
        <v>1</v>
      </c>
      <c r="ABD28" s="214">
        <v>1</v>
      </c>
      <c r="ABE28" s="240">
        <v>12</v>
      </c>
      <c r="ABF28">
        <v>-1</v>
      </c>
      <c r="ABG28">
        <v>1</v>
      </c>
      <c r="ABH28" s="214">
        <v>-1</v>
      </c>
      <c r="ABI28">
        <v>0</v>
      </c>
      <c r="ABJ28">
        <v>0</v>
      </c>
      <c r="ABK28">
        <v>1</v>
      </c>
      <c r="ABL28">
        <v>0</v>
      </c>
      <c r="ABM28" s="249">
        <v>-1.6427718040599999E-3</v>
      </c>
      <c r="ABN28" s="202">
        <v>42544</v>
      </c>
      <c r="ABO28">
        <v>1</v>
      </c>
      <c r="ABP28" t="s">
        <v>1180</v>
      </c>
      <c r="ABQ28">
        <v>7</v>
      </c>
      <c r="ABR28" s="252">
        <v>2</v>
      </c>
      <c r="ABS28">
        <v>5</v>
      </c>
      <c r="ABT28" s="138">
        <v>1037819.51</v>
      </c>
      <c r="ABU28" s="138">
        <v>741299.64999999991</v>
      </c>
      <c r="ABV28" s="196">
        <v>-1704.900628731365</v>
      </c>
      <c r="ABW28" s="196">
        <v>1704.900628731365</v>
      </c>
      <c r="ABX28" s="196">
        <v>-1704.900628731365</v>
      </c>
      <c r="ABY28" s="196">
        <v>1704.900628731365</v>
      </c>
      <c r="ABZ28" s="196">
        <v>-1704.900628731365</v>
      </c>
      <c r="ACA28" s="196">
        <v>1704.900628731365</v>
      </c>
      <c r="ACB28" s="196">
        <v>-1704.900628731365</v>
      </c>
      <c r="ACC28" s="196">
        <v>-1704.900628731365</v>
      </c>
      <c r="ACD28" s="196">
        <v>1704.900628731365</v>
      </c>
      <c r="ACE28" s="196">
        <v>-1704.900628731365</v>
      </c>
      <c r="ACF28" s="196">
        <v>-1704.900628731365</v>
      </c>
      <c r="ACG28" s="196">
        <v>1704.900628731365</v>
      </c>
      <c r="ACI28">
        <v>-1</v>
      </c>
      <c r="ACJ28" s="239">
        <v>1</v>
      </c>
      <c r="ACK28" s="239">
        <v>-1</v>
      </c>
      <c r="ACL28" s="239">
        <v>1</v>
      </c>
      <c r="ACM28" s="214">
        <v>1</v>
      </c>
      <c r="ACN28" s="240">
        <v>13</v>
      </c>
      <c r="ACO28">
        <v>-1</v>
      </c>
      <c r="ACP28">
        <v>1</v>
      </c>
      <c r="ACQ28" s="214">
        <v>1</v>
      </c>
      <c r="ACR28">
        <v>0</v>
      </c>
      <c r="ACS28">
        <v>1</v>
      </c>
      <c r="ACT28">
        <v>0</v>
      </c>
      <c r="ACU28">
        <v>1</v>
      </c>
      <c r="ACV28" s="249">
        <v>7.4794315631999996E-4</v>
      </c>
      <c r="ACW28" s="202">
        <v>42544</v>
      </c>
      <c r="ACX28">
        <v>1</v>
      </c>
      <c r="ACY28" t="s">
        <v>1180</v>
      </c>
      <c r="ACZ28">
        <v>7</v>
      </c>
      <c r="ADA28" s="252"/>
      <c r="ADB28">
        <v>5</v>
      </c>
      <c r="ADC28" s="138">
        <v>1038689.3999999999</v>
      </c>
      <c r="ADD28" s="138">
        <v>741920.99999999988</v>
      </c>
      <c r="ADE28" s="196">
        <v>776.88062827212684</v>
      </c>
      <c r="ADF28" s="196">
        <v>-776.88062827212684</v>
      </c>
      <c r="ADG28" s="196">
        <v>776.88062827212684</v>
      </c>
      <c r="ADH28" s="196">
        <v>-776.88062827212684</v>
      </c>
      <c r="ADI28" s="196">
        <v>776.88062827212684</v>
      </c>
      <c r="ADJ28" s="196">
        <v>-776.88062827212684</v>
      </c>
      <c r="ADK28" s="196">
        <v>776.88062827212684</v>
      </c>
      <c r="ADL28" s="196">
        <v>776.88062827212684</v>
      </c>
      <c r="ADM28" s="196">
        <v>-776.88062827212684</v>
      </c>
      <c r="ADN28" s="196">
        <v>776.88062827212684</v>
      </c>
      <c r="ADO28" s="196">
        <v>-776.88062827212684</v>
      </c>
      <c r="ADP28" s="196">
        <v>776.88062827212684</v>
      </c>
      <c r="ADR28">
        <v>1</v>
      </c>
      <c r="ADS28" s="239">
        <v>1</v>
      </c>
      <c r="ADT28" s="239">
        <v>1</v>
      </c>
      <c r="ADU28" s="214">
        <v>1</v>
      </c>
      <c r="ADV28" s="214">
        <v>1</v>
      </c>
      <c r="ADW28" s="240">
        <v>14</v>
      </c>
      <c r="ADX28">
        <v>-1</v>
      </c>
      <c r="ADY28">
        <v>1</v>
      </c>
      <c r="ADZ28" s="214">
        <v>-1</v>
      </c>
      <c r="AEA28">
        <v>0</v>
      </c>
      <c r="AEB28">
        <v>0</v>
      </c>
      <c r="AEC28">
        <v>1</v>
      </c>
      <c r="AED28">
        <v>0</v>
      </c>
      <c r="AEE28" s="249">
        <v>-1.04633781764E-3</v>
      </c>
      <c r="AEF28" s="202">
        <v>42544</v>
      </c>
      <c r="AEG28">
        <v>1</v>
      </c>
      <c r="AEH28" t="s">
        <v>1180</v>
      </c>
      <c r="AEI28">
        <v>7</v>
      </c>
      <c r="AEJ28" s="252"/>
      <c r="AEK28">
        <v>5</v>
      </c>
      <c r="AEL28" s="138">
        <v>1040128.754</v>
      </c>
      <c r="AEM28" s="138">
        <v>742949.10999999987</v>
      </c>
      <c r="AEN28" s="196">
        <v>-1088.3260505249723</v>
      </c>
      <c r="AEO28" s="196">
        <v>-1088.3260505249723</v>
      </c>
      <c r="AEP28" s="196">
        <v>-1088.3260505249723</v>
      </c>
      <c r="AEQ28" s="196">
        <v>1088.3260505249723</v>
      </c>
      <c r="AER28" s="196">
        <v>-1088.3260505249723</v>
      </c>
      <c r="AES28" s="196">
        <v>-1088.3260505249723</v>
      </c>
      <c r="AET28" s="196">
        <v>-1088.3260505249723</v>
      </c>
      <c r="AEU28" s="196">
        <v>-1088.3260505249723</v>
      </c>
      <c r="AEV28" s="196">
        <v>1088.3260505249723</v>
      </c>
      <c r="AEW28" s="196">
        <v>-1088.3260505249723</v>
      </c>
      <c r="AEX28" s="196">
        <v>-1088.3260505249723</v>
      </c>
      <c r="AEY28" s="196">
        <v>1088.3260505249723</v>
      </c>
      <c r="AFA28">
        <f t="shared" si="109"/>
        <v>-1</v>
      </c>
      <c r="AFB28" s="239">
        <v>1</v>
      </c>
      <c r="AFC28" s="239">
        <v>-1</v>
      </c>
      <c r="AFD28" s="239">
        <v>1</v>
      </c>
      <c r="AFE28" s="214">
        <v>1</v>
      </c>
      <c r="AFF28" s="240">
        <v>15</v>
      </c>
      <c r="AFG28">
        <f t="shared" si="110"/>
        <v>-1</v>
      </c>
      <c r="AFH28">
        <f t="shared" si="111"/>
        <v>1</v>
      </c>
      <c r="AFI28" s="214">
        <v>-1</v>
      </c>
      <c r="AFJ28">
        <f t="shared" si="112"/>
        <v>1</v>
      </c>
      <c r="AFK28">
        <f t="shared" si="194"/>
        <v>0</v>
      </c>
      <c r="AFL28">
        <f t="shared" si="167"/>
        <v>1</v>
      </c>
      <c r="AFM28">
        <f t="shared" si="114"/>
        <v>0</v>
      </c>
      <c r="AFN28">
        <v>-1.0474337872200001E-3</v>
      </c>
      <c r="AFO28" s="202">
        <v>42544</v>
      </c>
      <c r="AFP28">
        <f t="shared" si="115"/>
        <v>1</v>
      </c>
      <c r="AFQ28" t="str">
        <f t="shared" si="92"/>
        <v>TRUE</v>
      </c>
      <c r="AFR28">
        <f>VLOOKUP($A28,'FuturesInfo (3)'!$A$2:$V$80,22)</f>
        <v>7</v>
      </c>
      <c r="AFS28" s="252"/>
      <c r="AFT28">
        <f t="shared" si="116"/>
        <v>5</v>
      </c>
      <c r="AFU28" s="138">
        <f>VLOOKUP($A28,'FuturesInfo (3)'!$A$2:$O$80,15)*AFR28</f>
        <v>1030814.4559999999</v>
      </c>
      <c r="AFV28" s="138">
        <f>VLOOKUP($A28,'FuturesInfo (3)'!$A$2:$O$80,15)*AFT28</f>
        <v>736296.03999999992</v>
      </c>
      <c r="AFW28" s="196">
        <f t="shared" si="117"/>
        <v>-1079.7098895692041</v>
      </c>
      <c r="AFX28" s="196">
        <f t="shared" si="188"/>
        <v>1079.7098895692041</v>
      </c>
      <c r="AFY28" s="196">
        <f t="shared" si="119"/>
        <v>-1079.7098895692041</v>
      </c>
      <c r="AFZ28" s="196">
        <f t="shared" si="120"/>
        <v>1079.7098895692041</v>
      </c>
      <c r="AGA28" s="196">
        <f t="shared" si="191"/>
        <v>-1079.7098895692041</v>
      </c>
      <c r="AGB28" s="196">
        <f t="shared" si="122"/>
        <v>1079.7098895692041</v>
      </c>
      <c r="AGC28" s="196">
        <f t="shared" si="168"/>
        <v>-1079.7098895692041</v>
      </c>
      <c r="AGD28" s="196">
        <f t="shared" si="123"/>
        <v>-1079.7098895692041</v>
      </c>
      <c r="AGE28" s="196">
        <f>IF(IF(sym!$Q17=AFI28,1,0)=1,ABS(AFU28*AFN28),-ABS(AFU28*AFN28))</f>
        <v>1079.7098895692041</v>
      </c>
      <c r="AGF28" s="196">
        <f>IF(IF(sym!$P17=AFI28,1,0)=1,ABS(AFU28*AFN28),-ABS(AFU28*AFN28))</f>
        <v>-1079.7098895692041</v>
      </c>
      <c r="AGG28" s="196">
        <f t="shared" si="183"/>
        <v>-1079.7098895692041</v>
      </c>
      <c r="AGH28" s="196">
        <f t="shared" si="125"/>
        <v>1079.7098895692041</v>
      </c>
      <c r="AGJ28">
        <f t="shared" si="126"/>
        <v>-1</v>
      </c>
      <c r="AGK28" s="239">
        <v>-1</v>
      </c>
      <c r="AGL28" s="239">
        <v>-1</v>
      </c>
      <c r="AGM28" s="239">
        <v>-1</v>
      </c>
      <c r="AGN28" s="214">
        <v>1</v>
      </c>
      <c r="AGO28" s="240">
        <v>-5</v>
      </c>
      <c r="AGP28">
        <f t="shared" si="127"/>
        <v>-1</v>
      </c>
      <c r="AGQ28">
        <f>IF(AGO28&lt;0,AGN28*-1,AGN28)</f>
        <v>-1</v>
      </c>
      <c r="AGR28" s="214"/>
      <c r="AGS28">
        <f t="shared" si="129"/>
        <v>0</v>
      </c>
      <c r="AGT28">
        <f t="shared" si="195"/>
        <v>0</v>
      </c>
      <c r="AGU28">
        <f t="shared" si="169"/>
        <v>0</v>
      </c>
      <c r="AGV28">
        <f t="shared" si="131"/>
        <v>0</v>
      </c>
      <c r="AGW28" s="249"/>
      <c r="AGX28" s="202">
        <v>42559</v>
      </c>
      <c r="AGY28">
        <f t="shared" si="132"/>
        <v>-1</v>
      </c>
      <c r="AGZ28" t="str">
        <f t="shared" si="93"/>
        <v>TRUE</v>
      </c>
      <c r="AHA28">
        <f>VLOOKUP($A28,'FuturesInfo (3)'!$A$2:$V$80,22)</f>
        <v>7</v>
      </c>
      <c r="AHB28" s="252"/>
      <c r="AHC28">
        <f t="shared" si="133"/>
        <v>5</v>
      </c>
      <c r="AHD28" s="138">
        <f>VLOOKUP($A28,'FuturesInfo (3)'!$A$2:$O$80,15)*AHA28</f>
        <v>1030814.4559999999</v>
      </c>
      <c r="AHE28" s="138">
        <f>VLOOKUP($A28,'FuturesInfo (3)'!$A$2:$O$80,15)*AHC28</f>
        <v>736296.03999999992</v>
      </c>
      <c r="AHF28" s="196">
        <f t="shared" si="134"/>
        <v>0</v>
      </c>
      <c r="AHG28" s="196">
        <f t="shared" si="189"/>
        <v>0</v>
      </c>
      <c r="AHH28" s="196">
        <f t="shared" si="136"/>
        <v>0</v>
      </c>
      <c r="AHI28" s="196">
        <f t="shared" si="137"/>
        <v>0</v>
      </c>
      <c r="AHJ28" s="196">
        <f t="shared" si="192"/>
        <v>0</v>
      </c>
      <c r="AHK28" s="196">
        <f t="shared" si="139"/>
        <v>0</v>
      </c>
      <c r="AHL28" s="196">
        <f t="shared" si="170"/>
        <v>0</v>
      </c>
      <c r="AHM28" s="196">
        <f t="shared" si="140"/>
        <v>0</v>
      </c>
      <c r="AHN28" s="196">
        <f>IF(IF(sym!$Q17=AGR28,1,0)=1,ABS(AHD28*AGW28),-ABS(AHD28*AGW28))</f>
        <v>0</v>
      </c>
      <c r="AHO28" s="196">
        <f>IF(IF(sym!$P17=AGR28,1,0)=1,ABS(AHD28*AGW28),-ABS(AHD28*AGW28))</f>
        <v>0</v>
      </c>
      <c r="AHP28" s="196">
        <f t="shared" si="185"/>
        <v>0</v>
      </c>
      <c r="AHQ28" s="196">
        <f t="shared" si="142"/>
        <v>0</v>
      </c>
      <c r="AHS28">
        <f t="shared" si="143"/>
        <v>0</v>
      </c>
      <c r="AHT28" s="239"/>
      <c r="AHU28" s="239"/>
      <c r="AHV28" s="239"/>
      <c r="AHW28" s="214"/>
      <c r="AHX28" s="240"/>
      <c r="AHY28">
        <f t="shared" si="144"/>
        <v>1</v>
      </c>
      <c r="AHZ28">
        <f t="shared" si="145"/>
        <v>0</v>
      </c>
      <c r="AIA28" s="214"/>
      <c r="AIB28">
        <f t="shared" si="146"/>
        <v>1</v>
      </c>
      <c r="AIC28">
        <f t="shared" si="196"/>
        <v>1</v>
      </c>
      <c r="AID28">
        <f t="shared" si="171"/>
        <v>0</v>
      </c>
      <c r="AIE28">
        <f t="shared" si="148"/>
        <v>1</v>
      </c>
      <c r="AIF28" s="249"/>
      <c r="AIG28" s="202"/>
      <c r="AIH28">
        <f t="shared" si="149"/>
        <v>-1</v>
      </c>
      <c r="AII28" t="str">
        <f t="shared" si="94"/>
        <v>FALSE</v>
      </c>
      <c r="AIJ28">
        <f>VLOOKUP($A28,'FuturesInfo (3)'!$A$2:$V$80,22)</f>
        <v>7</v>
      </c>
      <c r="AIK28" s="252"/>
      <c r="AIL28">
        <f t="shared" si="150"/>
        <v>5</v>
      </c>
      <c r="AIM28" s="138">
        <f>VLOOKUP($A28,'FuturesInfo (3)'!$A$2:$O$80,15)*AIJ28</f>
        <v>1030814.4559999999</v>
      </c>
      <c r="AIN28" s="138">
        <f>VLOOKUP($A28,'FuturesInfo (3)'!$A$2:$O$80,15)*AIL28</f>
        <v>736296.03999999992</v>
      </c>
      <c r="AIO28" s="196">
        <f t="shared" si="151"/>
        <v>0</v>
      </c>
      <c r="AIP28" s="196">
        <f t="shared" si="190"/>
        <v>0</v>
      </c>
      <c r="AIQ28" s="196">
        <f t="shared" si="153"/>
        <v>0</v>
      </c>
      <c r="AIR28" s="196">
        <f t="shared" si="154"/>
        <v>0</v>
      </c>
      <c r="AIS28" s="196">
        <f t="shared" si="193"/>
        <v>0</v>
      </c>
      <c r="AIT28" s="196">
        <f t="shared" si="156"/>
        <v>0</v>
      </c>
      <c r="AIU28" s="196">
        <f t="shared" si="172"/>
        <v>0</v>
      </c>
      <c r="AIV28" s="196">
        <f t="shared" si="157"/>
        <v>0</v>
      </c>
      <c r="AIW28" s="196">
        <f>IF(IF(sym!$Q17=AIA28,1,0)=1,ABS(AIM28*AIF28),-ABS(AIM28*AIF28))</f>
        <v>0</v>
      </c>
      <c r="AIX28" s="196">
        <f>IF(IF(sym!$P17=AIA28,1,0)=1,ABS(AIM28*AIF28),-ABS(AIM28*AIF28))</f>
        <v>0</v>
      </c>
      <c r="AIY28" s="196">
        <f t="shared" si="187"/>
        <v>0</v>
      </c>
      <c r="AIZ28" s="196">
        <f t="shared" si="159"/>
        <v>0</v>
      </c>
    </row>
    <row r="29" spans="1:936" x14ac:dyDescent="0.25">
      <c r="A29" s="1" t="s">
        <v>323</v>
      </c>
      <c r="B29" s="150" t="str">
        <f>'FuturesInfo (3)'!M17</f>
        <v>EZ</v>
      </c>
      <c r="C29" s="200" t="str">
        <f>VLOOKUP(A29,'FuturesInfo (3)'!$A$2:$K$80,11)</f>
        <v>rates</v>
      </c>
      <c r="F29" t="e">
        <f>#REF!</f>
        <v>#REF!</v>
      </c>
      <c r="G29">
        <v>-1</v>
      </c>
      <c r="H29">
        <v>1</v>
      </c>
      <c r="I29">
        <v>1</v>
      </c>
      <c r="J29">
        <f t="shared" si="77"/>
        <v>0</v>
      </c>
      <c r="K29">
        <f t="shared" si="78"/>
        <v>1</v>
      </c>
      <c r="L29" s="184">
        <v>2.6822835173700001E-4</v>
      </c>
      <c r="M29" s="2">
        <v>10</v>
      </c>
      <c r="N29">
        <v>60</v>
      </c>
      <c r="O29" t="str">
        <f t="shared" si="79"/>
        <v>TRUE</v>
      </c>
      <c r="P29">
        <f>VLOOKUP($A29,'FuturesInfo (3)'!$A$2:$V$80,22)</f>
        <v>0</v>
      </c>
      <c r="Q29">
        <f t="shared" si="80"/>
        <v>0</v>
      </c>
      <c r="R29">
        <f t="shared" si="80"/>
        <v>0</v>
      </c>
      <c r="S29" s="138">
        <f>VLOOKUP($A29,'FuturesInfo (3)'!$A$2:$O$80,15)*Q29</f>
        <v>0</v>
      </c>
      <c r="T29" s="144">
        <f t="shared" si="81"/>
        <v>0</v>
      </c>
      <c r="U29" s="144">
        <f t="shared" si="95"/>
        <v>0</v>
      </c>
      <c r="W29">
        <f t="shared" si="82"/>
        <v>-1</v>
      </c>
      <c r="X29">
        <v>-1</v>
      </c>
      <c r="Y29">
        <v>1</v>
      </c>
      <c r="Z29">
        <v>1</v>
      </c>
      <c r="AA29">
        <f t="shared" si="173"/>
        <v>0</v>
      </c>
      <c r="AB29">
        <f t="shared" si="83"/>
        <v>1</v>
      </c>
      <c r="AC29" s="171">
        <v>2.68156424581E-4</v>
      </c>
      <c r="AD29" s="2">
        <v>10</v>
      </c>
      <c r="AE29">
        <v>60</v>
      </c>
      <c r="AF29" t="str">
        <f t="shared" si="84"/>
        <v>TRUE</v>
      </c>
      <c r="AG29">
        <f>VLOOKUP($A29,'FuturesInfo (3)'!$A$2:$V$80,22)</f>
        <v>0</v>
      </c>
      <c r="AH29">
        <f t="shared" si="85"/>
        <v>0</v>
      </c>
      <c r="AI29">
        <f t="shared" si="96"/>
        <v>0</v>
      </c>
      <c r="AJ29" s="138">
        <f>VLOOKUP($A29,'FuturesInfo (3)'!$A$2:$O$80,15)*AI29</f>
        <v>0</v>
      </c>
      <c r="AK29" s="196">
        <f t="shared" si="97"/>
        <v>0</v>
      </c>
      <c r="AL29" s="196">
        <f t="shared" si="98"/>
        <v>0</v>
      </c>
      <c r="AN29">
        <f t="shared" si="86"/>
        <v>-1</v>
      </c>
      <c r="AO29">
        <v>1</v>
      </c>
      <c r="AP29">
        <v>-1</v>
      </c>
      <c r="AQ29">
        <v>1</v>
      </c>
      <c r="AR29">
        <f t="shared" si="174"/>
        <v>1</v>
      </c>
      <c r="AS29">
        <f t="shared" si="87"/>
        <v>0</v>
      </c>
      <c r="AT29" s="171">
        <v>8.93615255413E-5</v>
      </c>
      <c r="AU29" s="2">
        <v>10</v>
      </c>
      <c r="AV29">
        <v>60</v>
      </c>
      <c r="AW29" t="str">
        <f t="shared" si="88"/>
        <v>TRUE</v>
      </c>
      <c r="AX29">
        <f>VLOOKUP($A29,'FuturesInfo (3)'!$A$2:$V$80,22)</f>
        <v>0</v>
      </c>
      <c r="AY29">
        <f t="shared" si="89"/>
        <v>0</v>
      </c>
      <c r="AZ29">
        <f t="shared" si="99"/>
        <v>0</v>
      </c>
      <c r="BA29" s="138">
        <f>VLOOKUP($A29,'FuturesInfo (3)'!$A$2:$O$80,15)*AZ29</f>
        <v>0</v>
      </c>
      <c r="BB29" s="196">
        <f t="shared" si="90"/>
        <v>0</v>
      </c>
      <c r="BC29" s="196">
        <f t="shared" si="100"/>
        <v>0</v>
      </c>
      <c r="BE29">
        <v>1</v>
      </c>
      <c r="BF29">
        <v>1</v>
      </c>
      <c r="BG29">
        <v>-1</v>
      </c>
      <c r="BH29">
        <v>-1</v>
      </c>
      <c r="BI29">
        <v>0</v>
      </c>
      <c r="BJ29">
        <v>1</v>
      </c>
      <c r="BK29" s="171">
        <v>-4.47067238913E-5</v>
      </c>
      <c r="BL29" s="2">
        <v>10</v>
      </c>
      <c r="BM29">
        <v>60</v>
      </c>
      <c r="BN29" t="s">
        <v>1180</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1180</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1180</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1180</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1180</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1180</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1180</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1180</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1180</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1180</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1180</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1180</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1180</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1180</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1180</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1180</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1180</v>
      </c>
      <c r="QX29">
        <v>0</v>
      </c>
      <c r="QY29" s="252">
        <v>1</v>
      </c>
      <c r="QZ29">
        <v>0</v>
      </c>
      <c r="RA29" s="138">
        <v>0</v>
      </c>
      <c r="RB29" s="138">
        <v>0</v>
      </c>
      <c r="RC29" s="196">
        <v>0</v>
      </c>
      <c r="RD29" s="196">
        <f t="shared" si="91"/>
        <v>0</v>
      </c>
      <c r="RE29" s="196">
        <v>0</v>
      </c>
      <c r="RF29" s="196">
        <v>0</v>
      </c>
      <c r="RG29" s="196">
        <v>0</v>
      </c>
      <c r="RH29" s="196">
        <v>0</v>
      </c>
      <c r="RI29" s="196">
        <f t="shared" si="101"/>
        <v>0</v>
      </c>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f t="shared" si="175"/>
        <v>1</v>
      </c>
      <c r="SE29" t="s">
        <v>1180</v>
      </c>
      <c r="SF29">
        <v>0</v>
      </c>
      <c r="SG29" s="252">
        <v>2</v>
      </c>
      <c r="SH29">
        <v>0</v>
      </c>
      <c r="SI29" s="138">
        <v>0</v>
      </c>
      <c r="SJ29" s="138">
        <v>0</v>
      </c>
      <c r="SK29" s="196">
        <v>0</v>
      </c>
      <c r="SL29" s="196">
        <f t="shared" si="160"/>
        <v>0</v>
      </c>
      <c r="SM29" s="196">
        <v>0</v>
      </c>
      <c r="SN29" s="196">
        <v>0</v>
      </c>
      <c r="SO29" s="196">
        <v>0</v>
      </c>
      <c r="SP29" s="196">
        <v>0</v>
      </c>
      <c r="SQ29" s="196">
        <v>0</v>
      </c>
      <c r="SR29" s="196">
        <f t="shared" si="102"/>
        <v>0</v>
      </c>
      <c r="SS29" s="196">
        <v>0</v>
      </c>
      <c r="ST29" s="196">
        <v>0</v>
      </c>
      <c r="SU29" s="196">
        <v>0</v>
      </c>
      <c r="SV29" s="196">
        <v>0</v>
      </c>
      <c r="SX29">
        <v>-1</v>
      </c>
      <c r="SY29" s="239">
        <v>-1</v>
      </c>
      <c r="SZ29" s="239">
        <v>1</v>
      </c>
      <c r="TA29" s="239">
        <v>-1</v>
      </c>
      <c r="TB29" s="214">
        <v>1</v>
      </c>
      <c r="TC29" s="240">
        <v>-5</v>
      </c>
      <c r="TD29">
        <v>-1</v>
      </c>
      <c r="TE29">
        <v>-1</v>
      </c>
      <c r="TF29" s="214">
        <v>1</v>
      </c>
      <c r="TG29">
        <v>0</v>
      </c>
      <c r="TH29">
        <v>1</v>
      </c>
      <c r="TI29">
        <v>0</v>
      </c>
      <c r="TJ29">
        <v>0</v>
      </c>
      <c r="TK29" s="249">
        <v>3.1236055332399998E-4</v>
      </c>
      <c r="TL29" s="202">
        <v>42545</v>
      </c>
      <c r="TM29">
        <f t="shared" si="176"/>
        <v>-1</v>
      </c>
      <c r="TN29" t="s">
        <v>1180</v>
      </c>
      <c r="TO29">
        <v>0</v>
      </c>
      <c r="TP29" s="252">
        <v>2</v>
      </c>
      <c r="TQ29">
        <v>0</v>
      </c>
      <c r="TR29" s="138">
        <v>0</v>
      </c>
      <c r="TS29" s="138">
        <v>0</v>
      </c>
      <c r="TT29" s="196">
        <v>0</v>
      </c>
      <c r="TU29" s="196">
        <f t="shared" si="161"/>
        <v>0</v>
      </c>
      <c r="TV29" s="196">
        <v>0</v>
      </c>
      <c r="TW29" s="196">
        <v>0</v>
      </c>
      <c r="TX29" s="196">
        <v>0</v>
      </c>
      <c r="TY29" s="196">
        <v>0</v>
      </c>
      <c r="TZ29" s="196">
        <v>0</v>
      </c>
      <c r="UA29" s="196">
        <f t="shared" si="103"/>
        <v>0</v>
      </c>
      <c r="UB29" s="196">
        <v>0</v>
      </c>
      <c r="UC29" s="196">
        <v>0</v>
      </c>
      <c r="UD29" s="196">
        <v>0</v>
      </c>
      <c r="UE29" s="196">
        <v>0</v>
      </c>
      <c r="UG29">
        <v>1</v>
      </c>
      <c r="UH29" s="239">
        <v>1</v>
      </c>
      <c r="UI29" s="239">
        <v>1</v>
      </c>
      <c r="UJ29" s="239">
        <v>1</v>
      </c>
      <c r="UK29" s="214">
        <v>-1</v>
      </c>
      <c r="UL29" s="240">
        <v>-6</v>
      </c>
      <c r="UM29">
        <v>1</v>
      </c>
      <c r="UN29">
        <v>1</v>
      </c>
      <c r="UO29" s="214">
        <v>1</v>
      </c>
      <c r="UP29">
        <v>1</v>
      </c>
      <c r="UQ29">
        <v>0</v>
      </c>
      <c r="UR29">
        <v>1</v>
      </c>
      <c r="US29">
        <v>1</v>
      </c>
      <c r="UT29" s="249">
        <v>2.6765401258000001E-4</v>
      </c>
      <c r="UU29" s="202">
        <v>42545</v>
      </c>
      <c r="UV29">
        <f t="shared" si="177"/>
        <v>1</v>
      </c>
      <c r="UW29" t="s">
        <v>1180</v>
      </c>
      <c r="UX29">
        <v>0</v>
      </c>
      <c r="UY29" s="252">
        <v>1</v>
      </c>
      <c r="UZ29">
        <v>0</v>
      </c>
      <c r="VA29" s="138">
        <v>0</v>
      </c>
      <c r="VB29" s="138">
        <v>0</v>
      </c>
      <c r="VC29" s="196">
        <v>0</v>
      </c>
      <c r="VD29" s="196">
        <f t="shared" si="162"/>
        <v>0</v>
      </c>
      <c r="VE29" s="196">
        <v>0</v>
      </c>
      <c r="VF29" s="196">
        <v>0</v>
      </c>
      <c r="VG29" s="196">
        <v>0</v>
      </c>
      <c r="VH29" s="196">
        <v>0</v>
      </c>
      <c r="VI29" s="196">
        <v>0</v>
      </c>
      <c r="VJ29" s="196">
        <f t="shared" si="104"/>
        <v>0</v>
      </c>
      <c r="VK29" s="196">
        <v>0</v>
      </c>
      <c r="VL29" s="196">
        <v>0</v>
      </c>
      <c r="VM29" s="196">
        <v>0</v>
      </c>
      <c r="VN29" s="196">
        <v>0</v>
      </c>
      <c r="VP29">
        <v>1</v>
      </c>
      <c r="VQ29" s="239">
        <v>1</v>
      </c>
      <c r="VR29" s="239">
        <v>-1</v>
      </c>
      <c r="VS29" s="239">
        <v>1</v>
      </c>
      <c r="VT29" s="214">
        <v>1</v>
      </c>
      <c r="VU29" s="240">
        <v>-7</v>
      </c>
      <c r="VV29">
        <v>-1</v>
      </c>
      <c r="VW29">
        <v>-1</v>
      </c>
      <c r="VX29" s="214">
        <v>1</v>
      </c>
      <c r="VY29">
        <v>1</v>
      </c>
      <c r="VZ29">
        <v>1</v>
      </c>
      <c r="WA29">
        <v>0</v>
      </c>
      <c r="WB29">
        <v>0</v>
      </c>
      <c r="WC29" s="249">
        <v>0</v>
      </c>
      <c r="WD29" s="202">
        <v>42545</v>
      </c>
      <c r="WE29">
        <f t="shared" si="178"/>
        <v>1</v>
      </c>
      <c r="WF29" t="s">
        <v>1180</v>
      </c>
      <c r="WG29">
        <v>0</v>
      </c>
      <c r="WH29" s="252">
        <v>2</v>
      </c>
      <c r="WI29">
        <v>0</v>
      </c>
      <c r="WJ29" s="138">
        <v>0</v>
      </c>
      <c r="WK29" s="138">
        <v>0</v>
      </c>
      <c r="WL29" s="196">
        <v>0</v>
      </c>
      <c r="WM29" s="196">
        <f t="shared" si="163"/>
        <v>0</v>
      </c>
      <c r="WN29" s="196">
        <v>0</v>
      </c>
      <c r="WO29" s="196">
        <v>0</v>
      </c>
      <c r="WP29" s="196">
        <v>0</v>
      </c>
      <c r="WQ29" s="196">
        <v>0</v>
      </c>
      <c r="WR29" s="196">
        <v>0</v>
      </c>
      <c r="WS29" s="196">
        <f t="shared" si="105"/>
        <v>0</v>
      </c>
      <c r="WT29" s="196">
        <v>0</v>
      </c>
      <c r="WU29" s="196">
        <v>0</v>
      </c>
      <c r="WV29" s="196">
        <v>0</v>
      </c>
      <c r="WW29" s="196">
        <v>0</v>
      </c>
      <c r="WY29">
        <v>1</v>
      </c>
      <c r="WZ29" s="239">
        <v>1</v>
      </c>
      <c r="XA29" s="239">
        <v>-1</v>
      </c>
      <c r="XB29" s="239">
        <v>1</v>
      </c>
      <c r="XC29" s="214">
        <v>1</v>
      </c>
      <c r="XD29" s="240">
        <v>-8</v>
      </c>
      <c r="XE29">
        <v>-1</v>
      </c>
      <c r="XF29">
        <v>-1</v>
      </c>
      <c r="XG29">
        <v>1</v>
      </c>
      <c r="XH29">
        <v>1</v>
      </c>
      <c r="XI29">
        <v>1</v>
      </c>
      <c r="XJ29">
        <v>0</v>
      </c>
      <c r="XK29">
        <v>0</v>
      </c>
      <c r="XL29" s="288">
        <v>4.4597065513200001E-5</v>
      </c>
      <c r="XM29" s="202">
        <v>42545</v>
      </c>
      <c r="XN29">
        <f t="shared" si="179"/>
        <v>1</v>
      </c>
      <c r="XO29" t="s">
        <v>1180</v>
      </c>
      <c r="XP29">
        <v>0</v>
      </c>
      <c r="XQ29" s="252">
        <v>1</v>
      </c>
      <c r="XR29">
        <v>0</v>
      </c>
      <c r="XS29" s="138">
        <v>0</v>
      </c>
      <c r="XT29" s="138">
        <v>0</v>
      </c>
      <c r="XU29" s="196">
        <v>0</v>
      </c>
      <c r="XV29" s="196">
        <f t="shared" si="164"/>
        <v>0</v>
      </c>
      <c r="XW29" s="196">
        <v>0</v>
      </c>
      <c r="XX29" s="196">
        <v>0</v>
      </c>
      <c r="XY29" s="196">
        <v>0</v>
      </c>
      <c r="XZ29" s="196">
        <v>0</v>
      </c>
      <c r="YA29" s="196">
        <v>0</v>
      </c>
      <c r="YB29" s="196">
        <f t="shared" si="106"/>
        <v>0</v>
      </c>
      <c r="YC29" s="196">
        <v>0</v>
      </c>
      <c r="YD29" s="196">
        <v>0</v>
      </c>
      <c r="YE29" s="196">
        <v>0</v>
      </c>
      <c r="YF29" s="196">
        <v>0</v>
      </c>
      <c r="YH29">
        <v>1</v>
      </c>
      <c r="YI29">
        <v>-1</v>
      </c>
      <c r="YJ29">
        <v>-1</v>
      </c>
      <c r="YK29">
        <v>-1</v>
      </c>
      <c r="YL29">
        <v>1</v>
      </c>
      <c r="YM29">
        <v>-9</v>
      </c>
      <c r="YN29">
        <v>-1</v>
      </c>
      <c r="YO29">
        <v>-1</v>
      </c>
      <c r="YP29" s="214">
        <v>1</v>
      </c>
      <c r="YQ29">
        <v>0</v>
      </c>
      <c r="YR29">
        <v>1</v>
      </c>
      <c r="YS29">
        <v>0</v>
      </c>
      <c r="YT29">
        <v>0</v>
      </c>
      <c r="YU29" s="249">
        <v>1.78380306814E-4</v>
      </c>
      <c r="YV29" s="202">
        <v>42545</v>
      </c>
      <c r="YW29">
        <f t="shared" si="180"/>
        <v>-1</v>
      </c>
      <c r="YX29" t="s">
        <v>1180</v>
      </c>
      <c r="YY29">
        <v>0</v>
      </c>
      <c r="YZ29">
        <v>1</v>
      </c>
      <c r="ZA29">
        <v>0</v>
      </c>
      <c r="ZB29" s="138">
        <v>0</v>
      </c>
      <c r="ZC29" s="138">
        <v>0</v>
      </c>
      <c r="ZD29" s="196">
        <v>0</v>
      </c>
      <c r="ZE29" s="196">
        <f t="shared" si="165"/>
        <v>0</v>
      </c>
      <c r="ZF29" s="196">
        <v>0</v>
      </c>
      <c r="ZG29" s="196">
        <v>0</v>
      </c>
      <c r="ZH29" s="196">
        <v>0</v>
      </c>
      <c r="ZI29" s="196">
        <v>0</v>
      </c>
      <c r="ZJ29" s="196">
        <v>0</v>
      </c>
      <c r="ZK29" s="196">
        <f t="shared" si="107"/>
        <v>0</v>
      </c>
      <c r="ZL29" s="196">
        <v>0</v>
      </c>
      <c r="ZM29" s="196">
        <v>0</v>
      </c>
      <c r="ZN29" s="196">
        <v>0</v>
      </c>
      <c r="ZO29" s="196">
        <v>0</v>
      </c>
      <c r="ZQ29">
        <v>1</v>
      </c>
      <c r="ZR29" s="239">
        <v>1</v>
      </c>
      <c r="ZS29" s="239">
        <v>-1</v>
      </c>
      <c r="ZT29" s="239">
        <v>1</v>
      </c>
      <c r="ZU29" s="214">
        <v>1</v>
      </c>
      <c r="ZV29" s="240">
        <v>-10</v>
      </c>
      <c r="ZW29">
        <v>-1</v>
      </c>
      <c r="ZX29">
        <v>-1</v>
      </c>
      <c r="ZY29" s="214">
        <v>1</v>
      </c>
      <c r="ZZ29">
        <v>1</v>
      </c>
      <c r="AAA29">
        <v>1</v>
      </c>
      <c r="AAB29">
        <v>0</v>
      </c>
      <c r="AAC29">
        <v>0</v>
      </c>
      <c r="AAD29" s="249">
        <v>4.4587123238800002E-5</v>
      </c>
      <c r="AAE29" s="202">
        <v>42545</v>
      </c>
      <c r="AAF29">
        <f t="shared" si="181"/>
        <v>1</v>
      </c>
      <c r="AAG29" t="s">
        <v>1180</v>
      </c>
      <c r="AAH29">
        <v>0</v>
      </c>
      <c r="AAI29" s="252">
        <v>2</v>
      </c>
      <c r="AAJ29">
        <v>0</v>
      </c>
      <c r="AAK29" s="138">
        <v>0</v>
      </c>
      <c r="AAL29" s="138">
        <v>0</v>
      </c>
      <c r="AAM29" s="196">
        <v>0</v>
      </c>
      <c r="AAN29" s="196">
        <f t="shared" si="166"/>
        <v>0</v>
      </c>
      <c r="AAO29" s="196">
        <v>0</v>
      </c>
      <c r="AAP29" s="196">
        <v>0</v>
      </c>
      <c r="AAQ29" s="196">
        <v>0</v>
      </c>
      <c r="AAR29" s="196">
        <v>0</v>
      </c>
      <c r="AAS29" s="196">
        <v>0</v>
      </c>
      <c r="AAT29" s="196">
        <f t="shared" si="108"/>
        <v>0</v>
      </c>
      <c r="AAU29" s="196">
        <v>0</v>
      </c>
      <c r="AAV29" s="196">
        <v>0</v>
      </c>
      <c r="AAW29" s="196">
        <v>0</v>
      </c>
      <c r="AAX29" s="196">
        <v>0</v>
      </c>
      <c r="AAZ29">
        <v>1</v>
      </c>
      <c r="ABA29" s="239">
        <v>1</v>
      </c>
      <c r="ABB29" s="239">
        <v>1</v>
      </c>
      <c r="ABC29" s="239">
        <v>1</v>
      </c>
      <c r="ABD29" s="214">
        <v>1</v>
      </c>
      <c r="ABE29" s="240">
        <v>-11</v>
      </c>
      <c r="ABF29">
        <v>-1</v>
      </c>
      <c r="ABG29">
        <v>-1</v>
      </c>
      <c r="ABH29" s="214">
        <v>-1</v>
      </c>
      <c r="ABI29">
        <v>0</v>
      </c>
      <c r="ABJ29">
        <v>0</v>
      </c>
      <c r="ABK29">
        <v>1</v>
      </c>
      <c r="ABL29">
        <v>1</v>
      </c>
      <c r="ABM29" s="249">
        <v>-3.5668108252700001E-4</v>
      </c>
      <c r="ABN29" s="202">
        <v>42545</v>
      </c>
      <c r="ABO29">
        <v>1</v>
      </c>
      <c r="ABP29" t="s">
        <v>1180</v>
      </c>
      <c r="ABQ29">
        <v>0</v>
      </c>
      <c r="ABR29" s="252">
        <v>2</v>
      </c>
      <c r="ABS29">
        <v>0</v>
      </c>
      <c r="ABT29" s="138">
        <v>0</v>
      </c>
      <c r="ABU29" s="138">
        <v>0</v>
      </c>
      <c r="ABV29" s="196">
        <v>0</v>
      </c>
      <c r="ABW29" s="196">
        <v>0</v>
      </c>
      <c r="ABX29" s="196">
        <v>0</v>
      </c>
      <c r="ABY29" s="196">
        <v>0</v>
      </c>
      <c r="ABZ29" s="196">
        <v>0</v>
      </c>
      <c r="ACA29" s="196">
        <v>0</v>
      </c>
      <c r="ACB29" s="196">
        <v>0</v>
      </c>
      <c r="ACC29" s="196">
        <v>0</v>
      </c>
      <c r="ACD29" s="196">
        <v>0</v>
      </c>
      <c r="ACE29" s="196">
        <v>0</v>
      </c>
      <c r="ACF29" s="196">
        <v>0</v>
      </c>
      <c r="ACG29" s="196">
        <v>0</v>
      </c>
      <c r="ACI29">
        <v>-1</v>
      </c>
      <c r="ACJ29" s="239">
        <v>-1</v>
      </c>
      <c r="ACK29" s="239">
        <v>-1</v>
      </c>
      <c r="ACL29" s="239">
        <v>-1</v>
      </c>
      <c r="ACM29" s="214">
        <v>1</v>
      </c>
      <c r="ACN29" s="240">
        <v>-1</v>
      </c>
      <c r="ACO29">
        <v>-1</v>
      </c>
      <c r="ACP29">
        <v>-1</v>
      </c>
      <c r="ACQ29" s="214">
        <v>1</v>
      </c>
      <c r="ACR29">
        <v>0</v>
      </c>
      <c r="ACS29">
        <v>1</v>
      </c>
      <c r="ACT29">
        <v>0</v>
      </c>
      <c r="ACU29">
        <v>0</v>
      </c>
      <c r="ACV29" s="249">
        <v>0</v>
      </c>
      <c r="ACW29" s="202">
        <v>42552</v>
      </c>
      <c r="ACX29">
        <v>-1</v>
      </c>
      <c r="ACY29" t="s">
        <v>1180</v>
      </c>
      <c r="ACZ29">
        <v>0</v>
      </c>
      <c r="ADA29" s="252"/>
      <c r="ADB29">
        <v>0</v>
      </c>
      <c r="ADC29" s="138">
        <v>0</v>
      </c>
      <c r="ADD29" s="138">
        <v>0</v>
      </c>
      <c r="ADE29" s="196">
        <v>0</v>
      </c>
      <c r="ADF29" s="196">
        <v>0</v>
      </c>
      <c r="ADG29" s="196">
        <v>0</v>
      </c>
      <c r="ADH29" s="196">
        <v>0</v>
      </c>
      <c r="ADI29" s="196">
        <v>0</v>
      </c>
      <c r="ADJ29" s="196">
        <v>0</v>
      </c>
      <c r="ADK29" s="196">
        <v>0</v>
      </c>
      <c r="ADL29" s="196">
        <v>0</v>
      </c>
      <c r="ADM29" s="196">
        <v>0</v>
      </c>
      <c r="ADN29" s="196">
        <v>0</v>
      </c>
      <c r="ADO29" s="196">
        <v>0</v>
      </c>
      <c r="ADP29" s="196">
        <v>0</v>
      </c>
      <c r="ADR29">
        <v>1</v>
      </c>
      <c r="ADS29" s="239">
        <v>1</v>
      </c>
      <c r="ADT29" s="239">
        <v>1</v>
      </c>
      <c r="ADU29" s="214">
        <v>1</v>
      </c>
      <c r="ADV29" s="214">
        <v>1</v>
      </c>
      <c r="ADW29" s="240">
        <v>8</v>
      </c>
      <c r="ADX29">
        <v>-1</v>
      </c>
      <c r="ADY29">
        <v>1</v>
      </c>
      <c r="ADZ29" s="214">
        <v>-1</v>
      </c>
      <c r="AEA29">
        <v>0</v>
      </c>
      <c r="AEB29">
        <v>0</v>
      </c>
      <c r="AEC29">
        <v>1</v>
      </c>
      <c r="AED29">
        <v>0</v>
      </c>
      <c r="AEE29" s="249">
        <v>-3.1220730565100001E-4</v>
      </c>
      <c r="AEF29" s="202">
        <v>42552</v>
      </c>
      <c r="AEG29">
        <v>1</v>
      </c>
      <c r="AEH29" t="s">
        <v>1180</v>
      </c>
      <c r="AEI29">
        <v>0</v>
      </c>
      <c r="AEJ29" s="252"/>
      <c r="AEK29">
        <v>0</v>
      </c>
      <c r="AEL29" s="138">
        <v>0</v>
      </c>
      <c r="AEM29" s="138">
        <v>0</v>
      </c>
      <c r="AEN29" s="196">
        <v>0</v>
      </c>
      <c r="AEO29" s="196">
        <v>0</v>
      </c>
      <c r="AEP29" s="196">
        <v>0</v>
      </c>
      <c r="AEQ29" s="196">
        <v>0</v>
      </c>
      <c r="AER29" s="196">
        <v>0</v>
      </c>
      <c r="AES29" s="196">
        <v>0</v>
      </c>
      <c r="AET29" s="196">
        <v>0</v>
      </c>
      <c r="AEU29" s="196">
        <v>0</v>
      </c>
      <c r="AEV29" s="196">
        <v>0</v>
      </c>
      <c r="AEW29" s="196">
        <v>0</v>
      </c>
      <c r="AEX29" s="196">
        <v>0</v>
      </c>
      <c r="AEY29" s="196">
        <v>0</v>
      </c>
      <c r="AFA29">
        <f t="shared" si="109"/>
        <v>-1</v>
      </c>
      <c r="AFB29" s="239">
        <v>1</v>
      </c>
      <c r="AFC29" s="239">
        <v>-1</v>
      </c>
      <c r="AFD29" s="239">
        <v>1</v>
      </c>
      <c r="AFE29" s="214">
        <v>1</v>
      </c>
      <c r="AFF29" s="240">
        <v>9</v>
      </c>
      <c r="AFG29">
        <f t="shared" si="110"/>
        <v>-1</v>
      </c>
      <c r="AFH29">
        <f t="shared" si="111"/>
        <v>1</v>
      </c>
      <c r="AFI29" s="214">
        <v>-1</v>
      </c>
      <c r="AFJ29">
        <f t="shared" si="112"/>
        <v>1</v>
      </c>
      <c r="AFK29">
        <f t="shared" si="194"/>
        <v>0</v>
      </c>
      <c r="AFL29">
        <f t="shared" si="167"/>
        <v>1</v>
      </c>
      <c r="AFM29">
        <f t="shared" si="114"/>
        <v>0</v>
      </c>
      <c r="AFN29">
        <v>-1.3384491835400001E-4</v>
      </c>
      <c r="AFO29" s="202">
        <v>42552</v>
      </c>
      <c r="AFP29">
        <f t="shared" si="115"/>
        <v>1</v>
      </c>
      <c r="AFQ29" t="str">
        <f t="shared" si="92"/>
        <v>TRUE</v>
      </c>
      <c r="AFR29">
        <f>VLOOKUP($A29,'FuturesInfo (3)'!$A$2:$V$80,22)</f>
        <v>0</v>
      </c>
      <c r="AFS29" s="252"/>
      <c r="AFT29">
        <f t="shared" si="116"/>
        <v>0</v>
      </c>
      <c r="AFU29" s="138">
        <f>VLOOKUP($A29,'FuturesInfo (3)'!$A$2:$O$80,15)*AFR29</f>
        <v>0</v>
      </c>
      <c r="AFV29" s="138">
        <f>VLOOKUP($A29,'FuturesInfo (3)'!$A$2:$O$80,15)*AFT29</f>
        <v>0</v>
      </c>
      <c r="AFW29" s="196">
        <f t="shared" si="117"/>
        <v>0</v>
      </c>
      <c r="AFX29" s="196">
        <f t="shared" si="188"/>
        <v>0</v>
      </c>
      <c r="AFY29" s="196">
        <f t="shared" si="119"/>
        <v>0</v>
      </c>
      <c r="AFZ29" s="196">
        <f t="shared" si="120"/>
        <v>0</v>
      </c>
      <c r="AGA29" s="196">
        <f t="shared" si="191"/>
        <v>0</v>
      </c>
      <c r="AGB29" s="196">
        <f t="shared" si="122"/>
        <v>0</v>
      </c>
      <c r="AGC29" s="196">
        <f t="shared" si="168"/>
        <v>0</v>
      </c>
      <c r="AGD29" s="196">
        <f t="shared" si="123"/>
        <v>0</v>
      </c>
      <c r="AGE29" s="196">
        <f>IF(IF(sym!$Q18=AFI29,1,0)=1,ABS(AFU29*AFN29),-ABS(AFU29*AFN29))</f>
        <v>0</v>
      </c>
      <c r="AGF29" s="196">
        <f>IF(IF(sym!$P18=AFI29,1,0)=1,ABS(AFU29*AFN29),-ABS(AFU29*AFN29))</f>
        <v>0</v>
      </c>
      <c r="AGG29" s="196">
        <f t="shared" si="183"/>
        <v>0</v>
      </c>
      <c r="AGH29" s="196">
        <f t="shared" si="125"/>
        <v>0</v>
      </c>
      <c r="AGJ29">
        <f t="shared" si="126"/>
        <v>-1</v>
      </c>
      <c r="AGK29" s="239">
        <v>-1</v>
      </c>
      <c r="AGL29" s="239">
        <v>1</v>
      </c>
      <c r="AGM29" s="239">
        <v>-1</v>
      </c>
      <c r="AGN29" s="214">
        <v>1</v>
      </c>
      <c r="AGO29" s="240">
        <v>-4</v>
      </c>
      <c r="AGP29">
        <f t="shared" si="127"/>
        <v>-1</v>
      </c>
      <c r="AGQ29">
        <f t="shared" si="128"/>
        <v>-1</v>
      </c>
      <c r="AGR29" s="214"/>
      <c r="AGS29">
        <f t="shared" si="129"/>
        <v>0</v>
      </c>
      <c r="AGT29">
        <f t="shared" si="195"/>
        <v>0</v>
      </c>
      <c r="AGU29">
        <f t="shared" si="169"/>
        <v>0</v>
      </c>
      <c r="AGV29">
        <f t="shared" si="131"/>
        <v>0</v>
      </c>
      <c r="AGW29" s="249"/>
      <c r="AGX29" s="202">
        <v>42562</v>
      </c>
      <c r="AGY29">
        <f t="shared" si="132"/>
        <v>-1</v>
      </c>
      <c r="AGZ29" t="str">
        <f t="shared" si="93"/>
        <v>TRUE</v>
      </c>
      <c r="AHA29">
        <f>VLOOKUP($A29,'FuturesInfo (3)'!$A$2:$V$80,22)</f>
        <v>0</v>
      </c>
      <c r="AHB29" s="252"/>
      <c r="AHC29">
        <f t="shared" si="133"/>
        <v>0</v>
      </c>
      <c r="AHD29" s="138">
        <f>VLOOKUP($A29,'FuturesInfo (3)'!$A$2:$O$80,15)*AHA29</f>
        <v>0</v>
      </c>
      <c r="AHE29" s="138">
        <f>VLOOKUP($A29,'FuturesInfo (3)'!$A$2:$O$80,15)*AHC29</f>
        <v>0</v>
      </c>
      <c r="AHF29" s="196">
        <f t="shared" si="134"/>
        <v>0</v>
      </c>
      <c r="AHG29" s="196">
        <f t="shared" si="189"/>
        <v>0</v>
      </c>
      <c r="AHH29" s="196">
        <f t="shared" si="136"/>
        <v>0</v>
      </c>
      <c r="AHI29" s="196">
        <f t="shared" si="137"/>
        <v>0</v>
      </c>
      <c r="AHJ29" s="196">
        <f t="shared" si="192"/>
        <v>0</v>
      </c>
      <c r="AHK29" s="196">
        <f t="shared" si="139"/>
        <v>0</v>
      </c>
      <c r="AHL29" s="196">
        <f t="shared" si="170"/>
        <v>0</v>
      </c>
      <c r="AHM29" s="196">
        <f t="shared" si="140"/>
        <v>0</v>
      </c>
      <c r="AHN29" s="196">
        <f>IF(IF(sym!$Q18=AGR29,1,0)=1,ABS(AHD29*AGW29),-ABS(AHD29*AGW29))</f>
        <v>0</v>
      </c>
      <c r="AHO29" s="196">
        <f>IF(IF(sym!$P18=AGR29,1,0)=1,ABS(AHD29*AGW29),-ABS(AHD29*AGW29))</f>
        <v>0</v>
      </c>
      <c r="AHP29" s="196">
        <f t="shared" si="185"/>
        <v>0</v>
      </c>
      <c r="AHQ29" s="196">
        <f t="shared" si="142"/>
        <v>0</v>
      </c>
      <c r="AHS29">
        <f t="shared" si="143"/>
        <v>0</v>
      </c>
      <c r="AHT29" s="239"/>
      <c r="AHU29" s="239"/>
      <c r="AHV29" s="239"/>
      <c r="AHW29" s="214"/>
      <c r="AHX29" s="240"/>
      <c r="AHY29">
        <f t="shared" si="144"/>
        <v>1</v>
      </c>
      <c r="AHZ29">
        <f t="shared" si="145"/>
        <v>0</v>
      </c>
      <c r="AIA29" s="214"/>
      <c r="AIB29">
        <f t="shared" si="146"/>
        <v>1</v>
      </c>
      <c r="AIC29">
        <f t="shared" si="196"/>
        <v>1</v>
      </c>
      <c r="AID29">
        <f t="shared" si="171"/>
        <v>0</v>
      </c>
      <c r="AIE29">
        <f t="shared" si="148"/>
        <v>1</v>
      </c>
      <c r="AIF29" s="249"/>
      <c r="AIG29" s="202"/>
      <c r="AIH29">
        <f t="shared" si="149"/>
        <v>-1</v>
      </c>
      <c r="AII29" t="str">
        <f t="shared" si="94"/>
        <v>FALSE</v>
      </c>
      <c r="AIJ29">
        <f>VLOOKUP($A29,'FuturesInfo (3)'!$A$2:$V$80,22)</f>
        <v>0</v>
      </c>
      <c r="AIK29" s="252"/>
      <c r="AIL29">
        <f t="shared" si="150"/>
        <v>0</v>
      </c>
      <c r="AIM29" s="138">
        <f>VLOOKUP($A29,'FuturesInfo (3)'!$A$2:$O$80,15)*AIJ29</f>
        <v>0</v>
      </c>
      <c r="AIN29" s="138">
        <f>VLOOKUP($A29,'FuturesInfo (3)'!$A$2:$O$80,15)*AIL29</f>
        <v>0</v>
      </c>
      <c r="AIO29" s="196">
        <f t="shared" si="151"/>
        <v>0</v>
      </c>
      <c r="AIP29" s="196">
        <f t="shared" si="190"/>
        <v>0</v>
      </c>
      <c r="AIQ29" s="196">
        <f t="shared" si="153"/>
        <v>0</v>
      </c>
      <c r="AIR29" s="196">
        <f t="shared" si="154"/>
        <v>0</v>
      </c>
      <c r="AIS29" s="196">
        <f t="shared" si="193"/>
        <v>0</v>
      </c>
      <c r="AIT29" s="196">
        <f t="shared" si="156"/>
        <v>0</v>
      </c>
      <c r="AIU29" s="196">
        <f t="shared" si="172"/>
        <v>0</v>
      </c>
      <c r="AIV29" s="196">
        <f t="shared" si="157"/>
        <v>0</v>
      </c>
      <c r="AIW29" s="196">
        <f>IF(IF(sym!$Q18=AIA29,1,0)=1,ABS(AIM29*AIF29),-ABS(AIM29*AIF29))</f>
        <v>0</v>
      </c>
      <c r="AIX29" s="196">
        <f>IF(IF(sym!$P18=AIA29,1,0)=1,ABS(AIM29*AIF29),-ABS(AIM29*AIF29))</f>
        <v>0</v>
      </c>
      <c r="AIY29" s="196">
        <f t="shared" si="187"/>
        <v>0</v>
      </c>
      <c r="AIZ29" s="196">
        <f t="shared" si="159"/>
        <v>0</v>
      </c>
    </row>
    <row r="30" spans="1:936" x14ac:dyDescent="0.25">
      <c r="A30" s="1" t="s">
        <v>326</v>
      </c>
      <c r="B30" s="150" t="str">
        <f>'FuturesInfo (3)'!M18</f>
        <v>@ED</v>
      </c>
      <c r="C30" s="200" t="str">
        <f>VLOOKUP(A30,'FuturesInfo (3)'!$A$2:$K$80,11)</f>
        <v>rates</v>
      </c>
      <c r="F30" t="e">
        <f>#REF!</f>
        <v>#REF!</v>
      </c>
      <c r="G30">
        <v>-1</v>
      </c>
      <c r="H30">
        <v>1</v>
      </c>
      <c r="I30">
        <v>1</v>
      </c>
      <c r="J30">
        <f t="shared" si="77"/>
        <v>0</v>
      </c>
      <c r="K30">
        <f t="shared" si="78"/>
        <v>1</v>
      </c>
      <c r="L30" s="184">
        <v>1.00969305331E-3</v>
      </c>
      <c r="M30" s="2">
        <v>10</v>
      </c>
      <c r="N30">
        <v>60</v>
      </c>
      <c r="O30" t="str">
        <f t="shared" si="79"/>
        <v>TRUE</v>
      </c>
      <c r="P30">
        <f>VLOOKUP($A30,'FuturesInfo (3)'!$A$2:$V$80,22)</f>
        <v>0</v>
      </c>
      <c r="Q30">
        <f t="shared" si="80"/>
        <v>0</v>
      </c>
      <c r="R30">
        <f t="shared" si="80"/>
        <v>0</v>
      </c>
      <c r="S30" s="138">
        <f>VLOOKUP($A30,'FuturesInfo (3)'!$A$2:$O$80,15)*Q30</f>
        <v>0</v>
      </c>
      <c r="T30" s="144">
        <f t="shared" si="81"/>
        <v>0</v>
      </c>
      <c r="U30" s="144">
        <f t="shared" si="95"/>
        <v>0</v>
      </c>
      <c r="W30">
        <f t="shared" si="82"/>
        <v>-1</v>
      </c>
      <c r="X30">
        <v>1</v>
      </c>
      <c r="Y30">
        <v>1</v>
      </c>
      <c r="Z30">
        <v>-1</v>
      </c>
      <c r="AA30">
        <f t="shared" si="173"/>
        <v>0</v>
      </c>
      <c r="AB30">
        <f t="shared" si="83"/>
        <v>0</v>
      </c>
      <c r="AC30" s="171">
        <v>-1.00867460157E-4</v>
      </c>
      <c r="AD30" s="2">
        <v>10</v>
      </c>
      <c r="AE30">
        <v>60</v>
      </c>
      <c r="AF30" t="str">
        <f t="shared" si="84"/>
        <v>TRUE</v>
      </c>
      <c r="AG30">
        <f>VLOOKUP($A30,'FuturesInfo (3)'!$A$2:$V$80,22)</f>
        <v>0</v>
      </c>
      <c r="AH30">
        <f t="shared" si="85"/>
        <v>0</v>
      </c>
      <c r="AI30">
        <f t="shared" si="96"/>
        <v>0</v>
      </c>
      <c r="AJ30" s="138">
        <f>VLOOKUP($A30,'FuturesInfo (3)'!$A$2:$O$80,15)*AI30</f>
        <v>0</v>
      </c>
      <c r="AK30" s="196">
        <f t="shared" si="97"/>
        <v>0</v>
      </c>
      <c r="AL30" s="196">
        <f t="shared" si="98"/>
        <v>0</v>
      </c>
      <c r="AN30">
        <f t="shared" si="86"/>
        <v>1</v>
      </c>
      <c r="AO30">
        <v>1</v>
      </c>
      <c r="AP30">
        <v>1</v>
      </c>
      <c r="AQ30">
        <v>1</v>
      </c>
      <c r="AR30">
        <f t="shared" si="174"/>
        <v>1</v>
      </c>
      <c r="AS30">
        <f t="shared" si="87"/>
        <v>1</v>
      </c>
      <c r="AT30" s="171">
        <v>1.51316453142E-4</v>
      </c>
      <c r="AU30" s="2">
        <v>10</v>
      </c>
      <c r="AV30">
        <v>60</v>
      </c>
      <c r="AW30" t="str">
        <f t="shared" si="88"/>
        <v>TRUE</v>
      </c>
      <c r="AX30">
        <f>VLOOKUP($A30,'FuturesInfo (3)'!$A$2:$V$80,22)</f>
        <v>0</v>
      </c>
      <c r="AY30">
        <f t="shared" si="89"/>
        <v>0</v>
      </c>
      <c r="AZ30">
        <f t="shared" si="99"/>
        <v>0</v>
      </c>
      <c r="BA30" s="138">
        <f>VLOOKUP($A30,'FuturesInfo (3)'!$A$2:$O$80,15)*AZ30</f>
        <v>0</v>
      </c>
      <c r="BB30" s="196">
        <f t="shared" si="90"/>
        <v>0</v>
      </c>
      <c r="BC30" s="196">
        <f t="shared" si="100"/>
        <v>0</v>
      </c>
      <c r="BE30">
        <v>1</v>
      </c>
      <c r="BF30">
        <v>1</v>
      </c>
      <c r="BG30">
        <v>1</v>
      </c>
      <c r="BH30">
        <v>1</v>
      </c>
      <c r="BI30">
        <v>1</v>
      </c>
      <c r="BJ30">
        <v>1</v>
      </c>
      <c r="BK30" s="171">
        <v>5.0431186645799997E-5</v>
      </c>
      <c r="BL30" s="2">
        <v>10</v>
      </c>
      <c r="BM30">
        <v>60</v>
      </c>
      <c r="BN30" t="s">
        <v>1180</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1180</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1180</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1180</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1180</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1180</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1180</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1180</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1180</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1180</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1180</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1180</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1180</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1180</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1180</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1180</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1180</v>
      </c>
      <c r="QX30">
        <v>0</v>
      </c>
      <c r="QY30" s="252">
        <v>1</v>
      </c>
      <c r="QZ30">
        <v>0</v>
      </c>
      <c r="RA30" s="138">
        <v>0</v>
      </c>
      <c r="RB30" s="138">
        <v>0</v>
      </c>
      <c r="RC30" s="196">
        <v>0</v>
      </c>
      <c r="RD30" s="196">
        <f t="shared" si="91"/>
        <v>0</v>
      </c>
      <c r="RE30" s="196">
        <v>0</v>
      </c>
      <c r="RF30" s="196">
        <v>0</v>
      </c>
      <c r="RG30" s="196">
        <v>0</v>
      </c>
      <c r="RH30" s="196">
        <v>0</v>
      </c>
      <c r="RI30" s="196">
        <f t="shared" si="101"/>
        <v>0</v>
      </c>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f t="shared" si="175"/>
        <v>1</v>
      </c>
      <c r="SE30" t="s">
        <v>1180</v>
      </c>
      <c r="SF30">
        <v>0</v>
      </c>
      <c r="SG30" s="252">
        <v>1</v>
      </c>
      <c r="SH30">
        <v>0</v>
      </c>
      <c r="SI30" s="138">
        <v>0</v>
      </c>
      <c r="SJ30" s="138">
        <v>0</v>
      </c>
      <c r="SK30" s="196">
        <v>0</v>
      </c>
      <c r="SL30" s="196">
        <f t="shared" si="160"/>
        <v>0</v>
      </c>
      <c r="SM30" s="196">
        <v>0</v>
      </c>
      <c r="SN30" s="196">
        <v>0</v>
      </c>
      <c r="SO30" s="196">
        <v>0</v>
      </c>
      <c r="SP30" s="196">
        <v>0</v>
      </c>
      <c r="SQ30" s="196">
        <v>0</v>
      </c>
      <c r="SR30" s="196">
        <f t="shared" si="102"/>
        <v>0</v>
      </c>
      <c r="SS30" s="196">
        <v>0</v>
      </c>
      <c r="ST30" s="196">
        <v>0</v>
      </c>
      <c r="SU30" s="196">
        <v>0</v>
      </c>
      <c r="SV30" s="196">
        <v>0</v>
      </c>
      <c r="SX30">
        <v>-1</v>
      </c>
      <c r="SY30" s="239">
        <v>1</v>
      </c>
      <c r="SZ30" s="239">
        <v>1</v>
      </c>
      <c r="TA30" s="239">
        <v>-1</v>
      </c>
      <c r="TB30" s="214">
        <v>1</v>
      </c>
      <c r="TC30" s="240">
        <v>6</v>
      </c>
      <c r="TD30">
        <v>-1</v>
      </c>
      <c r="TE30">
        <v>1</v>
      </c>
      <c r="TF30" s="214">
        <v>-1</v>
      </c>
      <c r="TG30">
        <v>0</v>
      </c>
      <c r="TH30">
        <v>0</v>
      </c>
      <c r="TI30">
        <v>1</v>
      </c>
      <c r="TJ30">
        <v>0</v>
      </c>
      <c r="TK30" s="249"/>
      <c r="TL30" s="202">
        <v>42544</v>
      </c>
      <c r="TM30">
        <f t="shared" si="176"/>
        <v>1</v>
      </c>
      <c r="TN30" t="s">
        <v>1180</v>
      </c>
      <c r="TO30">
        <v>0</v>
      </c>
      <c r="TP30" s="252">
        <v>1</v>
      </c>
      <c r="TQ30">
        <v>0</v>
      </c>
      <c r="TR30" s="138">
        <v>0</v>
      </c>
      <c r="TS30" s="138">
        <v>0</v>
      </c>
      <c r="TT30" s="196">
        <v>0</v>
      </c>
      <c r="TU30" s="196">
        <f t="shared" si="161"/>
        <v>0</v>
      </c>
      <c r="TV30" s="196">
        <v>0</v>
      </c>
      <c r="TW30" s="196">
        <v>0</v>
      </c>
      <c r="TX30" s="196">
        <v>0</v>
      </c>
      <c r="TY30" s="196">
        <v>0</v>
      </c>
      <c r="TZ30" s="196">
        <v>0</v>
      </c>
      <c r="UA30" s="196">
        <f t="shared" si="103"/>
        <v>0</v>
      </c>
      <c r="UB30" s="196">
        <v>0</v>
      </c>
      <c r="UC30" s="196">
        <v>0</v>
      </c>
      <c r="UD30" s="196">
        <v>0</v>
      </c>
      <c r="UE30" s="196">
        <v>0</v>
      </c>
      <c r="UG30">
        <v>-1</v>
      </c>
      <c r="UH30" s="239">
        <v>1</v>
      </c>
      <c r="UI30" s="239">
        <v>1</v>
      </c>
      <c r="UJ30" s="239">
        <v>-1</v>
      </c>
      <c r="UK30" s="214">
        <v>1</v>
      </c>
      <c r="UL30" s="240">
        <v>6</v>
      </c>
      <c r="UM30">
        <v>-1</v>
      </c>
      <c r="UN30">
        <v>1</v>
      </c>
      <c r="UO30" s="214">
        <v>1</v>
      </c>
      <c r="UP30">
        <v>1</v>
      </c>
      <c r="UQ30">
        <v>1</v>
      </c>
      <c r="UR30">
        <v>0</v>
      </c>
      <c r="US30">
        <v>1</v>
      </c>
      <c r="UT30" s="249">
        <v>1.0069479407900001E-4</v>
      </c>
      <c r="UU30" s="202">
        <v>42544</v>
      </c>
      <c r="UV30">
        <f t="shared" si="177"/>
        <v>1</v>
      </c>
      <c r="UW30" t="s">
        <v>1180</v>
      </c>
      <c r="UX30">
        <v>0</v>
      </c>
      <c r="UY30" s="252">
        <v>1</v>
      </c>
      <c r="UZ30">
        <v>0</v>
      </c>
      <c r="VA30" s="138">
        <v>0</v>
      </c>
      <c r="VB30" s="138">
        <v>0</v>
      </c>
      <c r="VC30" s="196">
        <v>0</v>
      </c>
      <c r="VD30" s="196">
        <f t="shared" si="162"/>
        <v>0</v>
      </c>
      <c r="VE30" s="196">
        <v>0</v>
      </c>
      <c r="VF30" s="196">
        <v>0</v>
      </c>
      <c r="VG30" s="196">
        <v>0</v>
      </c>
      <c r="VH30" s="196">
        <v>0</v>
      </c>
      <c r="VI30" s="196">
        <v>0</v>
      </c>
      <c r="VJ30" s="196">
        <f t="shared" si="104"/>
        <v>0</v>
      </c>
      <c r="VK30" s="196">
        <v>0</v>
      </c>
      <c r="VL30" s="196">
        <v>0</v>
      </c>
      <c r="VM30" s="196">
        <v>0</v>
      </c>
      <c r="VN30" s="196">
        <v>0</v>
      </c>
      <c r="VP30">
        <v>1</v>
      </c>
      <c r="VQ30" s="239">
        <v>1</v>
      </c>
      <c r="VR30" s="239">
        <v>1</v>
      </c>
      <c r="VS30" s="239">
        <v>1</v>
      </c>
      <c r="VT30" s="214">
        <v>1</v>
      </c>
      <c r="VU30" s="240">
        <v>7</v>
      </c>
      <c r="VV30">
        <v>-1</v>
      </c>
      <c r="VW30">
        <v>1</v>
      </c>
      <c r="VX30" s="214">
        <v>-1</v>
      </c>
      <c r="VY30">
        <v>0</v>
      </c>
      <c r="VZ30">
        <v>0</v>
      </c>
      <c r="WA30">
        <v>1</v>
      </c>
      <c r="WB30">
        <v>0</v>
      </c>
      <c r="WC30" s="249">
        <v>-1.5102698348800001E-4</v>
      </c>
      <c r="WD30" s="202">
        <v>42544</v>
      </c>
      <c r="WE30">
        <f t="shared" si="178"/>
        <v>1</v>
      </c>
      <c r="WF30" t="s">
        <v>1180</v>
      </c>
      <c r="WG30">
        <v>0</v>
      </c>
      <c r="WH30" s="252">
        <v>1</v>
      </c>
      <c r="WI30">
        <v>0</v>
      </c>
      <c r="WJ30" s="138">
        <v>0</v>
      </c>
      <c r="WK30" s="138">
        <v>0</v>
      </c>
      <c r="WL30" s="196">
        <v>0</v>
      </c>
      <c r="WM30" s="196">
        <f t="shared" si="163"/>
        <v>0</v>
      </c>
      <c r="WN30" s="196">
        <v>0</v>
      </c>
      <c r="WO30" s="196">
        <v>0</v>
      </c>
      <c r="WP30" s="196">
        <v>0</v>
      </c>
      <c r="WQ30" s="196">
        <v>0</v>
      </c>
      <c r="WR30" s="196">
        <v>0</v>
      </c>
      <c r="WS30" s="196">
        <f t="shared" si="105"/>
        <v>0</v>
      </c>
      <c r="WT30" s="196">
        <v>0</v>
      </c>
      <c r="WU30" s="196">
        <v>0</v>
      </c>
      <c r="WV30" s="196">
        <v>0</v>
      </c>
      <c r="WW30" s="196">
        <v>0</v>
      </c>
      <c r="WY30">
        <v>-1</v>
      </c>
      <c r="WZ30" s="239">
        <v>1</v>
      </c>
      <c r="XA30" s="239">
        <v>1</v>
      </c>
      <c r="XB30" s="239">
        <v>1</v>
      </c>
      <c r="XC30" s="214">
        <v>1</v>
      </c>
      <c r="XD30" s="240">
        <v>8</v>
      </c>
      <c r="XE30">
        <v>-1</v>
      </c>
      <c r="XF30">
        <v>1</v>
      </c>
      <c r="XG30">
        <v>-1</v>
      </c>
      <c r="XH30">
        <v>0</v>
      </c>
      <c r="XI30">
        <v>0</v>
      </c>
      <c r="XJ30">
        <v>1</v>
      </c>
      <c r="XK30">
        <v>0</v>
      </c>
      <c r="XL30">
        <v>-1.51049796083E-4</v>
      </c>
      <c r="XM30" s="202">
        <v>42544</v>
      </c>
      <c r="XN30">
        <f t="shared" si="179"/>
        <v>1</v>
      </c>
      <c r="XO30" t="s">
        <v>1180</v>
      </c>
      <c r="XP30">
        <v>0</v>
      </c>
      <c r="XQ30" s="252">
        <v>1</v>
      </c>
      <c r="XR30">
        <v>0</v>
      </c>
      <c r="XS30" s="138">
        <v>0</v>
      </c>
      <c r="XT30" s="138">
        <v>0</v>
      </c>
      <c r="XU30" s="196">
        <v>0</v>
      </c>
      <c r="XV30" s="196">
        <f t="shared" si="164"/>
        <v>0</v>
      </c>
      <c r="XW30" s="196">
        <v>0</v>
      </c>
      <c r="XX30" s="196">
        <v>0</v>
      </c>
      <c r="XY30" s="196">
        <v>0</v>
      </c>
      <c r="XZ30" s="196">
        <v>0</v>
      </c>
      <c r="YA30" s="196">
        <v>0</v>
      </c>
      <c r="YB30" s="196">
        <f t="shared" si="106"/>
        <v>0</v>
      </c>
      <c r="YC30" s="196">
        <v>0</v>
      </c>
      <c r="YD30" s="196">
        <v>0</v>
      </c>
      <c r="YE30" s="196">
        <v>0</v>
      </c>
      <c r="YF30" s="196">
        <v>0</v>
      </c>
      <c r="YH30">
        <v>-1</v>
      </c>
      <c r="YI30">
        <v>-1</v>
      </c>
      <c r="YJ30">
        <v>-1</v>
      </c>
      <c r="YK30">
        <v>-1</v>
      </c>
      <c r="YL30">
        <v>1</v>
      </c>
      <c r="YM30">
        <v>9</v>
      </c>
      <c r="YN30">
        <v>-1</v>
      </c>
      <c r="YO30">
        <v>1</v>
      </c>
      <c r="YP30" s="214">
        <v>-1</v>
      </c>
      <c r="YQ30">
        <v>1</v>
      </c>
      <c r="YR30">
        <v>0</v>
      </c>
      <c r="YS30">
        <v>1</v>
      </c>
      <c r="YT30">
        <v>0</v>
      </c>
      <c r="YU30" s="249">
        <v>-1.51072615571E-4</v>
      </c>
      <c r="YV30" s="202">
        <v>42544</v>
      </c>
      <c r="YW30">
        <f t="shared" si="180"/>
        <v>-1</v>
      </c>
      <c r="YX30" t="s">
        <v>1180</v>
      </c>
      <c r="YY30">
        <v>0</v>
      </c>
      <c r="YZ30">
        <v>1</v>
      </c>
      <c r="ZA30">
        <v>0</v>
      </c>
      <c r="ZB30" s="138">
        <v>0</v>
      </c>
      <c r="ZC30" s="138">
        <v>0</v>
      </c>
      <c r="ZD30" s="196">
        <v>0</v>
      </c>
      <c r="ZE30" s="196">
        <f t="shared" si="165"/>
        <v>0</v>
      </c>
      <c r="ZF30" s="196">
        <v>0</v>
      </c>
      <c r="ZG30" s="196">
        <v>0</v>
      </c>
      <c r="ZH30" s="196">
        <v>0</v>
      </c>
      <c r="ZI30" s="196">
        <v>0</v>
      </c>
      <c r="ZJ30" s="196">
        <v>0</v>
      </c>
      <c r="ZK30" s="196">
        <f t="shared" si="107"/>
        <v>0</v>
      </c>
      <c r="ZL30" s="196">
        <v>0</v>
      </c>
      <c r="ZM30" s="196">
        <v>0</v>
      </c>
      <c r="ZN30" s="196">
        <v>0</v>
      </c>
      <c r="ZO30" s="196">
        <v>0</v>
      </c>
      <c r="ZQ30">
        <v>-1</v>
      </c>
      <c r="ZR30" s="239">
        <v>-1</v>
      </c>
      <c r="ZS30" s="239">
        <v>-1</v>
      </c>
      <c r="ZT30" s="239">
        <v>-1</v>
      </c>
      <c r="ZU30" s="214">
        <v>1</v>
      </c>
      <c r="ZV30" s="240">
        <v>-8</v>
      </c>
      <c r="ZW30">
        <v>-1</v>
      </c>
      <c r="ZX30">
        <v>-1</v>
      </c>
      <c r="ZY30" s="214">
        <v>-1</v>
      </c>
      <c r="ZZ30">
        <v>1</v>
      </c>
      <c r="AAA30">
        <v>0</v>
      </c>
      <c r="AAB30">
        <v>1</v>
      </c>
      <c r="AAC30">
        <v>1</v>
      </c>
      <c r="AAD30" s="249">
        <v>-3.0219088390799999E-4</v>
      </c>
      <c r="AAE30" s="202">
        <v>42548</v>
      </c>
      <c r="AAF30">
        <f t="shared" si="181"/>
        <v>-1</v>
      </c>
      <c r="AAG30" t="s">
        <v>1180</v>
      </c>
      <c r="AAH30">
        <v>0</v>
      </c>
      <c r="AAI30" s="252">
        <v>1</v>
      </c>
      <c r="AAJ30">
        <v>0</v>
      </c>
      <c r="AAK30" s="138">
        <v>0</v>
      </c>
      <c r="AAL30" s="138">
        <v>0</v>
      </c>
      <c r="AAM30" s="196">
        <v>0</v>
      </c>
      <c r="AAN30" s="196">
        <f t="shared" si="166"/>
        <v>0</v>
      </c>
      <c r="AAO30" s="196">
        <v>0</v>
      </c>
      <c r="AAP30" s="196">
        <v>0</v>
      </c>
      <c r="AAQ30" s="196">
        <v>0</v>
      </c>
      <c r="AAR30" s="196">
        <v>0</v>
      </c>
      <c r="AAS30" s="196">
        <v>0</v>
      </c>
      <c r="AAT30" s="196">
        <f t="shared" si="108"/>
        <v>0</v>
      </c>
      <c r="AAU30" s="196">
        <v>0</v>
      </c>
      <c r="AAV30" s="196">
        <v>0</v>
      </c>
      <c r="AAW30" s="196">
        <v>0</v>
      </c>
      <c r="AAX30" s="196">
        <v>0</v>
      </c>
      <c r="AAZ30">
        <v>-1</v>
      </c>
      <c r="ABA30" s="239">
        <v>-1</v>
      </c>
      <c r="ABB30" s="239">
        <v>-1</v>
      </c>
      <c r="ABC30" s="239">
        <v>-1</v>
      </c>
      <c r="ABD30" s="214">
        <v>1</v>
      </c>
      <c r="ABE30" s="240">
        <v>-9</v>
      </c>
      <c r="ABF30">
        <v>-1</v>
      </c>
      <c r="ABG30">
        <v>-1</v>
      </c>
      <c r="ABH30" s="214">
        <v>-1</v>
      </c>
      <c r="ABI30">
        <v>1</v>
      </c>
      <c r="ABJ30">
        <v>0</v>
      </c>
      <c r="ABK30">
        <v>1</v>
      </c>
      <c r="ABL30">
        <v>1</v>
      </c>
      <c r="ABM30" s="249">
        <v>-2.5190185903600001E-4</v>
      </c>
      <c r="ABN30" s="202">
        <v>42548</v>
      </c>
      <c r="ABO30">
        <v>-1</v>
      </c>
      <c r="ABP30" t="s">
        <v>1180</v>
      </c>
      <c r="ABQ30">
        <v>0</v>
      </c>
      <c r="ABR30" s="252">
        <v>1</v>
      </c>
      <c r="ABS30">
        <v>0</v>
      </c>
      <c r="ABT30" s="138">
        <v>0</v>
      </c>
      <c r="ABU30" s="138">
        <v>0</v>
      </c>
      <c r="ABV30" s="196">
        <v>0</v>
      </c>
      <c r="ABW30" s="196">
        <v>0</v>
      </c>
      <c r="ABX30" s="196">
        <v>0</v>
      </c>
      <c r="ABY30" s="196">
        <v>0</v>
      </c>
      <c r="ABZ30" s="196">
        <v>0</v>
      </c>
      <c r="ACA30" s="196">
        <v>0</v>
      </c>
      <c r="ACB30" s="196">
        <v>0</v>
      </c>
      <c r="ACC30" s="196">
        <v>0</v>
      </c>
      <c r="ACD30" s="196">
        <v>0</v>
      </c>
      <c r="ACE30" s="196">
        <v>0</v>
      </c>
      <c r="ACF30" s="196">
        <v>0</v>
      </c>
      <c r="ACG30" s="196">
        <v>0</v>
      </c>
      <c r="ACI30">
        <v>-1</v>
      </c>
      <c r="ACJ30" s="239">
        <v>1</v>
      </c>
      <c r="ACK30" s="239">
        <v>1</v>
      </c>
      <c r="ACL30" s="239">
        <v>-1</v>
      </c>
      <c r="ACM30" s="214">
        <v>1</v>
      </c>
      <c r="ACN30" s="240">
        <v>-10</v>
      </c>
      <c r="ACO30">
        <v>-1</v>
      </c>
      <c r="ACP30">
        <v>-1</v>
      </c>
      <c r="ACQ30" s="214">
        <v>1</v>
      </c>
      <c r="ACR30">
        <v>1</v>
      </c>
      <c r="ACS30">
        <v>1</v>
      </c>
      <c r="ACT30">
        <v>0</v>
      </c>
      <c r="ACU30">
        <v>0</v>
      </c>
      <c r="ACV30" s="249">
        <v>1.51179197742E-4</v>
      </c>
      <c r="ACW30" s="202">
        <v>42548</v>
      </c>
      <c r="ACX30">
        <v>-1</v>
      </c>
      <c r="ACY30" t="s">
        <v>1180</v>
      </c>
      <c r="ACZ30">
        <v>0</v>
      </c>
      <c r="ADA30" s="252"/>
      <c r="ADB30">
        <v>0</v>
      </c>
      <c r="ADC30" s="138">
        <v>0</v>
      </c>
      <c r="ADD30" s="138">
        <v>0</v>
      </c>
      <c r="ADE30" s="196">
        <v>0</v>
      </c>
      <c r="ADF30" s="196">
        <v>0</v>
      </c>
      <c r="ADG30" s="196">
        <v>0</v>
      </c>
      <c r="ADH30" s="196">
        <v>0</v>
      </c>
      <c r="ADI30" s="196">
        <v>0</v>
      </c>
      <c r="ADJ30" s="196">
        <v>0</v>
      </c>
      <c r="ADK30" s="196">
        <v>0</v>
      </c>
      <c r="ADL30" s="196">
        <v>0</v>
      </c>
      <c r="ADM30" s="196">
        <v>0</v>
      </c>
      <c r="ADN30" s="196">
        <v>0</v>
      </c>
      <c r="ADO30" s="196">
        <v>0</v>
      </c>
      <c r="ADP30" s="196">
        <v>0</v>
      </c>
      <c r="ADR30">
        <v>1</v>
      </c>
      <c r="ADS30" s="239">
        <v>1</v>
      </c>
      <c r="ADT30" s="239">
        <v>1</v>
      </c>
      <c r="ADU30" s="214">
        <v>-1</v>
      </c>
      <c r="ADV30" s="214">
        <v>1</v>
      </c>
      <c r="ADW30" s="240">
        <v>-11</v>
      </c>
      <c r="ADX30">
        <v>-1</v>
      </c>
      <c r="ADY30">
        <v>-1</v>
      </c>
      <c r="ADZ30" s="214">
        <v>-1</v>
      </c>
      <c r="AEA30">
        <v>0</v>
      </c>
      <c r="AEB30">
        <v>0</v>
      </c>
      <c r="AEC30">
        <v>1</v>
      </c>
      <c r="AED30">
        <v>1</v>
      </c>
      <c r="AEE30" s="249">
        <v>-1.51156346047E-4</v>
      </c>
      <c r="AEF30" s="202">
        <v>42548</v>
      </c>
      <c r="AEG30">
        <v>1</v>
      </c>
      <c r="AEH30" t="s">
        <v>1180</v>
      </c>
      <c r="AEI30">
        <v>0</v>
      </c>
      <c r="AEJ30" s="252"/>
      <c r="AEK30">
        <v>0</v>
      </c>
      <c r="AEL30" s="138">
        <v>0</v>
      </c>
      <c r="AEM30" s="138">
        <v>0</v>
      </c>
      <c r="AEN30" s="196">
        <v>0</v>
      </c>
      <c r="AEO30" s="196">
        <v>0</v>
      </c>
      <c r="AEP30" s="196">
        <v>0</v>
      </c>
      <c r="AEQ30" s="196">
        <v>0</v>
      </c>
      <c r="AER30" s="196">
        <v>0</v>
      </c>
      <c r="AES30" s="196">
        <v>0</v>
      </c>
      <c r="AET30" s="196">
        <v>0</v>
      </c>
      <c r="AEU30" s="196">
        <v>0</v>
      </c>
      <c r="AEV30" s="196">
        <v>0</v>
      </c>
      <c r="AEW30" s="196">
        <v>0</v>
      </c>
      <c r="AEX30" s="196">
        <v>0</v>
      </c>
      <c r="AEY30" s="196">
        <v>0</v>
      </c>
      <c r="AFA30">
        <f t="shared" si="109"/>
        <v>-1</v>
      </c>
      <c r="AFB30" s="239">
        <v>1</v>
      </c>
      <c r="AFC30" s="239">
        <v>1</v>
      </c>
      <c r="AFD30" s="239">
        <v>-1</v>
      </c>
      <c r="AFE30" s="214">
        <v>1</v>
      </c>
      <c r="AFF30" s="240">
        <v>-12</v>
      </c>
      <c r="AFG30">
        <f t="shared" si="110"/>
        <v>-1</v>
      </c>
      <c r="AFH30">
        <f t="shared" si="111"/>
        <v>-1</v>
      </c>
      <c r="AFI30" s="214">
        <v>-1</v>
      </c>
      <c r="AFJ30">
        <f t="shared" si="112"/>
        <v>0</v>
      </c>
      <c r="AFK30">
        <f t="shared" si="194"/>
        <v>0</v>
      </c>
      <c r="AFL30">
        <f t="shared" si="167"/>
        <v>1</v>
      </c>
      <c r="AFM30">
        <f t="shared" si="114"/>
        <v>1</v>
      </c>
      <c r="AFN30">
        <v>-4.5353759322700003E-4</v>
      </c>
      <c r="AFO30" s="202">
        <v>42548</v>
      </c>
      <c r="AFP30">
        <f t="shared" si="115"/>
        <v>1</v>
      </c>
      <c r="AFQ30" t="str">
        <f t="shared" si="92"/>
        <v>TRUE</v>
      </c>
      <c r="AFR30">
        <f>VLOOKUP($A30,'FuturesInfo (3)'!$A$2:$V$80,22)</f>
        <v>0</v>
      </c>
      <c r="AFS30" s="252"/>
      <c r="AFT30">
        <f t="shared" si="116"/>
        <v>0</v>
      </c>
      <c r="AFU30" s="138">
        <f>VLOOKUP($A30,'FuturesInfo (3)'!$A$2:$O$80,15)*AFR30</f>
        <v>0</v>
      </c>
      <c r="AFV30" s="138">
        <f>VLOOKUP($A30,'FuturesInfo (3)'!$A$2:$O$80,15)*AFT30</f>
        <v>0</v>
      </c>
      <c r="AFW30" s="196">
        <f t="shared" si="117"/>
        <v>0</v>
      </c>
      <c r="AFX30" s="196">
        <f t="shared" si="188"/>
        <v>0</v>
      </c>
      <c r="AFY30" s="196">
        <f t="shared" si="119"/>
        <v>0</v>
      </c>
      <c r="AFZ30" s="196">
        <f t="shared" si="120"/>
        <v>0</v>
      </c>
      <c r="AGA30" s="196">
        <f t="shared" si="191"/>
        <v>0</v>
      </c>
      <c r="AGB30" s="196">
        <f t="shared" si="122"/>
        <v>0</v>
      </c>
      <c r="AGC30" s="196">
        <f t="shared" si="168"/>
        <v>0</v>
      </c>
      <c r="AGD30" s="196">
        <f t="shared" si="123"/>
        <v>0</v>
      </c>
      <c r="AGE30" s="196">
        <f>IF(IF(sym!$Q19=AFI30,1,0)=1,ABS(AFU30*AFN30),-ABS(AFU30*AFN30))</f>
        <v>0</v>
      </c>
      <c r="AGF30" s="196">
        <f>IF(IF(sym!$P19=AFI30,1,0)=1,ABS(AFU30*AFN30),-ABS(AFU30*AFN30))</f>
        <v>0</v>
      </c>
      <c r="AGG30" s="196">
        <f t="shared" si="183"/>
        <v>0</v>
      </c>
      <c r="AGH30" s="196">
        <f t="shared" si="125"/>
        <v>0</v>
      </c>
      <c r="AGJ30">
        <f t="shared" si="126"/>
        <v>-1</v>
      </c>
      <c r="AGK30" s="239">
        <v>1</v>
      </c>
      <c r="AGL30" s="239">
        <v>1</v>
      </c>
      <c r="AGM30" s="239">
        <v>-1</v>
      </c>
      <c r="AGN30" s="214">
        <v>1</v>
      </c>
      <c r="AGO30" s="240">
        <v>-13</v>
      </c>
      <c r="AGP30">
        <f t="shared" si="127"/>
        <v>-1</v>
      </c>
      <c r="AGQ30">
        <f t="shared" si="128"/>
        <v>-1</v>
      </c>
      <c r="AGR30" s="214"/>
      <c r="AGS30">
        <f t="shared" si="129"/>
        <v>0</v>
      </c>
      <c r="AGT30">
        <f t="shared" si="195"/>
        <v>0</v>
      </c>
      <c r="AGU30">
        <f t="shared" si="169"/>
        <v>0</v>
      </c>
      <c r="AGV30">
        <f t="shared" si="131"/>
        <v>0</v>
      </c>
      <c r="AGW30" s="249"/>
      <c r="AGX30" s="202">
        <v>42548</v>
      </c>
      <c r="AGY30">
        <f t="shared" si="132"/>
        <v>1</v>
      </c>
      <c r="AGZ30" t="str">
        <f t="shared" si="93"/>
        <v>TRUE</v>
      </c>
      <c r="AHA30">
        <f>VLOOKUP($A30,'FuturesInfo (3)'!$A$2:$V$80,22)</f>
        <v>0</v>
      </c>
      <c r="AHB30" s="252"/>
      <c r="AHC30">
        <f t="shared" si="133"/>
        <v>0</v>
      </c>
      <c r="AHD30" s="138">
        <f>VLOOKUP($A30,'FuturesInfo (3)'!$A$2:$O$80,15)*AHA30</f>
        <v>0</v>
      </c>
      <c r="AHE30" s="138">
        <f>VLOOKUP($A30,'FuturesInfo (3)'!$A$2:$O$80,15)*AHC30</f>
        <v>0</v>
      </c>
      <c r="AHF30" s="196">
        <f t="shared" si="134"/>
        <v>0</v>
      </c>
      <c r="AHG30" s="196">
        <f t="shared" si="189"/>
        <v>0</v>
      </c>
      <c r="AHH30" s="196">
        <f t="shared" si="136"/>
        <v>0</v>
      </c>
      <c r="AHI30" s="196">
        <f t="shared" si="137"/>
        <v>0</v>
      </c>
      <c r="AHJ30" s="196">
        <f t="shared" si="192"/>
        <v>0</v>
      </c>
      <c r="AHK30" s="196">
        <f t="shared" si="139"/>
        <v>0</v>
      </c>
      <c r="AHL30" s="196">
        <f t="shared" si="170"/>
        <v>0</v>
      </c>
      <c r="AHM30" s="196">
        <f t="shared" si="140"/>
        <v>0</v>
      </c>
      <c r="AHN30" s="196">
        <f>IF(IF(sym!$Q19=AGR30,1,0)=1,ABS(AHD30*AGW30),-ABS(AHD30*AGW30))</f>
        <v>0</v>
      </c>
      <c r="AHO30" s="196">
        <f>IF(IF(sym!$P19=AGR30,1,0)=1,ABS(AHD30*AGW30),-ABS(AHD30*AGW30))</f>
        <v>0</v>
      </c>
      <c r="AHP30" s="196">
        <f t="shared" si="185"/>
        <v>0</v>
      </c>
      <c r="AHQ30" s="196">
        <f t="shared" si="142"/>
        <v>0</v>
      </c>
      <c r="AHS30">
        <f t="shared" si="143"/>
        <v>0</v>
      </c>
      <c r="AHT30" s="239"/>
      <c r="AHU30" s="239"/>
      <c r="AHV30" s="239"/>
      <c r="AHW30" s="214"/>
      <c r="AHX30" s="240"/>
      <c r="AHY30">
        <f t="shared" si="144"/>
        <v>1</v>
      </c>
      <c r="AHZ30">
        <f t="shared" si="145"/>
        <v>0</v>
      </c>
      <c r="AIA30" s="214"/>
      <c r="AIB30">
        <f t="shared" si="146"/>
        <v>1</v>
      </c>
      <c r="AIC30">
        <f t="shared" si="196"/>
        <v>1</v>
      </c>
      <c r="AID30">
        <f t="shared" si="171"/>
        <v>0</v>
      </c>
      <c r="AIE30">
        <f t="shared" si="148"/>
        <v>1</v>
      </c>
      <c r="AIF30" s="249"/>
      <c r="AIG30" s="202"/>
      <c r="AIH30">
        <f t="shared" si="149"/>
        <v>-1</v>
      </c>
      <c r="AII30" t="str">
        <f t="shared" si="94"/>
        <v>FALSE</v>
      </c>
      <c r="AIJ30">
        <f>VLOOKUP($A30,'FuturesInfo (3)'!$A$2:$V$80,22)</f>
        <v>0</v>
      </c>
      <c r="AIK30" s="252"/>
      <c r="AIL30">
        <f t="shared" si="150"/>
        <v>0</v>
      </c>
      <c r="AIM30" s="138">
        <f>VLOOKUP($A30,'FuturesInfo (3)'!$A$2:$O$80,15)*AIJ30</f>
        <v>0</v>
      </c>
      <c r="AIN30" s="138">
        <f>VLOOKUP($A30,'FuturesInfo (3)'!$A$2:$O$80,15)*AIL30</f>
        <v>0</v>
      </c>
      <c r="AIO30" s="196">
        <f t="shared" si="151"/>
        <v>0</v>
      </c>
      <c r="AIP30" s="196">
        <f t="shared" si="190"/>
        <v>0</v>
      </c>
      <c r="AIQ30" s="196">
        <f t="shared" si="153"/>
        <v>0</v>
      </c>
      <c r="AIR30" s="196">
        <f t="shared" si="154"/>
        <v>0</v>
      </c>
      <c r="AIS30" s="196">
        <f t="shared" si="193"/>
        <v>0</v>
      </c>
      <c r="AIT30" s="196">
        <f t="shared" si="156"/>
        <v>0</v>
      </c>
      <c r="AIU30" s="196">
        <f t="shared" si="172"/>
        <v>0</v>
      </c>
      <c r="AIV30" s="196">
        <f t="shared" si="157"/>
        <v>0</v>
      </c>
      <c r="AIW30" s="196">
        <f>IF(IF(sym!$Q19=AIA30,1,0)=1,ABS(AIM30*AIF30),-ABS(AIM30*AIF30))</f>
        <v>0</v>
      </c>
      <c r="AIX30" s="196">
        <f>IF(IF(sym!$P19=AIA30,1,0)=1,ABS(AIM30*AIF30),-ABS(AIM30*AIF30))</f>
        <v>0</v>
      </c>
      <c r="AIY30" s="196">
        <f t="shared" si="187"/>
        <v>0</v>
      </c>
      <c r="AIZ30" s="196">
        <f t="shared" si="159"/>
        <v>0</v>
      </c>
    </row>
    <row r="31" spans="1:936" x14ac:dyDescent="0.25">
      <c r="A31" s="1" t="s">
        <v>328</v>
      </c>
      <c r="B31" s="150" t="str">
        <f>'FuturesInfo (3)'!M19</f>
        <v>@EMD</v>
      </c>
      <c r="C31" s="200" t="str">
        <f>VLOOKUP(A31,'FuturesInfo (3)'!$A$2:$K$80,11)</f>
        <v>index</v>
      </c>
      <c r="F31" t="e">
        <f>#REF!</f>
        <v>#REF!</v>
      </c>
      <c r="G31">
        <v>1</v>
      </c>
      <c r="H31">
        <v>-1</v>
      </c>
      <c r="I31">
        <v>-1</v>
      </c>
      <c r="J31">
        <f t="shared" si="77"/>
        <v>0</v>
      </c>
      <c r="K31">
        <f t="shared" si="78"/>
        <v>1</v>
      </c>
      <c r="L31" s="184">
        <v>-5.8363178140300002E-3</v>
      </c>
      <c r="M31" s="2">
        <v>10</v>
      </c>
      <c r="N31">
        <v>60</v>
      </c>
      <c r="O31" t="str">
        <f t="shared" si="79"/>
        <v>TRUE</v>
      </c>
      <c r="P31">
        <f>VLOOKUP($A31,'FuturesInfo (3)'!$A$2:$V$80,22)</f>
        <v>1</v>
      </c>
      <c r="Q31">
        <f t="shared" si="80"/>
        <v>1</v>
      </c>
      <c r="R31">
        <f t="shared" si="80"/>
        <v>1</v>
      </c>
      <c r="S31" s="138">
        <f>VLOOKUP($A31,'FuturesInfo (3)'!$A$2:$O$80,15)*Q31</f>
        <v>154110</v>
      </c>
      <c r="T31" s="144">
        <f t="shared" si="81"/>
        <v>-899.43493832016338</v>
      </c>
      <c r="U31" s="144">
        <f t="shared" si="95"/>
        <v>899.43493832016338</v>
      </c>
      <c r="W31">
        <f t="shared" si="82"/>
        <v>1</v>
      </c>
      <c r="X31">
        <v>1</v>
      </c>
      <c r="Y31">
        <v>-1</v>
      </c>
      <c r="Z31">
        <v>1</v>
      </c>
      <c r="AA31">
        <f t="shared" si="173"/>
        <v>1</v>
      </c>
      <c r="AB31">
        <f t="shared" si="83"/>
        <v>0</v>
      </c>
      <c r="AC31" s="1">
        <v>9.2728485657099999E-3</v>
      </c>
      <c r="AD31" s="2">
        <v>10</v>
      </c>
      <c r="AE31">
        <v>60</v>
      </c>
      <c r="AF31" t="str">
        <f t="shared" si="84"/>
        <v>TRUE</v>
      </c>
      <c r="AG31">
        <f>VLOOKUP($A31,'FuturesInfo (3)'!$A$2:$V$80,22)</f>
        <v>1</v>
      </c>
      <c r="AH31">
        <f t="shared" si="85"/>
        <v>1</v>
      </c>
      <c r="AI31">
        <f t="shared" si="96"/>
        <v>1</v>
      </c>
      <c r="AJ31" s="138">
        <f>VLOOKUP($A31,'FuturesInfo (3)'!$A$2:$O$80,15)*AI31</f>
        <v>154110</v>
      </c>
      <c r="AK31" s="196">
        <f t="shared" si="97"/>
        <v>1429.0386924615682</v>
      </c>
      <c r="AL31" s="196">
        <f t="shared" si="98"/>
        <v>-1429.0386924615682</v>
      </c>
      <c r="AN31">
        <f t="shared" si="86"/>
        <v>1</v>
      </c>
      <c r="AO31">
        <v>1</v>
      </c>
      <c r="AP31">
        <v>-1</v>
      </c>
      <c r="AQ31">
        <v>1</v>
      </c>
      <c r="AR31">
        <f t="shared" si="174"/>
        <v>1</v>
      </c>
      <c r="AS31">
        <f t="shared" si="87"/>
        <v>0</v>
      </c>
      <c r="AT31" s="1">
        <v>3.2388128759300002E-3</v>
      </c>
      <c r="AU31" s="2">
        <v>10</v>
      </c>
      <c r="AV31">
        <v>60</v>
      </c>
      <c r="AW31" t="str">
        <f t="shared" si="88"/>
        <v>TRUE</v>
      </c>
      <c r="AX31">
        <f>VLOOKUP($A31,'FuturesInfo (3)'!$A$2:$V$80,22)</f>
        <v>1</v>
      </c>
      <c r="AY31">
        <f t="shared" si="89"/>
        <v>1</v>
      </c>
      <c r="AZ31">
        <f t="shared" si="99"/>
        <v>1</v>
      </c>
      <c r="BA31" s="138">
        <f>VLOOKUP($A31,'FuturesInfo (3)'!$A$2:$O$80,15)*AZ31</f>
        <v>154110</v>
      </c>
      <c r="BB31" s="196">
        <f t="shared" si="90"/>
        <v>499.13345230957231</v>
      </c>
      <c r="BC31" s="196">
        <f t="shared" si="100"/>
        <v>-499.13345230957231</v>
      </c>
      <c r="BE31">
        <v>1</v>
      </c>
      <c r="BF31">
        <v>1</v>
      </c>
      <c r="BG31">
        <v>-1</v>
      </c>
      <c r="BH31">
        <v>1</v>
      </c>
      <c r="BI31">
        <v>1</v>
      </c>
      <c r="BJ31">
        <v>0</v>
      </c>
      <c r="BK31" s="1">
        <v>4.2825141652399999E-3</v>
      </c>
      <c r="BL31" s="2">
        <v>10</v>
      </c>
      <c r="BM31">
        <v>60</v>
      </c>
      <c r="BN31" t="s">
        <v>1180</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1180</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1180</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1180</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1180</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1180</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1180</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1180</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1180</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1180</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1180</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1180</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1180</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1180</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1180</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1180</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1180</v>
      </c>
      <c r="QX31">
        <v>1</v>
      </c>
      <c r="QY31" s="252">
        <v>1</v>
      </c>
      <c r="QZ31">
        <v>1</v>
      </c>
      <c r="RA31" s="138">
        <v>149300</v>
      </c>
      <c r="RB31" s="138">
        <v>149300</v>
      </c>
      <c r="RC31" s="196">
        <v>-2905.4626152225901</v>
      </c>
      <c r="RD31" s="196">
        <f t="shared" si="91"/>
        <v>2905.4626152225901</v>
      </c>
      <c r="RE31" s="196">
        <v>2905.4626152225901</v>
      </c>
      <c r="RF31" s="196">
        <v>-2905.4626152225901</v>
      </c>
      <c r="RG31" s="196">
        <v>-2905.4626152225901</v>
      </c>
      <c r="RH31" s="196">
        <v>2905.4626152225901</v>
      </c>
      <c r="RI31" s="196">
        <f t="shared" si="101"/>
        <v>0</v>
      </c>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f t="shared" si="175"/>
        <v>-1</v>
      </c>
      <c r="SE31" t="s">
        <v>1180</v>
      </c>
      <c r="SF31">
        <v>1</v>
      </c>
      <c r="SG31" s="252">
        <v>2</v>
      </c>
      <c r="SH31">
        <v>1</v>
      </c>
      <c r="SI31" s="138">
        <v>149670</v>
      </c>
      <c r="SJ31" s="138">
        <v>149670</v>
      </c>
      <c r="SK31" s="196">
        <v>-370.91694574710721</v>
      </c>
      <c r="SL31" s="196">
        <f t="shared" si="160"/>
        <v>370.91694574710721</v>
      </c>
      <c r="SM31" s="196">
        <v>370.91694574710721</v>
      </c>
      <c r="SN31" s="196">
        <v>-370.91694574710721</v>
      </c>
      <c r="SO31" s="196">
        <v>-370.91694574710721</v>
      </c>
      <c r="SP31" s="196">
        <v>-370.91694574710721</v>
      </c>
      <c r="SQ31" s="196">
        <v>-370.91694574710721</v>
      </c>
      <c r="SR31" s="196">
        <f t="shared" si="102"/>
        <v>-370.91694574710721</v>
      </c>
      <c r="SS31" s="196">
        <v>370.91694574710721</v>
      </c>
      <c r="ST31" s="196">
        <v>-370.91694574710721</v>
      </c>
      <c r="SU31" s="196">
        <v>-370.91694574710721</v>
      </c>
      <c r="SV31" s="196">
        <v>370.91694574710721</v>
      </c>
      <c r="SX31">
        <v>1</v>
      </c>
      <c r="SY31" s="239">
        <v>-1</v>
      </c>
      <c r="SZ31" s="239">
        <v>-1</v>
      </c>
      <c r="TA31" s="239">
        <v>1</v>
      </c>
      <c r="TB31" s="214">
        <v>1</v>
      </c>
      <c r="TC31" s="240">
        <v>4</v>
      </c>
      <c r="TD31">
        <v>-1</v>
      </c>
      <c r="TE31">
        <v>1</v>
      </c>
      <c r="TF31" s="214">
        <v>1</v>
      </c>
      <c r="TG31">
        <v>0</v>
      </c>
      <c r="TH31">
        <v>1</v>
      </c>
      <c r="TI31">
        <v>0</v>
      </c>
      <c r="TJ31">
        <v>1</v>
      </c>
      <c r="TK31" s="248"/>
      <c r="TL31" s="202">
        <v>42548</v>
      </c>
      <c r="TM31">
        <f t="shared" si="176"/>
        <v>1</v>
      </c>
      <c r="TN31" t="s">
        <v>1180</v>
      </c>
      <c r="TO31">
        <v>1</v>
      </c>
      <c r="TP31" s="252">
        <v>1</v>
      </c>
      <c r="TQ31">
        <v>1</v>
      </c>
      <c r="TR31" s="138">
        <v>149670</v>
      </c>
      <c r="TS31" s="138">
        <v>149670</v>
      </c>
      <c r="TT31" s="196">
        <v>0</v>
      </c>
      <c r="TU31" s="196">
        <f t="shared" si="161"/>
        <v>0</v>
      </c>
      <c r="TV31" s="196">
        <v>0</v>
      </c>
      <c r="TW31" s="196">
        <v>0</v>
      </c>
      <c r="TX31" s="196">
        <v>0</v>
      </c>
      <c r="TY31" s="196">
        <v>0</v>
      </c>
      <c r="TZ31" s="196">
        <v>0</v>
      </c>
      <c r="UA31" s="196">
        <f t="shared" si="103"/>
        <v>0</v>
      </c>
      <c r="UB31" s="196">
        <v>0</v>
      </c>
      <c r="UC31" s="196">
        <v>0</v>
      </c>
      <c r="UD31" s="196">
        <v>0</v>
      </c>
      <c r="UE31" s="196">
        <v>0</v>
      </c>
      <c r="UG31">
        <v>1</v>
      </c>
      <c r="UH31" s="239">
        <v>-1</v>
      </c>
      <c r="UI31" s="239">
        <v>-1</v>
      </c>
      <c r="UJ31" s="239">
        <v>1</v>
      </c>
      <c r="UK31" s="214">
        <v>1</v>
      </c>
      <c r="UL31" s="240">
        <v>4</v>
      </c>
      <c r="UM31">
        <v>-1</v>
      </c>
      <c r="UN31">
        <v>1</v>
      </c>
      <c r="UO31" s="214">
        <v>-1</v>
      </c>
      <c r="UP31">
        <v>1</v>
      </c>
      <c r="UQ31">
        <v>0</v>
      </c>
      <c r="UR31">
        <v>1</v>
      </c>
      <c r="US31">
        <v>0</v>
      </c>
      <c r="UT31" s="248">
        <v>-1.23605264916E-2</v>
      </c>
      <c r="UU31" s="202">
        <v>42548</v>
      </c>
      <c r="UV31">
        <f t="shared" si="177"/>
        <v>1</v>
      </c>
      <c r="UW31" t="s">
        <v>1180</v>
      </c>
      <c r="UX31">
        <v>1</v>
      </c>
      <c r="UY31" s="252">
        <v>1</v>
      </c>
      <c r="UZ31">
        <v>1</v>
      </c>
      <c r="VA31" s="138">
        <v>147820</v>
      </c>
      <c r="VB31" s="138">
        <v>147820</v>
      </c>
      <c r="VC31" s="196">
        <v>1827.1330259883121</v>
      </c>
      <c r="VD31" s="196">
        <f t="shared" si="162"/>
        <v>-1827.1330259883121</v>
      </c>
      <c r="VE31" s="196">
        <v>-1827.1330259883121</v>
      </c>
      <c r="VF31" s="196">
        <v>1827.1330259883121</v>
      </c>
      <c r="VG31" s="196">
        <v>-1827.1330259883121</v>
      </c>
      <c r="VH31" s="196">
        <v>1827.1330259883121</v>
      </c>
      <c r="VI31" s="196">
        <v>-1827.1330259883121</v>
      </c>
      <c r="VJ31" s="196">
        <f t="shared" si="104"/>
        <v>-1827.1330259883121</v>
      </c>
      <c r="VK31" s="196">
        <v>-1827.1330259883121</v>
      </c>
      <c r="VL31" s="196">
        <v>1827.1330259883121</v>
      </c>
      <c r="VM31" s="196">
        <v>-1827.1330259883121</v>
      </c>
      <c r="VN31" s="196">
        <v>1827.1330259883121</v>
      </c>
      <c r="VP31">
        <v>-1</v>
      </c>
      <c r="VQ31" s="239">
        <v>1</v>
      </c>
      <c r="VR31" s="239">
        <v>1</v>
      </c>
      <c r="VS31" s="239">
        <v>-1</v>
      </c>
      <c r="VT31" s="214">
        <v>1</v>
      </c>
      <c r="VU31" s="240">
        <v>5</v>
      </c>
      <c r="VV31">
        <v>-1</v>
      </c>
      <c r="VW31">
        <v>1</v>
      </c>
      <c r="VX31" s="214">
        <v>1</v>
      </c>
      <c r="VY31">
        <v>1</v>
      </c>
      <c r="VZ31">
        <v>1</v>
      </c>
      <c r="WA31">
        <v>0</v>
      </c>
      <c r="WB31">
        <v>1</v>
      </c>
      <c r="WC31" s="248">
        <v>5.7502367744600002E-3</v>
      </c>
      <c r="WD31" s="202">
        <v>42548</v>
      </c>
      <c r="WE31">
        <f t="shared" si="178"/>
        <v>1</v>
      </c>
      <c r="WF31" t="s">
        <v>1180</v>
      </c>
      <c r="WG31">
        <v>1</v>
      </c>
      <c r="WH31" s="252">
        <v>1</v>
      </c>
      <c r="WI31">
        <v>1</v>
      </c>
      <c r="WJ31" s="138">
        <v>148670</v>
      </c>
      <c r="WK31" s="138">
        <v>148670</v>
      </c>
      <c r="WL31" s="196">
        <v>854.88770125896826</v>
      </c>
      <c r="WM31" s="196">
        <f t="shared" si="163"/>
        <v>-854.88770125896826</v>
      </c>
      <c r="WN31" s="196">
        <v>854.88770125896826</v>
      </c>
      <c r="WO31" s="196">
        <v>-854.88770125896826</v>
      </c>
      <c r="WP31" s="196">
        <v>854.88770125896826</v>
      </c>
      <c r="WQ31" s="196">
        <v>854.88770125896826</v>
      </c>
      <c r="WR31" s="196">
        <v>-854.88770125896826</v>
      </c>
      <c r="WS31" s="196">
        <f t="shared" si="105"/>
        <v>854.88770125896826</v>
      </c>
      <c r="WT31" s="196">
        <v>854.88770125896826</v>
      </c>
      <c r="WU31" s="196">
        <v>-854.88770125896826</v>
      </c>
      <c r="WV31" s="196">
        <v>-854.88770125896826</v>
      </c>
      <c r="WW31" s="196">
        <v>854.88770125896826</v>
      </c>
      <c r="WY31">
        <v>1</v>
      </c>
      <c r="WZ31" s="239">
        <v>1</v>
      </c>
      <c r="XA31" s="239">
        <v>1</v>
      </c>
      <c r="XB31" s="239">
        <v>-1</v>
      </c>
      <c r="XC31" s="214">
        <v>1</v>
      </c>
      <c r="XD31" s="240">
        <v>6</v>
      </c>
      <c r="XE31">
        <v>-1</v>
      </c>
      <c r="XF31">
        <v>1</v>
      </c>
      <c r="XG31">
        <v>1</v>
      </c>
      <c r="XH31">
        <v>1</v>
      </c>
      <c r="XI31">
        <v>1</v>
      </c>
      <c r="XJ31">
        <v>0</v>
      </c>
      <c r="XK31">
        <v>1</v>
      </c>
      <c r="XL31">
        <v>1.2779982511599999E-3</v>
      </c>
      <c r="XM31" s="202">
        <v>42548</v>
      </c>
      <c r="XN31">
        <f t="shared" si="179"/>
        <v>1</v>
      </c>
      <c r="XO31" t="s">
        <v>1180</v>
      </c>
      <c r="XP31">
        <v>1</v>
      </c>
      <c r="XQ31" s="252">
        <v>1</v>
      </c>
      <c r="XR31">
        <v>1</v>
      </c>
      <c r="XS31" s="138">
        <v>148860</v>
      </c>
      <c r="XT31" s="138">
        <v>148860</v>
      </c>
      <c r="XU31" s="196">
        <v>190.24281966767759</v>
      </c>
      <c r="XV31" s="196">
        <f t="shared" si="164"/>
        <v>190.24281966767759</v>
      </c>
      <c r="XW31" s="196">
        <v>190.24281966767759</v>
      </c>
      <c r="XX31" s="196">
        <v>-190.24281966767759</v>
      </c>
      <c r="XY31" s="196">
        <v>190.24281966767759</v>
      </c>
      <c r="XZ31" s="196">
        <v>190.24281966767759</v>
      </c>
      <c r="YA31" s="196">
        <v>-190.24281966767759</v>
      </c>
      <c r="YB31" s="196">
        <f t="shared" si="106"/>
        <v>190.24281966767759</v>
      </c>
      <c r="YC31" s="196">
        <v>190.24281966767759</v>
      </c>
      <c r="YD31" s="196">
        <v>-190.24281966767759</v>
      </c>
      <c r="YE31" s="196">
        <v>-190.24281966767759</v>
      </c>
      <c r="YF31" s="196">
        <v>190.24281966767759</v>
      </c>
      <c r="YH31">
        <v>1</v>
      </c>
      <c r="YI31">
        <v>1</v>
      </c>
      <c r="YJ31">
        <v>1</v>
      </c>
      <c r="YK31">
        <v>-1</v>
      </c>
      <c r="YL31">
        <v>1</v>
      </c>
      <c r="YM31">
        <v>7</v>
      </c>
      <c r="YN31">
        <v>-1</v>
      </c>
      <c r="YO31">
        <v>1</v>
      </c>
      <c r="YP31" s="214">
        <v>1</v>
      </c>
      <c r="YQ31">
        <v>1</v>
      </c>
      <c r="YR31">
        <v>1</v>
      </c>
      <c r="YS31">
        <v>0</v>
      </c>
      <c r="YT31">
        <v>1</v>
      </c>
      <c r="YU31" s="248">
        <v>1.8943974204E-2</v>
      </c>
      <c r="YV31" s="202">
        <v>42548</v>
      </c>
      <c r="YW31">
        <f t="shared" si="180"/>
        <v>1</v>
      </c>
      <c r="YX31" t="s">
        <v>1180</v>
      </c>
      <c r="YY31">
        <v>1</v>
      </c>
      <c r="YZ31">
        <v>2</v>
      </c>
      <c r="ZA31">
        <v>1</v>
      </c>
      <c r="ZB31" s="138">
        <v>151680</v>
      </c>
      <c r="ZC31" s="138">
        <v>151680</v>
      </c>
      <c r="ZD31" s="196">
        <v>2873.4220072627199</v>
      </c>
      <c r="ZE31" s="196">
        <f t="shared" si="165"/>
        <v>2873.4220072627199</v>
      </c>
      <c r="ZF31" s="196">
        <v>2873.4220072627199</v>
      </c>
      <c r="ZG31" s="196">
        <v>-2873.4220072627199</v>
      </c>
      <c r="ZH31" s="196">
        <v>2873.4220072627199</v>
      </c>
      <c r="ZI31" s="196">
        <v>2873.4220072627199</v>
      </c>
      <c r="ZJ31" s="196">
        <v>-2873.4220072627199</v>
      </c>
      <c r="ZK31" s="196">
        <f t="shared" si="107"/>
        <v>2873.4220072627199</v>
      </c>
      <c r="ZL31" s="196">
        <v>2873.4220072627199</v>
      </c>
      <c r="ZM31" s="196">
        <v>-2873.4220072627199</v>
      </c>
      <c r="ZN31" s="196">
        <v>-2873.4220072627199</v>
      </c>
      <c r="ZO31" s="196">
        <v>2873.4220072627199</v>
      </c>
      <c r="ZQ31">
        <v>1</v>
      </c>
      <c r="ZR31" s="239">
        <v>1</v>
      </c>
      <c r="ZS31" s="239">
        <v>-1</v>
      </c>
      <c r="ZT31" s="239">
        <v>1</v>
      </c>
      <c r="ZU31" s="214">
        <v>1</v>
      </c>
      <c r="ZV31" s="240">
        <v>-2</v>
      </c>
      <c r="ZW31">
        <v>-1</v>
      </c>
      <c r="ZX31">
        <v>-1</v>
      </c>
      <c r="ZY31" s="214">
        <v>1</v>
      </c>
      <c r="ZZ31">
        <v>1</v>
      </c>
      <c r="AAA31">
        <v>1</v>
      </c>
      <c r="AAB31">
        <v>0</v>
      </c>
      <c r="AAC31">
        <v>0</v>
      </c>
      <c r="AAD31" s="248">
        <v>5.7357594936699998E-3</v>
      </c>
      <c r="AAE31" s="202">
        <v>42548</v>
      </c>
      <c r="AAF31">
        <f t="shared" si="181"/>
        <v>1</v>
      </c>
      <c r="AAG31" t="s">
        <v>1180</v>
      </c>
      <c r="AAH31">
        <v>1</v>
      </c>
      <c r="AAI31" s="252">
        <v>2</v>
      </c>
      <c r="AAJ31">
        <v>1</v>
      </c>
      <c r="AAK31" s="138">
        <v>152550</v>
      </c>
      <c r="AAL31" s="138">
        <v>152550</v>
      </c>
      <c r="AAM31" s="196">
        <v>874.99011075935846</v>
      </c>
      <c r="AAN31" s="196">
        <f t="shared" si="166"/>
        <v>874.99011075935846</v>
      </c>
      <c r="AAO31" s="196">
        <v>874.99011075935846</v>
      </c>
      <c r="AAP31" s="196">
        <v>-874.99011075935846</v>
      </c>
      <c r="AAQ31" s="196">
        <v>-874.99011075935846</v>
      </c>
      <c r="AAR31" s="196">
        <v>-874.99011075935846</v>
      </c>
      <c r="AAS31" s="196">
        <v>874.99011075935846</v>
      </c>
      <c r="AAT31" s="196">
        <f t="shared" si="108"/>
        <v>874.99011075935846</v>
      </c>
      <c r="AAU31" s="196">
        <v>874.99011075935846</v>
      </c>
      <c r="AAV31" s="196">
        <v>-874.99011075935846</v>
      </c>
      <c r="AAW31" s="196">
        <v>-874.99011075935846</v>
      </c>
      <c r="AAX31" s="196">
        <v>874.99011075935846</v>
      </c>
      <c r="AAZ31">
        <v>1</v>
      </c>
      <c r="ABA31" s="239">
        <v>1</v>
      </c>
      <c r="ABB31" s="239">
        <v>-1</v>
      </c>
      <c r="ABC31" s="239">
        <v>1</v>
      </c>
      <c r="ABD31" s="214">
        <v>-1</v>
      </c>
      <c r="ABE31" s="240">
        <v>9</v>
      </c>
      <c r="ABF31">
        <v>1</v>
      </c>
      <c r="ABG31">
        <v>-1</v>
      </c>
      <c r="ABH31" s="214">
        <v>1</v>
      </c>
      <c r="ABI31">
        <v>1</v>
      </c>
      <c r="ABJ31">
        <v>0</v>
      </c>
      <c r="ABK31">
        <v>1</v>
      </c>
      <c r="ABL31">
        <v>0</v>
      </c>
      <c r="ABM31" s="248">
        <v>1.0095050802999999E-2</v>
      </c>
      <c r="ABN31" s="202">
        <v>42548</v>
      </c>
      <c r="ABO31">
        <v>1</v>
      </c>
      <c r="ABP31" t="s">
        <v>1180</v>
      </c>
      <c r="ABQ31">
        <v>1</v>
      </c>
      <c r="ABR31" s="252">
        <v>2</v>
      </c>
      <c r="ABS31">
        <v>1</v>
      </c>
      <c r="ABT31" s="138">
        <v>154090</v>
      </c>
      <c r="ABU31" s="138">
        <v>154090</v>
      </c>
      <c r="ABV31" s="196">
        <v>1555.5463782342699</v>
      </c>
      <c r="ABW31" s="196">
        <v>1555.5463782342699</v>
      </c>
      <c r="ABX31" s="196">
        <v>-1555.5463782342699</v>
      </c>
      <c r="ABY31" s="196">
        <v>1555.5463782342699</v>
      </c>
      <c r="ABZ31" s="196">
        <v>-1555.5463782342699</v>
      </c>
      <c r="ACA31" s="196">
        <v>-1555.5463782342699</v>
      </c>
      <c r="ACB31" s="196">
        <v>1555.5463782342699</v>
      </c>
      <c r="ACC31" s="196">
        <v>1555.5463782342699</v>
      </c>
      <c r="ACD31" s="196">
        <v>1555.5463782342699</v>
      </c>
      <c r="ACE31" s="196">
        <v>-1555.5463782342699</v>
      </c>
      <c r="ACF31" s="196">
        <v>-1555.5463782342699</v>
      </c>
      <c r="ACG31" s="196">
        <v>1555.5463782342699</v>
      </c>
      <c r="ACI31">
        <v>1</v>
      </c>
      <c r="ACJ31" s="239">
        <v>1</v>
      </c>
      <c r="ACK31" s="239">
        <v>-1</v>
      </c>
      <c r="ACL31" s="239">
        <v>1</v>
      </c>
      <c r="ACM31" s="214">
        <v>-1</v>
      </c>
      <c r="ACN31" s="240">
        <v>10</v>
      </c>
      <c r="ACO31">
        <v>1</v>
      </c>
      <c r="ACP31">
        <v>-1</v>
      </c>
      <c r="ACQ31" s="214">
        <v>-1</v>
      </c>
      <c r="ACR31">
        <v>1</v>
      </c>
      <c r="ACS31">
        <v>1</v>
      </c>
      <c r="ACT31">
        <v>0</v>
      </c>
      <c r="ACU31">
        <v>1</v>
      </c>
      <c r="ACV31" s="248">
        <v>-2.4011941073399999E-3</v>
      </c>
      <c r="ACW31" s="202">
        <v>42548</v>
      </c>
      <c r="ACX31">
        <v>1</v>
      </c>
      <c r="ACY31" t="s">
        <v>1180</v>
      </c>
      <c r="ACZ31">
        <v>1</v>
      </c>
      <c r="ADA31" s="252"/>
      <c r="ADB31">
        <v>1</v>
      </c>
      <c r="ADC31" s="138">
        <v>153720</v>
      </c>
      <c r="ADD31" s="138">
        <v>153720</v>
      </c>
      <c r="ADE31" s="196">
        <v>-369.11155818030477</v>
      </c>
      <c r="ADF31" s="196">
        <v>-369.11155818030477</v>
      </c>
      <c r="ADG31" s="196">
        <v>369.11155818030477</v>
      </c>
      <c r="ADH31" s="196">
        <v>-369.11155818030477</v>
      </c>
      <c r="ADI31" s="196">
        <v>369.11155818030477</v>
      </c>
      <c r="ADJ31" s="196">
        <v>369.11155818030477</v>
      </c>
      <c r="ADK31" s="196">
        <v>-369.11155818030477</v>
      </c>
      <c r="ADL31" s="196">
        <v>-369.11155818030477</v>
      </c>
      <c r="ADM31" s="196">
        <v>-369.11155818030477</v>
      </c>
      <c r="ADN31" s="196">
        <v>369.11155818030477</v>
      </c>
      <c r="ADO31" s="196">
        <v>-369.11155818030477</v>
      </c>
      <c r="ADP31" s="196">
        <v>369.11155818030477</v>
      </c>
      <c r="ADR31">
        <v>-1</v>
      </c>
      <c r="ADS31" s="239">
        <v>1</v>
      </c>
      <c r="ADT31" s="239">
        <v>-1</v>
      </c>
      <c r="ADU31" s="214">
        <v>1</v>
      </c>
      <c r="ADV31" s="214">
        <v>-1</v>
      </c>
      <c r="ADW31" s="240">
        <v>11</v>
      </c>
      <c r="ADX31">
        <v>1</v>
      </c>
      <c r="ADY31">
        <v>-1</v>
      </c>
      <c r="ADZ31" s="214">
        <v>1</v>
      </c>
      <c r="AEA31">
        <v>0</v>
      </c>
      <c r="AEB31">
        <v>0</v>
      </c>
      <c r="AEC31">
        <v>1</v>
      </c>
      <c r="AED31">
        <v>0</v>
      </c>
      <c r="AEE31" s="248">
        <v>2.4069737184500002E-3</v>
      </c>
      <c r="AEF31" s="202">
        <v>42548</v>
      </c>
      <c r="AEG31">
        <v>-1</v>
      </c>
      <c r="AEH31" t="s">
        <v>1180</v>
      </c>
      <c r="AEI31">
        <v>1</v>
      </c>
      <c r="AEJ31" s="252"/>
      <c r="AEK31">
        <v>1</v>
      </c>
      <c r="AEL31" s="138">
        <v>154090</v>
      </c>
      <c r="AEM31" s="138">
        <v>154090</v>
      </c>
      <c r="AEN31" s="196">
        <v>370.89058027596053</v>
      </c>
      <c r="AEO31" s="196">
        <v>-370.89058027596053</v>
      </c>
      <c r="AEP31" s="196">
        <v>-370.89058027596053</v>
      </c>
      <c r="AEQ31" s="196">
        <v>370.89058027596053</v>
      </c>
      <c r="AER31" s="196">
        <v>-370.89058027596053</v>
      </c>
      <c r="AES31" s="196">
        <v>-370.89058027596053</v>
      </c>
      <c r="AET31" s="196">
        <v>370.89058027596053</v>
      </c>
      <c r="AEU31" s="196">
        <v>-370.89058027596053</v>
      </c>
      <c r="AEV31" s="196">
        <v>370.89058027596053</v>
      </c>
      <c r="AEW31" s="196">
        <v>-370.89058027596053</v>
      </c>
      <c r="AEX31" s="196">
        <v>-370.89058027596053</v>
      </c>
      <c r="AEY31" s="196">
        <v>370.89058027596053</v>
      </c>
      <c r="AFA31">
        <f t="shared" si="109"/>
        <v>1</v>
      </c>
      <c r="AFB31" s="239">
        <v>-1</v>
      </c>
      <c r="AFC31" s="239">
        <v>-1</v>
      </c>
      <c r="AFD31" s="239">
        <v>1</v>
      </c>
      <c r="AFE31" s="214">
        <v>-1</v>
      </c>
      <c r="AFF31" s="240">
        <v>-1</v>
      </c>
      <c r="AFG31">
        <f t="shared" si="110"/>
        <v>1</v>
      </c>
      <c r="AFH31">
        <f t="shared" si="111"/>
        <v>1</v>
      </c>
      <c r="AFI31" s="214">
        <v>1</v>
      </c>
      <c r="AFJ31">
        <f t="shared" si="112"/>
        <v>0</v>
      </c>
      <c r="AFK31">
        <f t="shared" si="194"/>
        <v>0</v>
      </c>
      <c r="AFL31">
        <f t="shared" si="167"/>
        <v>1</v>
      </c>
      <c r="AFM31">
        <f t="shared" si="114"/>
        <v>1</v>
      </c>
      <c r="AFN31">
        <v>1.29794276072E-4</v>
      </c>
      <c r="AFO31" s="202">
        <v>42548</v>
      </c>
      <c r="AFP31">
        <f t="shared" si="115"/>
        <v>-1</v>
      </c>
      <c r="AFQ31" t="str">
        <f t="shared" si="92"/>
        <v>TRUE</v>
      </c>
      <c r="AFR31">
        <f>VLOOKUP($A31,'FuturesInfo (3)'!$A$2:$V$80,22)</f>
        <v>1</v>
      </c>
      <c r="AFS31" s="252"/>
      <c r="AFT31">
        <f t="shared" si="116"/>
        <v>1</v>
      </c>
      <c r="AFU31" s="138">
        <f>VLOOKUP($A31,'FuturesInfo (3)'!$A$2:$O$80,15)*AFR31</f>
        <v>154110</v>
      </c>
      <c r="AFV31" s="138">
        <f>VLOOKUP($A31,'FuturesInfo (3)'!$A$2:$O$80,15)*AFT31</f>
        <v>154110</v>
      </c>
      <c r="AFW31" s="196">
        <f t="shared" si="117"/>
        <v>-20.002595885455921</v>
      </c>
      <c r="AFX31" s="196">
        <f t="shared" si="188"/>
        <v>20.002595885455921</v>
      </c>
      <c r="AFY31" s="196">
        <f t="shared" si="119"/>
        <v>-20.002595885455921</v>
      </c>
      <c r="AFZ31" s="196">
        <f t="shared" si="120"/>
        <v>20.002595885455921</v>
      </c>
      <c r="AGA31" s="196">
        <f t="shared" si="191"/>
        <v>20.002595885455921</v>
      </c>
      <c r="AGB31" s="196">
        <f t="shared" si="122"/>
        <v>-20.002595885455921</v>
      </c>
      <c r="AGC31" s="196">
        <f t="shared" si="168"/>
        <v>20.002595885455921</v>
      </c>
      <c r="AGD31" s="196">
        <f t="shared" si="123"/>
        <v>-20.002595885455921</v>
      </c>
      <c r="AGE31" s="196">
        <f>IF(IF(sym!$Q20=AFI31,1,0)=1,ABS(AFU31*AFN31),-ABS(AFU31*AFN31))</f>
        <v>20.002595885455921</v>
      </c>
      <c r="AGF31" s="196">
        <f>IF(IF(sym!$P20=AFI31,1,0)=1,ABS(AFU31*AFN31),-ABS(AFU31*AFN31))</f>
        <v>-20.002595885455921</v>
      </c>
      <c r="AGG31" s="196">
        <f t="shared" si="183"/>
        <v>-20.002595885455921</v>
      </c>
      <c r="AGH31" s="196">
        <f t="shared" si="125"/>
        <v>20.002595885455921</v>
      </c>
      <c r="AGJ31">
        <f t="shared" si="126"/>
        <v>1</v>
      </c>
      <c r="AGK31" s="239">
        <v>-1</v>
      </c>
      <c r="AGL31" s="239">
        <v>-1</v>
      </c>
      <c r="AGM31" s="239">
        <v>1</v>
      </c>
      <c r="AGN31" s="214">
        <v>-1</v>
      </c>
      <c r="AGO31" s="240">
        <v>-2</v>
      </c>
      <c r="AGP31">
        <f t="shared" si="127"/>
        <v>1</v>
      </c>
      <c r="AGQ31">
        <f t="shared" si="128"/>
        <v>1</v>
      </c>
      <c r="AGR31" s="214"/>
      <c r="AGS31">
        <f t="shared" si="129"/>
        <v>0</v>
      </c>
      <c r="AGT31">
        <f t="shared" si="195"/>
        <v>0</v>
      </c>
      <c r="AGU31">
        <f t="shared" si="169"/>
        <v>0</v>
      </c>
      <c r="AGV31">
        <f t="shared" si="131"/>
        <v>0</v>
      </c>
      <c r="AGW31" s="248"/>
      <c r="AGX31" s="202">
        <v>42548</v>
      </c>
      <c r="AGY31">
        <f t="shared" si="132"/>
        <v>-1</v>
      </c>
      <c r="AGZ31" t="str">
        <f t="shared" si="93"/>
        <v>TRUE</v>
      </c>
      <c r="AHA31">
        <f>VLOOKUP($A31,'FuturesInfo (3)'!$A$2:$V$80,22)</f>
        <v>1</v>
      </c>
      <c r="AHB31" s="252"/>
      <c r="AHC31">
        <f t="shared" si="133"/>
        <v>1</v>
      </c>
      <c r="AHD31" s="138">
        <f>VLOOKUP($A31,'FuturesInfo (3)'!$A$2:$O$80,15)*AHA31</f>
        <v>154110</v>
      </c>
      <c r="AHE31" s="138">
        <f>VLOOKUP($A31,'FuturesInfo (3)'!$A$2:$O$80,15)*AHC31</f>
        <v>154110</v>
      </c>
      <c r="AHF31" s="196">
        <f t="shared" si="134"/>
        <v>0</v>
      </c>
      <c r="AHG31" s="196">
        <f t="shared" si="189"/>
        <v>0</v>
      </c>
      <c r="AHH31" s="196">
        <f t="shared" si="136"/>
        <v>0</v>
      </c>
      <c r="AHI31" s="196">
        <f t="shared" si="137"/>
        <v>0</v>
      </c>
      <c r="AHJ31" s="196">
        <f t="shared" si="192"/>
        <v>0</v>
      </c>
      <c r="AHK31" s="196">
        <f t="shared" si="139"/>
        <v>0</v>
      </c>
      <c r="AHL31" s="196">
        <f t="shared" si="170"/>
        <v>0</v>
      </c>
      <c r="AHM31" s="196">
        <f t="shared" si="140"/>
        <v>0</v>
      </c>
      <c r="AHN31" s="196">
        <f>IF(IF(sym!$Q20=AGR31,1,0)=1,ABS(AHD31*AGW31),-ABS(AHD31*AGW31))</f>
        <v>0</v>
      </c>
      <c r="AHO31" s="196">
        <f>IF(IF(sym!$P20=AGR31,1,0)=1,ABS(AHD31*AGW31),-ABS(AHD31*AGW31))</f>
        <v>0</v>
      </c>
      <c r="AHP31" s="196">
        <f t="shared" si="185"/>
        <v>0</v>
      </c>
      <c r="AHQ31" s="196">
        <f t="shared" si="142"/>
        <v>0</v>
      </c>
      <c r="AHS31">
        <f t="shared" si="143"/>
        <v>0</v>
      </c>
      <c r="AHT31" s="239"/>
      <c r="AHU31" s="239"/>
      <c r="AHV31" s="239"/>
      <c r="AHW31" s="214"/>
      <c r="AHX31" s="240"/>
      <c r="AHY31">
        <f t="shared" si="144"/>
        <v>1</v>
      </c>
      <c r="AHZ31">
        <f t="shared" si="145"/>
        <v>0</v>
      </c>
      <c r="AIA31" s="214"/>
      <c r="AIB31">
        <f t="shared" si="146"/>
        <v>1</v>
      </c>
      <c r="AIC31">
        <f t="shared" si="196"/>
        <v>1</v>
      </c>
      <c r="AID31">
        <f t="shared" si="171"/>
        <v>0</v>
      </c>
      <c r="AIE31">
        <f t="shared" si="148"/>
        <v>1</v>
      </c>
      <c r="AIF31" s="248"/>
      <c r="AIG31" s="202"/>
      <c r="AIH31">
        <f t="shared" si="149"/>
        <v>-1</v>
      </c>
      <c r="AII31" t="str">
        <f t="shared" si="94"/>
        <v>FALSE</v>
      </c>
      <c r="AIJ31">
        <f>VLOOKUP($A31,'FuturesInfo (3)'!$A$2:$V$80,22)</f>
        <v>1</v>
      </c>
      <c r="AIK31" s="252"/>
      <c r="AIL31">
        <f t="shared" si="150"/>
        <v>1</v>
      </c>
      <c r="AIM31" s="138">
        <f>VLOOKUP($A31,'FuturesInfo (3)'!$A$2:$O$80,15)*AIJ31</f>
        <v>154110</v>
      </c>
      <c r="AIN31" s="138">
        <f>VLOOKUP($A31,'FuturesInfo (3)'!$A$2:$O$80,15)*AIL31</f>
        <v>154110</v>
      </c>
      <c r="AIO31" s="196">
        <f t="shared" si="151"/>
        <v>0</v>
      </c>
      <c r="AIP31" s="196">
        <f t="shared" si="190"/>
        <v>0</v>
      </c>
      <c r="AIQ31" s="196">
        <f t="shared" si="153"/>
        <v>0</v>
      </c>
      <c r="AIR31" s="196">
        <f t="shared" si="154"/>
        <v>0</v>
      </c>
      <c r="AIS31" s="196">
        <f t="shared" si="193"/>
        <v>0</v>
      </c>
      <c r="AIT31" s="196">
        <f t="shared" si="156"/>
        <v>0</v>
      </c>
      <c r="AIU31" s="196">
        <f t="shared" si="172"/>
        <v>0</v>
      </c>
      <c r="AIV31" s="196">
        <f t="shared" si="157"/>
        <v>0</v>
      </c>
      <c r="AIW31" s="196">
        <f>IF(IF(sym!$Q20=AIA31,1,0)=1,ABS(AIM31*AIF31),-ABS(AIM31*AIF31))</f>
        <v>0</v>
      </c>
      <c r="AIX31" s="196">
        <f>IF(IF(sym!$P20=AIA31,1,0)=1,ABS(AIM31*AIF31),-ABS(AIM31*AIF31))</f>
        <v>0</v>
      </c>
      <c r="AIY31" s="196">
        <f t="shared" si="187"/>
        <v>0</v>
      </c>
      <c r="AIZ31" s="196">
        <f t="shared" si="159"/>
        <v>0</v>
      </c>
    </row>
    <row r="32" spans="1:936" x14ac:dyDescent="0.25">
      <c r="A32" s="1" t="s">
        <v>330</v>
      </c>
      <c r="B32" s="150" t="str">
        <f>'FuturesInfo (3)'!M20</f>
        <v>@ES</v>
      </c>
      <c r="C32" s="200" t="str">
        <f>VLOOKUP(A32,'FuturesInfo (3)'!$A$2:$K$80,11)</f>
        <v>index</v>
      </c>
      <c r="F32" t="e">
        <f>#REF!</f>
        <v>#REF!</v>
      </c>
      <c r="G32">
        <v>1</v>
      </c>
      <c r="H32">
        <v>-1</v>
      </c>
      <c r="I32">
        <v>-1</v>
      </c>
      <c r="J32">
        <f t="shared" si="77"/>
        <v>0</v>
      </c>
      <c r="K32">
        <f t="shared" si="78"/>
        <v>1</v>
      </c>
      <c r="L32" s="184">
        <v>-2.8520499108699998E-3</v>
      </c>
      <c r="M32" s="2">
        <v>10</v>
      </c>
      <c r="N32">
        <v>60</v>
      </c>
      <c r="O32" t="str">
        <f t="shared" si="79"/>
        <v>TRUE</v>
      </c>
      <c r="P32">
        <f>VLOOKUP($A32,'FuturesInfo (3)'!$A$2:$V$80,22)</f>
        <v>2</v>
      </c>
      <c r="Q32">
        <f t="shared" si="80"/>
        <v>2</v>
      </c>
      <c r="R32">
        <f t="shared" si="80"/>
        <v>2</v>
      </c>
      <c r="S32" s="138">
        <f>VLOOKUP($A32,'FuturesInfo (3)'!$A$2:$O$80,15)*Q32</f>
        <v>215275</v>
      </c>
      <c r="T32" s="144">
        <f t="shared" si="81"/>
        <v>-613.97504456253921</v>
      </c>
      <c r="U32" s="144">
        <f t="shared" si="95"/>
        <v>613.97504456253921</v>
      </c>
      <c r="W32">
        <f t="shared" si="82"/>
        <v>1</v>
      </c>
      <c r="X32">
        <v>-1</v>
      </c>
      <c r="Y32">
        <v>-1</v>
      </c>
      <c r="Z32">
        <v>1</v>
      </c>
      <c r="AA32">
        <f t="shared" si="173"/>
        <v>0</v>
      </c>
      <c r="AB32">
        <f t="shared" si="83"/>
        <v>0</v>
      </c>
      <c r="AC32" s="1">
        <v>5.0053628888099997E-3</v>
      </c>
      <c r="AD32" s="2">
        <v>10</v>
      </c>
      <c r="AE32">
        <v>60</v>
      </c>
      <c r="AF32" t="str">
        <f t="shared" si="84"/>
        <v>TRUE</v>
      </c>
      <c r="AG32">
        <f>VLOOKUP($A32,'FuturesInfo (3)'!$A$2:$V$80,22)</f>
        <v>2</v>
      </c>
      <c r="AH32">
        <f t="shared" si="85"/>
        <v>3</v>
      </c>
      <c r="AI32">
        <f t="shared" si="96"/>
        <v>2</v>
      </c>
      <c r="AJ32" s="138">
        <f>VLOOKUP($A32,'FuturesInfo (3)'!$A$2:$O$80,15)*AI32</f>
        <v>215275</v>
      </c>
      <c r="AK32" s="196">
        <f t="shared" si="97"/>
        <v>-1077.5294958885727</v>
      </c>
      <c r="AL32" s="196">
        <f t="shared" si="98"/>
        <v>-1077.5294958885727</v>
      </c>
      <c r="AN32">
        <f t="shared" si="86"/>
        <v>-1</v>
      </c>
      <c r="AO32">
        <v>1</v>
      </c>
      <c r="AP32">
        <v>-1</v>
      </c>
      <c r="AQ32">
        <v>1</v>
      </c>
      <c r="AR32">
        <f t="shared" si="174"/>
        <v>1</v>
      </c>
      <c r="AS32">
        <f t="shared" si="87"/>
        <v>0</v>
      </c>
      <c r="AT32" s="1">
        <v>9.4865409699999999E-4</v>
      </c>
      <c r="AU32" s="2">
        <v>10</v>
      </c>
      <c r="AV32">
        <v>60</v>
      </c>
      <c r="AW32" t="str">
        <f t="shared" si="88"/>
        <v>TRUE</v>
      </c>
      <c r="AX32">
        <f>VLOOKUP($A32,'FuturesInfo (3)'!$A$2:$V$80,22)</f>
        <v>2</v>
      </c>
      <c r="AY32">
        <f t="shared" si="89"/>
        <v>2</v>
      </c>
      <c r="AZ32">
        <f t="shared" si="99"/>
        <v>2</v>
      </c>
      <c r="BA32" s="138">
        <f>VLOOKUP($A32,'FuturesInfo (3)'!$A$2:$O$80,15)*AZ32</f>
        <v>215275</v>
      </c>
      <c r="BB32" s="196">
        <f t="shared" si="90"/>
        <v>204.22151073167501</v>
      </c>
      <c r="BC32" s="196">
        <f t="shared" si="100"/>
        <v>-204.22151073167501</v>
      </c>
      <c r="BE32">
        <v>1</v>
      </c>
      <c r="BF32">
        <v>1</v>
      </c>
      <c r="BG32">
        <v>-1</v>
      </c>
      <c r="BH32">
        <v>1</v>
      </c>
      <c r="BI32">
        <v>1</v>
      </c>
      <c r="BJ32">
        <v>0</v>
      </c>
      <c r="BK32" s="1">
        <v>3.67255064566E-3</v>
      </c>
      <c r="BL32" s="2">
        <v>10</v>
      </c>
      <c r="BM32">
        <v>60</v>
      </c>
      <c r="BN32" t="s">
        <v>1180</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1180</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1180</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1180</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1180</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1180</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1180</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1180</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1180</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1180</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1180</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1180</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1180</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1180</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1180</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1180</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1180</v>
      </c>
      <c r="QX32">
        <v>1</v>
      </c>
      <c r="QY32" s="252">
        <v>2</v>
      </c>
      <c r="QZ32">
        <v>1</v>
      </c>
      <c r="RA32" s="138">
        <v>104512.5</v>
      </c>
      <c r="RB32" s="138">
        <v>104512.5</v>
      </c>
      <c r="RC32" s="196">
        <v>1188.3603483773211</v>
      </c>
      <c r="RD32" s="196">
        <f t="shared" si="91"/>
        <v>1188.3603483773211</v>
      </c>
      <c r="RE32" s="196">
        <v>1188.3603483773211</v>
      </c>
      <c r="RF32" s="196">
        <v>-1188.3603483773211</v>
      </c>
      <c r="RG32" s="196">
        <v>-1188.3603483773211</v>
      </c>
      <c r="RH32" s="196">
        <v>-1188.3603483773211</v>
      </c>
      <c r="RI32" s="196">
        <f t="shared" si="101"/>
        <v>0</v>
      </c>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f t="shared" si="175"/>
        <v>1</v>
      </c>
      <c r="SE32" t="s">
        <v>1180</v>
      </c>
      <c r="SF32">
        <v>1</v>
      </c>
      <c r="SG32" s="252">
        <v>2</v>
      </c>
      <c r="SH32">
        <v>1</v>
      </c>
      <c r="SI32" s="138">
        <v>104812.5</v>
      </c>
      <c r="SJ32" s="138">
        <v>104812.5</v>
      </c>
      <c r="SK32" s="196">
        <v>300.86114101194937</v>
      </c>
      <c r="SL32" s="196">
        <f t="shared" si="160"/>
        <v>300.86114101194937</v>
      </c>
      <c r="SM32" s="196">
        <v>300.86114101194937</v>
      </c>
      <c r="SN32" s="196">
        <v>-300.86114101194937</v>
      </c>
      <c r="SO32" s="196">
        <v>-300.86114101194937</v>
      </c>
      <c r="SP32" s="196">
        <v>300.86114101194937</v>
      </c>
      <c r="SQ32" s="196">
        <v>300.86114101194937</v>
      </c>
      <c r="SR32" s="196">
        <f t="shared" si="102"/>
        <v>300.86114101194937</v>
      </c>
      <c r="SS32" s="196">
        <v>300.86114101194937</v>
      </c>
      <c r="ST32" s="196">
        <v>-300.86114101194937</v>
      </c>
      <c r="SU32" s="196">
        <v>-300.86114101194937</v>
      </c>
      <c r="SV32" s="196">
        <v>300.86114101194937</v>
      </c>
      <c r="SX32">
        <v>1</v>
      </c>
      <c r="SY32" s="239">
        <v>1</v>
      </c>
      <c r="SZ32" s="239">
        <v>-1</v>
      </c>
      <c r="TA32" s="239">
        <v>1</v>
      </c>
      <c r="TB32" s="214">
        <v>1</v>
      </c>
      <c r="TC32" s="240">
        <v>-4</v>
      </c>
      <c r="TD32">
        <v>-1</v>
      </c>
      <c r="TE32">
        <v>-1</v>
      </c>
      <c r="TF32" s="214">
        <v>1</v>
      </c>
      <c r="TG32">
        <v>1</v>
      </c>
      <c r="TH32">
        <v>1</v>
      </c>
      <c r="TI32">
        <v>0</v>
      </c>
      <c r="TJ32">
        <v>0</v>
      </c>
      <c r="TK32" s="248"/>
      <c r="TL32" s="202">
        <v>42548</v>
      </c>
      <c r="TM32">
        <f t="shared" si="176"/>
        <v>1</v>
      </c>
      <c r="TN32" t="s">
        <v>1180</v>
      </c>
      <c r="TO32">
        <v>2</v>
      </c>
      <c r="TP32" s="252">
        <v>2</v>
      </c>
      <c r="TQ32">
        <v>2</v>
      </c>
      <c r="TR32" s="138">
        <v>209625</v>
      </c>
      <c r="TS32" s="138">
        <v>209625</v>
      </c>
      <c r="TT32" s="196">
        <v>0</v>
      </c>
      <c r="TU32" s="196">
        <f t="shared" si="161"/>
        <v>0</v>
      </c>
      <c r="TV32" s="196">
        <v>0</v>
      </c>
      <c r="TW32" s="196">
        <v>0</v>
      </c>
      <c r="TX32" s="196">
        <v>0</v>
      </c>
      <c r="TY32" s="196">
        <v>0</v>
      </c>
      <c r="TZ32" s="196">
        <v>0</v>
      </c>
      <c r="UA32" s="196">
        <f t="shared" si="103"/>
        <v>0</v>
      </c>
      <c r="UB32" s="196">
        <v>0</v>
      </c>
      <c r="UC32" s="196">
        <v>0</v>
      </c>
      <c r="UD32" s="196">
        <v>0</v>
      </c>
      <c r="UE32" s="196">
        <v>0</v>
      </c>
      <c r="UG32">
        <v>1</v>
      </c>
      <c r="UH32" s="239">
        <v>1</v>
      </c>
      <c r="UI32" s="239">
        <v>-1</v>
      </c>
      <c r="UJ32" s="239">
        <v>1</v>
      </c>
      <c r="UK32" s="214">
        <v>1</v>
      </c>
      <c r="UL32" s="240">
        <v>-4</v>
      </c>
      <c r="UM32">
        <v>-1</v>
      </c>
      <c r="UN32">
        <v>-1</v>
      </c>
      <c r="UO32" s="214">
        <v>-1</v>
      </c>
      <c r="UP32">
        <v>0</v>
      </c>
      <c r="UQ32">
        <v>0</v>
      </c>
      <c r="UR32">
        <v>1</v>
      </c>
      <c r="US32">
        <v>1</v>
      </c>
      <c r="UT32" s="248">
        <v>-6.4400715563500003E-3</v>
      </c>
      <c r="UU32" s="202">
        <v>42548</v>
      </c>
      <c r="UV32">
        <f t="shared" si="177"/>
        <v>1</v>
      </c>
      <c r="UW32" t="s">
        <v>1180</v>
      </c>
      <c r="UX32">
        <v>2</v>
      </c>
      <c r="UY32" s="252">
        <v>2</v>
      </c>
      <c r="UZ32">
        <v>2</v>
      </c>
      <c r="VA32" s="138">
        <v>208275</v>
      </c>
      <c r="VB32" s="138">
        <v>208275</v>
      </c>
      <c r="VC32" s="196">
        <v>-1341.3059033987963</v>
      </c>
      <c r="VD32" s="196">
        <f t="shared" si="162"/>
        <v>-1341.3059033987963</v>
      </c>
      <c r="VE32" s="196">
        <v>-1341.3059033987963</v>
      </c>
      <c r="VF32" s="196">
        <v>1341.3059033987963</v>
      </c>
      <c r="VG32" s="196">
        <v>1341.3059033987963</v>
      </c>
      <c r="VH32" s="196">
        <v>1341.3059033987963</v>
      </c>
      <c r="VI32" s="196">
        <v>-1341.3059033987963</v>
      </c>
      <c r="VJ32" s="196">
        <f t="shared" si="104"/>
        <v>-1341.3059033987963</v>
      </c>
      <c r="VK32" s="196">
        <v>-1341.3059033987963</v>
      </c>
      <c r="VL32" s="196">
        <v>1341.3059033987963</v>
      </c>
      <c r="VM32" s="196">
        <v>-1341.3059033987963</v>
      </c>
      <c r="VN32" s="196">
        <v>1341.3059033987963</v>
      </c>
      <c r="VP32">
        <v>-1</v>
      </c>
      <c r="VQ32" s="239">
        <v>1</v>
      </c>
      <c r="VR32" s="239">
        <v>1</v>
      </c>
      <c r="VS32" s="239">
        <v>1</v>
      </c>
      <c r="VT32" s="214">
        <v>1</v>
      </c>
      <c r="VU32" s="240">
        <v>-5</v>
      </c>
      <c r="VV32">
        <v>-1</v>
      </c>
      <c r="VW32">
        <v>-1</v>
      </c>
      <c r="VX32" s="214">
        <v>1</v>
      </c>
      <c r="VY32">
        <v>1</v>
      </c>
      <c r="VZ32">
        <v>1</v>
      </c>
      <c r="WA32">
        <v>0</v>
      </c>
      <c r="WB32">
        <v>0</v>
      </c>
      <c r="WC32" s="248">
        <v>5.40151242348E-3</v>
      </c>
      <c r="WD32" s="202">
        <v>42548</v>
      </c>
      <c r="WE32">
        <f t="shared" si="178"/>
        <v>1</v>
      </c>
      <c r="WF32" t="s">
        <v>1180</v>
      </c>
      <c r="WG32">
        <v>2</v>
      </c>
      <c r="WH32" s="252">
        <v>1</v>
      </c>
      <c r="WI32">
        <v>2</v>
      </c>
      <c r="WJ32" s="138">
        <v>209400</v>
      </c>
      <c r="WK32" s="138">
        <v>209400</v>
      </c>
      <c r="WL32" s="196">
        <v>1131.0767014767121</v>
      </c>
      <c r="WM32" s="196">
        <f t="shared" si="163"/>
        <v>-1131.0767014767121</v>
      </c>
      <c r="WN32" s="196">
        <v>1131.0767014767121</v>
      </c>
      <c r="WO32" s="196">
        <v>-1131.0767014767121</v>
      </c>
      <c r="WP32" s="196">
        <v>-1131.0767014767121</v>
      </c>
      <c r="WQ32" s="196">
        <v>1131.0767014767121</v>
      </c>
      <c r="WR32" s="196">
        <v>1131.0767014767121</v>
      </c>
      <c r="WS32" s="196">
        <f t="shared" si="105"/>
        <v>1131.0767014767121</v>
      </c>
      <c r="WT32" s="196">
        <v>1131.0767014767121</v>
      </c>
      <c r="WU32" s="196">
        <v>-1131.0767014767121</v>
      </c>
      <c r="WV32" s="196">
        <v>-1131.0767014767121</v>
      </c>
      <c r="WW32" s="196">
        <v>1131.0767014767121</v>
      </c>
      <c r="WY32">
        <v>1</v>
      </c>
      <c r="WZ32" s="239">
        <v>1</v>
      </c>
      <c r="XA32" s="239">
        <v>1</v>
      </c>
      <c r="XB32" s="239">
        <v>1</v>
      </c>
      <c r="XC32" s="214">
        <v>1</v>
      </c>
      <c r="XD32" s="240">
        <v>6</v>
      </c>
      <c r="XE32">
        <v>-1</v>
      </c>
      <c r="XF32">
        <v>1</v>
      </c>
      <c r="XG32">
        <v>-1</v>
      </c>
      <c r="XH32">
        <v>0</v>
      </c>
      <c r="XI32">
        <v>0</v>
      </c>
      <c r="XJ32">
        <v>1</v>
      </c>
      <c r="XK32">
        <v>0</v>
      </c>
      <c r="XL32">
        <v>-9.5510983763100004E-4</v>
      </c>
      <c r="XM32" s="202">
        <v>42548</v>
      </c>
      <c r="XN32">
        <f t="shared" si="179"/>
        <v>1</v>
      </c>
      <c r="XO32" t="s">
        <v>1180</v>
      </c>
      <c r="XP32">
        <v>2</v>
      </c>
      <c r="XQ32" s="252">
        <v>1</v>
      </c>
      <c r="XR32">
        <v>3</v>
      </c>
      <c r="XS32" s="138">
        <v>209200</v>
      </c>
      <c r="XT32" s="138">
        <v>313800</v>
      </c>
      <c r="XU32" s="196">
        <v>-199.80897803240521</v>
      </c>
      <c r="XV32" s="196">
        <f t="shared" si="164"/>
        <v>-199.80897803240521</v>
      </c>
      <c r="XW32" s="196">
        <v>-199.80897803240521</v>
      </c>
      <c r="XX32" s="196">
        <v>199.80897803240521</v>
      </c>
      <c r="XY32" s="196">
        <v>-199.80897803240521</v>
      </c>
      <c r="XZ32" s="196">
        <v>-199.80897803240521</v>
      </c>
      <c r="YA32" s="196">
        <v>-199.80897803240521</v>
      </c>
      <c r="YB32" s="196">
        <f t="shared" si="106"/>
        <v>-199.80897803240521</v>
      </c>
      <c r="YC32" s="196">
        <v>-199.80897803240521</v>
      </c>
      <c r="YD32" s="196">
        <v>199.80897803240521</v>
      </c>
      <c r="YE32" s="196">
        <v>-199.80897803240521</v>
      </c>
      <c r="YF32" s="196">
        <v>199.80897803240521</v>
      </c>
      <c r="YH32">
        <v>-1</v>
      </c>
      <c r="YI32">
        <v>1</v>
      </c>
      <c r="YJ32">
        <v>1</v>
      </c>
      <c r="YK32">
        <v>1</v>
      </c>
      <c r="YL32">
        <v>1</v>
      </c>
      <c r="YM32">
        <v>7</v>
      </c>
      <c r="YN32">
        <v>-1</v>
      </c>
      <c r="YO32">
        <v>1</v>
      </c>
      <c r="YP32" s="214">
        <v>1</v>
      </c>
      <c r="YQ32">
        <v>1</v>
      </c>
      <c r="YR32">
        <v>1</v>
      </c>
      <c r="YS32">
        <v>0</v>
      </c>
      <c r="YT32">
        <v>1</v>
      </c>
      <c r="YU32" s="248">
        <v>1.36233269598E-2</v>
      </c>
      <c r="YV32" s="202">
        <v>42548</v>
      </c>
      <c r="YW32">
        <f t="shared" si="180"/>
        <v>1</v>
      </c>
      <c r="YX32" t="s">
        <v>1180</v>
      </c>
      <c r="YY32">
        <v>2</v>
      </c>
      <c r="YZ32">
        <v>1</v>
      </c>
      <c r="ZA32">
        <v>3</v>
      </c>
      <c r="ZB32" s="138">
        <v>212050</v>
      </c>
      <c r="ZC32" s="138">
        <v>318075</v>
      </c>
      <c r="ZD32" s="196">
        <v>2888.8264818255898</v>
      </c>
      <c r="ZE32" s="196">
        <f t="shared" si="165"/>
        <v>-2888.8264818255898</v>
      </c>
      <c r="ZF32" s="196">
        <v>2888.8264818255898</v>
      </c>
      <c r="ZG32" s="196">
        <v>-2888.8264818255898</v>
      </c>
      <c r="ZH32" s="196">
        <v>2888.8264818255898</v>
      </c>
      <c r="ZI32" s="196">
        <v>2888.8264818255898</v>
      </c>
      <c r="ZJ32" s="196">
        <v>2888.8264818255898</v>
      </c>
      <c r="ZK32" s="196">
        <f t="shared" si="107"/>
        <v>2888.8264818255898</v>
      </c>
      <c r="ZL32" s="196">
        <v>2888.8264818255898</v>
      </c>
      <c r="ZM32" s="196">
        <v>-2888.8264818255898</v>
      </c>
      <c r="ZN32" s="196">
        <v>-2888.8264818255898</v>
      </c>
      <c r="ZO32" s="196">
        <v>2888.8264818255898</v>
      </c>
      <c r="ZQ32">
        <v>1</v>
      </c>
      <c r="ZR32" s="239">
        <v>1</v>
      </c>
      <c r="ZS32" s="239">
        <v>-1</v>
      </c>
      <c r="ZT32" s="239">
        <v>1</v>
      </c>
      <c r="ZU32" s="214">
        <v>1</v>
      </c>
      <c r="ZV32" s="240">
        <v>8</v>
      </c>
      <c r="ZW32">
        <v>-1</v>
      </c>
      <c r="ZX32">
        <v>1</v>
      </c>
      <c r="ZY32" s="214">
        <v>1</v>
      </c>
      <c r="ZZ32">
        <v>1</v>
      </c>
      <c r="AAA32">
        <v>1</v>
      </c>
      <c r="AAB32">
        <v>0</v>
      </c>
      <c r="AAC32">
        <v>1</v>
      </c>
      <c r="AAD32" s="248">
        <v>4.5979721763699999E-3</v>
      </c>
      <c r="AAE32" s="202">
        <v>42548</v>
      </c>
      <c r="AAF32">
        <f t="shared" si="181"/>
        <v>1</v>
      </c>
      <c r="AAG32" t="s">
        <v>1180</v>
      </c>
      <c r="AAH32">
        <v>2</v>
      </c>
      <c r="AAI32" s="252">
        <v>2</v>
      </c>
      <c r="AAJ32">
        <v>2</v>
      </c>
      <c r="AAK32" s="138">
        <v>213025</v>
      </c>
      <c r="AAL32" s="138">
        <v>213025</v>
      </c>
      <c r="AAM32" s="196">
        <v>979.48302287121919</v>
      </c>
      <c r="AAN32" s="196">
        <f t="shared" si="166"/>
        <v>979.48302287121919</v>
      </c>
      <c r="AAO32" s="196">
        <v>979.48302287121919</v>
      </c>
      <c r="AAP32" s="196">
        <v>-979.48302287121919</v>
      </c>
      <c r="AAQ32" s="196">
        <v>979.48302287121919</v>
      </c>
      <c r="AAR32" s="196">
        <v>-979.48302287121919</v>
      </c>
      <c r="AAS32" s="196">
        <v>979.48302287121919</v>
      </c>
      <c r="AAT32" s="196">
        <f t="shared" si="108"/>
        <v>979.48302287121919</v>
      </c>
      <c r="AAU32" s="196">
        <v>979.48302287121919</v>
      </c>
      <c r="AAV32" s="196">
        <v>-979.48302287121919</v>
      </c>
      <c r="AAW32" s="196">
        <v>-979.48302287121919</v>
      </c>
      <c r="AAX32" s="196">
        <v>979.48302287121919</v>
      </c>
      <c r="AAZ32">
        <v>1</v>
      </c>
      <c r="ABA32" s="239">
        <v>1</v>
      </c>
      <c r="ABB32" s="239">
        <v>-1</v>
      </c>
      <c r="ABC32" s="239">
        <v>1</v>
      </c>
      <c r="ABD32" s="214">
        <v>1</v>
      </c>
      <c r="ABE32" s="240">
        <v>9</v>
      </c>
      <c r="ABF32">
        <v>-1</v>
      </c>
      <c r="ABG32">
        <v>1</v>
      </c>
      <c r="ABH32" s="214">
        <v>1</v>
      </c>
      <c r="ABI32">
        <v>1</v>
      </c>
      <c r="ABJ32">
        <v>1</v>
      </c>
      <c r="ABK32">
        <v>0</v>
      </c>
      <c r="ABL32">
        <v>1</v>
      </c>
      <c r="ABM32" s="248">
        <v>7.2761412979700001E-3</v>
      </c>
      <c r="ABN32" s="202">
        <v>42548</v>
      </c>
      <c r="ABO32">
        <v>1</v>
      </c>
      <c r="ABP32" t="s">
        <v>1180</v>
      </c>
      <c r="ABQ32">
        <v>2</v>
      </c>
      <c r="ABR32" s="252">
        <v>2</v>
      </c>
      <c r="ABS32">
        <v>2</v>
      </c>
      <c r="ABT32" s="138">
        <v>214575</v>
      </c>
      <c r="ABU32" s="138">
        <v>214575</v>
      </c>
      <c r="ABV32" s="196">
        <v>1561.2780190119129</v>
      </c>
      <c r="ABW32" s="196">
        <v>1561.2780190119129</v>
      </c>
      <c r="ABX32" s="196">
        <v>1561.2780190119129</v>
      </c>
      <c r="ABY32" s="196">
        <v>-1561.2780190119129</v>
      </c>
      <c r="ABZ32" s="196">
        <v>1561.2780190119129</v>
      </c>
      <c r="ACA32" s="196">
        <v>-1561.2780190119129</v>
      </c>
      <c r="ACB32" s="196">
        <v>1561.2780190119129</v>
      </c>
      <c r="ACC32" s="196">
        <v>1561.2780190119129</v>
      </c>
      <c r="ACD32" s="196">
        <v>1561.2780190119129</v>
      </c>
      <c r="ACE32" s="196">
        <v>-1561.2780190119129</v>
      </c>
      <c r="ACF32" s="196">
        <v>-1561.2780190119129</v>
      </c>
      <c r="ACG32" s="196">
        <v>1561.2780190119129</v>
      </c>
      <c r="ACI32">
        <v>1</v>
      </c>
      <c r="ACJ32" s="239">
        <v>1</v>
      </c>
      <c r="ACK32" s="239">
        <v>-1</v>
      </c>
      <c r="ACL32" s="239">
        <v>1</v>
      </c>
      <c r="ACM32" s="214">
        <v>1</v>
      </c>
      <c r="ACN32" s="240">
        <v>10</v>
      </c>
      <c r="ACO32">
        <v>-1</v>
      </c>
      <c r="ACP32">
        <v>1</v>
      </c>
      <c r="ACQ32" s="214">
        <v>1</v>
      </c>
      <c r="ACR32">
        <v>0</v>
      </c>
      <c r="ACS32">
        <v>1</v>
      </c>
      <c r="ACT32">
        <v>0</v>
      </c>
      <c r="ACU32">
        <v>1</v>
      </c>
      <c r="ACV32" s="248">
        <v>1.16509379005E-4</v>
      </c>
      <c r="ACW32" s="202">
        <v>42548</v>
      </c>
      <c r="ACX32">
        <v>1</v>
      </c>
      <c r="ACY32" t="s">
        <v>1180</v>
      </c>
      <c r="ACZ32">
        <v>2</v>
      </c>
      <c r="ADA32" s="252"/>
      <c r="ADB32">
        <v>2</v>
      </c>
      <c r="ADC32" s="138">
        <v>214600</v>
      </c>
      <c r="ADD32" s="138">
        <v>214600</v>
      </c>
      <c r="ADE32" s="196">
        <v>25.002912734473</v>
      </c>
      <c r="ADF32" s="196">
        <v>25.002912734473</v>
      </c>
      <c r="ADG32" s="196">
        <v>25.002912734473</v>
      </c>
      <c r="ADH32" s="196">
        <v>-25.002912734473</v>
      </c>
      <c r="ADI32" s="196">
        <v>25.002912734473</v>
      </c>
      <c r="ADJ32" s="196">
        <v>-25.002912734473</v>
      </c>
      <c r="ADK32" s="196">
        <v>25.002912734473</v>
      </c>
      <c r="ADL32" s="196">
        <v>25.002912734473</v>
      </c>
      <c r="ADM32" s="196">
        <v>25.002912734473</v>
      </c>
      <c r="ADN32" s="196">
        <v>-25.002912734473</v>
      </c>
      <c r="ADO32" s="196">
        <v>-25.002912734473</v>
      </c>
      <c r="ADP32" s="196">
        <v>25.002912734473</v>
      </c>
      <c r="ADR32">
        <v>1</v>
      </c>
      <c r="ADS32" s="239">
        <v>1</v>
      </c>
      <c r="ADT32" s="239">
        <v>-1</v>
      </c>
      <c r="ADU32" s="214">
        <v>1</v>
      </c>
      <c r="ADV32" s="214">
        <v>-1</v>
      </c>
      <c r="ADW32" s="240">
        <v>11</v>
      </c>
      <c r="ADX32">
        <v>1</v>
      </c>
      <c r="ADY32">
        <v>-1</v>
      </c>
      <c r="ADZ32" s="214">
        <v>1</v>
      </c>
      <c r="AEA32">
        <v>0</v>
      </c>
      <c r="AEB32">
        <v>0</v>
      </c>
      <c r="AEC32">
        <v>1</v>
      </c>
      <c r="AED32">
        <v>0</v>
      </c>
      <c r="AEE32" s="248">
        <v>5.2423112767900001E-3</v>
      </c>
      <c r="AEF32" s="202">
        <v>42548</v>
      </c>
      <c r="AEG32">
        <v>1</v>
      </c>
      <c r="AEH32" t="s">
        <v>1180</v>
      </c>
      <c r="AEI32">
        <v>2</v>
      </c>
      <c r="AEJ32" s="252"/>
      <c r="AEK32">
        <v>2</v>
      </c>
      <c r="AEL32" s="138">
        <v>215725</v>
      </c>
      <c r="AEM32" s="138">
        <v>215725</v>
      </c>
      <c r="AEN32" s="196">
        <v>1130.8976001855228</v>
      </c>
      <c r="AEO32" s="196">
        <v>1130.8976001855228</v>
      </c>
      <c r="AEP32" s="196">
        <v>-1130.8976001855228</v>
      </c>
      <c r="AEQ32" s="196">
        <v>1130.8976001855228</v>
      </c>
      <c r="AER32" s="196">
        <v>-1130.8976001855228</v>
      </c>
      <c r="AES32" s="196">
        <v>-1130.8976001855228</v>
      </c>
      <c r="AET32" s="196">
        <v>1130.8976001855228</v>
      </c>
      <c r="AEU32" s="196">
        <v>1130.8976001855228</v>
      </c>
      <c r="AEV32" s="196">
        <v>1130.8976001855228</v>
      </c>
      <c r="AEW32" s="196">
        <v>-1130.8976001855228</v>
      </c>
      <c r="AEX32" s="196">
        <v>-1130.8976001855228</v>
      </c>
      <c r="AEY32" s="196">
        <v>1130.8976001855228</v>
      </c>
      <c r="AFA32">
        <f t="shared" si="109"/>
        <v>1</v>
      </c>
      <c r="AFB32" s="239">
        <v>-1</v>
      </c>
      <c r="AFC32" s="239">
        <v>-1</v>
      </c>
      <c r="AFD32" s="239">
        <v>1</v>
      </c>
      <c r="AFE32" s="214">
        <v>-1</v>
      </c>
      <c r="AFF32" s="240">
        <v>12</v>
      </c>
      <c r="AFG32">
        <f t="shared" si="110"/>
        <v>1</v>
      </c>
      <c r="AFH32">
        <f t="shared" si="111"/>
        <v>-1</v>
      </c>
      <c r="AFI32" s="214">
        <v>-1</v>
      </c>
      <c r="AFJ32">
        <f t="shared" si="112"/>
        <v>1</v>
      </c>
      <c r="AFK32">
        <f t="shared" si="194"/>
        <v>1</v>
      </c>
      <c r="AFL32">
        <f t="shared" si="167"/>
        <v>0</v>
      </c>
      <c r="AFM32">
        <f t="shared" si="114"/>
        <v>1</v>
      </c>
      <c r="AFN32">
        <v>-2.0859891065000001E-3</v>
      </c>
      <c r="AFO32" s="202">
        <v>42548</v>
      </c>
      <c r="AFP32">
        <f t="shared" si="115"/>
        <v>-1</v>
      </c>
      <c r="AFQ32" t="str">
        <f t="shared" si="92"/>
        <v>TRUE</v>
      </c>
      <c r="AFR32">
        <f>VLOOKUP($A32,'FuturesInfo (3)'!$A$2:$V$80,22)</f>
        <v>2</v>
      </c>
      <c r="AFS32" s="252"/>
      <c r="AFT32">
        <f t="shared" si="116"/>
        <v>2</v>
      </c>
      <c r="AFU32" s="138">
        <f>VLOOKUP($A32,'FuturesInfo (3)'!$A$2:$O$80,15)*AFR32</f>
        <v>215275</v>
      </c>
      <c r="AFV32" s="138">
        <f>VLOOKUP($A32,'FuturesInfo (3)'!$A$2:$O$80,15)*AFT32</f>
        <v>215275</v>
      </c>
      <c r="AFW32" s="196">
        <f t="shared" si="117"/>
        <v>449.06130490178754</v>
      </c>
      <c r="AFX32" s="196">
        <f t="shared" si="188"/>
        <v>-449.06130490178754</v>
      </c>
      <c r="AFY32" s="196">
        <f t="shared" si="119"/>
        <v>449.06130490178754</v>
      </c>
      <c r="AFZ32" s="196">
        <f t="shared" si="120"/>
        <v>-449.06130490178754</v>
      </c>
      <c r="AGA32" s="196">
        <f t="shared" si="191"/>
        <v>449.06130490178754</v>
      </c>
      <c r="AGB32" s="196">
        <f t="shared" si="122"/>
        <v>449.06130490178754</v>
      </c>
      <c r="AGC32" s="196">
        <f t="shared" si="168"/>
        <v>-449.06130490178754</v>
      </c>
      <c r="AGD32" s="196">
        <f t="shared" si="123"/>
        <v>449.06130490178754</v>
      </c>
      <c r="AGE32" s="196">
        <f>IF(IF(sym!$Q21=AFI32,1,0)=1,ABS(AFU32*AFN32),-ABS(AFU32*AFN32))</f>
        <v>-449.06130490178754</v>
      </c>
      <c r="AGF32" s="196">
        <f>IF(IF(sym!$P21=AFI32,1,0)=1,ABS(AFU32*AFN32),-ABS(AFU32*AFN32))</f>
        <v>449.06130490178754</v>
      </c>
      <c r="AGG32" s="196">
        <f t="shared" si="183"/>
        <v>-449.06130490178754</v>
      </c>
      <c r="AGH32" s="196">
        <f t="shared" si="125"/>
        <v>449.06130490178754</v>
      </c>
      <c r="AGJ32">
        <f t="shared" si="126"/>
        <v>-1</v>
      </c>
      <c r="AGK32" s="239">
        <v>-1</v>
      </c>
      <c r="AGL32" s="239">
        <v>-1</v>
      </c>
      <c r="AGM32" s="239">
        <v>1</v>
      </c>
      <c r="AGN32" s="214">
        <v>-1</v>
      </c>
      <c r="AGO32" s="240">
        <v>13</v>
      </c>
      <c r="AGP32">
        <f t="shared" si="127"/>
        <v>1</v>
      </c>
      <c r="AGQ32">
        <f t="shared" si="128"/>
        <v>-1</v>
      </c>
      <c r="AGR32" s="214"/>
      <c r="AGS32">
        <f t="shared" si="129"/>
        <v>0</v>
      </c>
      <c r="AGT32">
        <f t="shared" si="195"/>
        <v>0</v>
      </c>
      <c r="AGU32">
        <f t="shared" si="169"/>
        <v>0</v>
      </c>
      <c r="AGV32">
        <f t="shared" si="131"/>
        <v>0</v>
      </c>
      <c r="AGW32" s="248"/>
      <c r="AGX32" s="202">
        <v>42548</v>
      </c>
      <c r="AGY32">
        <f t="shared" si="132"/>
        <v>-1</v>
      </c>
      <c r="AGZ32" t="str">
        <f t="shared" si="93"/>
        <v>TRUE</v>
      </c>
      <c r="AHA32">
        <f>VLOOKUP($A32,'FuturesInfo (3)'!$A$2:$V$80,22)</f>
        <v>2</v>
      </c>
      <c r="AHB32" s="252"/>
      <c r="AHC32">
        <f t="shared" si="133"/>
        <v>2</v>
      </c>
      <c r="AHD32" s="138">
        <f>VLOOKUP($A32,'FuturesInfo (3)'!$A$2:$O$80,15)*AHA32</f>
        <v>215275</v>
      </c>
      <c r="AHE32" s="138">
        <f>VLOOKUP($A32,'FuturesInfo (3)'!$A$2:$O$80,15)*AHC32</f>
        <v>215275</v>
      </c>
      <c r="AHF32" s="196">
        <f t="shared" si="134"/>
        <v>0</v>
      </c>
      <c r="AHG32" s="196">
        <f t="shared" si="189"/>
        <v>0</v>
      </c>
      <c r="AHH32" s="196">
        <f t="shared" si="136"/>
        <v>0</v>
      </c>
      <c r="AHI32" s="196">
        <f t="shared" si="137"/>
        <v>0</v>
      </c>
      <c r="AHJ32" s="196">
        <f t="shared" si="192"/>
        <v>0</v>
      </c>
      <c r="AHK32" s="196">
        <f t="shared" si="139"/>
        <v>0</v>
      </c>
      <c r="AHL32" s="196">
        <f t="shared" si="170"/>
        <v>0</v>
      </c>
      <c r="AHM32" s="196">
        <f t="shared" si="140"/>
        <v>0</v>
      </c>
      <c r="AHN32" s="196">
        <f>IF(IF(sym!$Q21=AGR32,1,0)=1,ABS(AHD32*AGW32),-ABS(AHD32*AGW32))</f>
        <v>0</v>
      </c>
      <c r="AHO32" s="196">
        <f>IF(IF(sym!$P21=AGR32,1,0)=1,ABS(AHD32*AGW32),-ABS(AHD32*AGW32))</f>
        <v>0</v>
      </c>
      <c r="AHP32" s="196">
        <f t="shared" si="185"/>
        <v>0</v>
      </c>
      <c r="AHQ32" s="196">
        <f t="shared" si="142"/>
        <v>0</v>
      </c>
      <c r="AHS32">
        <f t="shared" si="143"/>
        <v>0</v>
      </c>
      <c r="AHT32" s="239"/>
      <c r="AHU32" s="239"/>
      <c r="AHV32" s="239"/>
      <c r="AHW32" s="214"/>
      <c r="AHX32" s="240"/>
      <c r="AHY32">
        <f t="shared" si="144"/>
        <v>1</v>
      </c>
      <c r="AHZ32">
        <f t="shared" si="145"/>
        <v>0</v>
      </c>
      <c r="AIA32" s="214"/>
      <c r="AIB32">
        <f t="shared" si="146"/>
        <v>1</v>
      </c>
      <c r="AIC32">
        <f t="shared" si="196"/>
        <v>1</v>
      </c>
      <c r="AID32">
        <f t="shared" si="171"/>
        <v>0</v>
      </c>
      <c r="AIE32">
        <f t="shared" si="148"/>
        <v>1</v>
      </c>
      <c r="AIF32" s="248"/>
      <c r="AIG32" s="202"/>
      <c r="AIH32">
        <f t="shared" si="149"/>
        <v>-1</v>
      </c>
      <c r="AII32" t="str">
        <f t="shared" si="94"/>
        <v>FALSE</v>
      </c>
      <c r="AIJ32">
        <f>VLOOKUP($A32,'FuturesInfo (3)'!$A$2:$V$80,22)</f>
        <v>2</v>
      </c>
      <c r="AIK32" s="252"/>
      <c r="AIL32">
        <f t="shared" si="150"/>
        <v>2</v>
      </c>
      <c r="AIM32" s="138">
        <f>VLOOKUP($A32,'FuturesInfo (3)'!$A$2:$O$80,15)*AIJ32</f>
        <v>215275</v>
      </c>
      <c r="AIN32" s="138">
        <f>VLOOKUP($A32,'FuturesInfo (3)'!$A$2:$O$80,15)*AIL32</f>
        <v>215275</v>
      </c>
      <c r="AIO32" s="196">
        <f t="shared" si="151"/>
        <v>0</v>
      </c>
      <c r="AIP32" s="196">
        <f t="shared" si="190"/>
        <v>0</v>
      </c>
      <c r="AIQ32" s="196">
        <f t="shared" si="153"/>
        <v>0</v>
      </c>
      <c r="AIR32" s="196">
        <f t="shared" si="154"/>
        <v>0</v>
      </c>
      <c r="AIS32" s="196">
        <f t="shared" si="193"/>
        <v>0</v>
      </c>
      <c r="AIT32" s="196">
        <f t="shared" si="156"/>
        <v>0</v>
      </c>
      <c r="AIU32" s="196">
        <f t="shared" si="172"/>
        <v>0</v>
      </c>
      <c r="AIV32" s="196">
        <f t="shared" si="157"/>
        <v>0</v>
      </c>
      <c r="AIW32" s="196">
        <f>IF(IF(sym!$Q21=AIA32,1,0)=1,ABS(AIM32*AIF32),-ABS(AIM32*AIF32))</f>
        <v>0</v>
      </c>
      <c r="AIX32" s="196">
        <f>IF(IF(sym!$P21=AIA32,1,0)=1,ABS(AIM32*AIF32),-ABS(AIM32*AIF32))</f>
        <v>0</v>
      </c>
      <c r="AIY32" s="196">
        <f t="shared" si="187"/>
        <v>0</v>
      </c>
      <c r="AIZ32" s="196">
        <f t="shared" si="159"/>
        <v>0</v>
      </c>
    </row>
    <row r="33" spans="1:936" x14ac:dyDescent="0.25">
      <c r="A33" s="1" t="s">
        <v>332</v>
      </c>
      <c r="B33" s="150" t="str">
        <f>'FuturesInfo (3)'!M21</f>
        <v>@GF</v>
      </c>
      <c r="C33" s="200" t="str">
        <f>VLOOKUP(A33,'FuturesInfo (3)'!$A$2:$K$80,11)</f>
        <v>meat</v>
      </c>
      <c r="F33" s="5" t="e">
        <f>#REF!</f>
        <v>#REF!</v>
      </c>
      <c r="G33" s="5">
        <v>-1</v>
      </c>
      <c r="H33">
        <v>1</v>
      </c>
      <c r="I33" s="5">
        <v>1</v>
      </c>
      <c r="J33">
        <f t="shared" si="77"/>
        <v>0</v>
      </c>
      <c r="K33">
        <f t="shared" si="78"/>
        <v>1</v>
      </c>
      <c r="L33" s="185">
        <v>1.8784153005500001E-3</v>
      </c>
      <c r="M33" s="2">
        <v>10</v>
      </c>
      <c r="N33">
        <v>60</v>
      </c>
      <c r="O33" t="str">
        <f t="shared" si="79"/>
        <v>TRUE</v>
      </c>
      <c r="P33">
        <f>VLOOKUP($A33,'FuturesInfo (3)'!$A$2:$V$80,22)</f>
        <v>2</v>
      </c>
      <c r="Q33">
        <f t="shared" si="80"/>
        <v>2</v>
      </c>
      <c r="R33">
        <f t="shared" si="80"/>
        <v>2</v>
      </c>
      <c r="S33" s="138">
        <f>VLOOKUP($A33,'FuturesInfo (3)'!$A$2:$O$80,15)*Q33</f>
        <v>139575</v>
      </c>
      <c r="T33" s="144">
        <f t="shared" si="81"/>
        <v>-262.17981557426629</v>
      </c>
      <c r="U33" s="144">
        <f t="shared" si="95"/>
        <v>262.17981557426629</v>
      </c>
      <c r="W33" s="5">
        <f t="shared" si="82"/>
        <v>-1</v>
      </c>
      <c r="X33" s="5">
        <v>-1</v>
      </c>
      <c r="Y33">
        <v>1</v>
      </c>
      <c r="Z33" s="5">
        <v>-1</v>
      </c>
      <c r="AA33">
        <f t="shared" si="173"/>
        <v>1</v>
      </c>
      <c r="AB33">
        <f t="shared" si="83"/>
        <v>0</v>
      </c>
      <c r="AC33" s="5">
        <v>-7.8404636100200004E-3</v>
      </c>
      <c r="AD33" s="2">
        <v>10</v>
      </c>
      <c r="AE33">
        <v>60</v>
      </c>
      <c r="AF33" t="str">
        <f t="shared" si="84"/>
        <v>TRUE</v>
      </c>
      <c r="AG33">
        <f>VLOOKUP($A33,'FuturesInfo (3)'!$A$2:$V$80,22)</f>
        <v>2</v>
      </c>
      <c r="AH33">
        <f t="shared" si="85"/>
        <v>2</v>
      </c>
      <c r="AI33">
        <f t="shared" si="96"/>
        <v>2</v>
      </c>
      <c r="AJ33" s="138">
        <f>VLOOKUP($A33,'FuturesInfo (3)'!$A$2:$O$80,15)*AI33</f>
        <v>139575</v>
      </c>
      <c r="AK33" s="196">
        <f t="shared" si="97"/>
        <v>1094.3327083685415</v>
      </c>
      <c r="AL33" s="196">
        <f t="shared" si="98"/>
        <v>-1094.3327083685415</v>
      </c>
      <c r="AN33" s="5">
        <f t="shared" si="86"/>
        <v>-1</v>
      </c>
      <c r="AO33" s="5">
        <v>-1</v>
      </c>
      <c r="AP33">
        <v>1</v>
      </c>
      <c r="AQ33" s="5">
        <v>-1</v>
      </c>
      <c r="AR33">
        <f t="shared" si="174"/>
        <v>1</v>
      </c>
      <c r="AS33">
        <f t="shared" si="87"/>
        <v>0</v>
      </c>
      <c r="AT33" s="5">
        <v>-5.1537536505799999E-4</v>
      </c>
      <c r="AU33" s="2">
        <v>10</v>
      </c>
      <c r="AV33">
        <v>60</v>
      </c>
      <c r="AW33" t="str">
        <f t="shared" si="88"/>
        <v>TRUE</v>
      </c>
      <c r="AX33">
        <f>VLOOKUP($A33,'FuturesInfo (3)'!$A$2:$V$80,22)</f>
        <v>2</v>
      </c>
      <c r="AY33">
        <f t="shared" si="89"/>
        <v>2</v>
      </c>
      <c r="AZ33">
        <f t="shared" si="99"/>
        <v>2</v>
      </c>
      <c r="BA33" s="138">
        <f>VLOOKUP($A33,'FuturesInfo (3)'!$A$2:$O$80,15)*AZ33</f>
        <v>139575</v>
      </c>
      <c r="BB33" s="196">
        <f t="shared" si="90"/>
        <v>71.933516577970352</v>
      </c>
      <c r="BC33" s="196">
        <f t="shared" si="100"/>
        <v>-71.933516577970352</v>
      </c>
      <c r="BE33" s="5">
        <v>-1</v>
      </c>
      <c r="BF33" s="5">
        <v>-1</v>
      </c>
      <c r="BG33">
        <v>1</v>
      </c>
      <c r="BH33" s="5">
        <v>1</v>
      </c>
      <c r="BI33">
        <v>0</v>
      </c>
      <c r="BJ33">
        <v>1</v>
      </c>
      <c r="BK33" s="5">
        <v>1.32347885871E-2</v>
      </c>
      <c r="BL33" s="2">
        <v>10</v>
      </c>
      <c r="BM33">
        <v>60</v>
      </c>
      <c r="BN33" t="s">
        <v>1180</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1180</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1180</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1180</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1180</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1180</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1180</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1180</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1180</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1180</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1180</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1180</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1180</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1180</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1180</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1180</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1180</v>
      </c>
      <c r="QX33">
        <v>1</v>
      </c>
      <c r="QY33" s="252">
        <v>1</v>
      </c>
      <c r="QZ33">
        <v>1</v>
      </c>
      <c r="RA33" s="138">
        <v>72150</v>
      </c>
      <c r="RB33" s="138">
        <v>72150</v>
      </c>
      <c r="RC33" s="196">
        <v>-630.46137714116696</v>
      </c>
      <c r="RD33" s="196">
        <f t="shared" si="91"/>
        <v>630.46137714116696</v>
      </c>
      <c r="RE33" s="196">
        <v>630.46137714116696</v>
      </c>
      <c r="RF33" s="196">
        <v>-630.46137714116696</v>
      </c>
      <c r="RG33" s="196">
        <v>630.46137714116696</v>
      </c>
      <c r="RH33" s="196">
        <v>-630.46137714116696</v>
      </c>
      <c r="RI33" s="196">
        <f t="shared" si="101"/>
        <v>-1</v>
      </c>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f t="shared" si="175"/>
        <v>1</v>
      </c>
      <c r="SE33" t="s">
        <v>1180</v>
      </c>
      <c r="SF33">
        <v>1</v>
      </c>
      <c r="SG33" s="252">
        <v>1</v>
      </c>
      <c r="SH33">
        <v>1</v>
      </c>
      <c r="SI33" s="138">
        <v>71225</v>
      </c>
      <c r="SJ33" s="138">
        <v>71225</v>
      </c>
      <c r="SK33" s="196">
        <v>913.1410256401125</v>
      </c>
      <c r="SL33" s="196">
        <f t="shared" si="160"/>
        <v>-913.1410256401125</v>
      </c>
      <c r="SM33" s="196">
        <v>-913.1410256401125</v>
      </c>
      <c r="SN33" s="196">
        <v>913.1410256401125</v>
      </c>
      <c r="SO33" s="196">
        <v>-913.1410256401125</v>
      </c>
      <c r="SP33" s="196">
        <v>913.1410256401125</v>
      </c>
      <c r="SQ33" s="196">
        <v>-913.1410256401125</v>
      </c>
      <c r="SR33" s="196">
        <f t="shared" si="102"/>
        <v>-913.1410256401125</v>
      </c>
      <c r="SS33" s="196">
        <v>-913.1410256401125</v>
      </c>
      <c r="ST33" s="196">
        <v>913.1410256401125</v>
      </c>
      <c r="SU33" s="196">
        <v>-913.1410256401125</v>
      </c>
      <c r="SV33" s="196">
        <v>913.1410256401125</v>
      </c>
      <c r="SX33">
        <v>-1</v>
      </c>
      <c r="SY33" s="242">
        <v>1</v>
      </c>
      <c r="SZ33" s="242">
        <v>1</v>
      </c>
      <c r="TA33" s="242">
        <v>1</v>
      </c>
      <c r="TB33" s="214">
        <v>1</v>
      </c>
      <c r="TC33" s="240">
        <v>9</v>
      </c>
      <c r="TD33">
        <v>-1</v>
      </c>
      <c r="TE33">
        <v>1</v>
      </c>
      <c r="TF33" s="246">
        <v>-1</v>
      </c>
      <c r="TG33">
        <v>0</v>
      </c>
      <c r="TH33">
        <v>0</v>
      </c>
      <c r="TI33">
        <v>1</v>
      </c>
      <c r="TJ33">
        <v>0</v>
      </c>
      <c r="TK33" s="246"/>
      <c r="TL33" s="202">
        <v>42541</v>
      </c>
      <c r="TM33">
        <f t="shared" si="176"/>
        <v>1</v>
      </c>
      <c r="TN33" t="s">
        <v>1180</v>
      </c>
      <c r="TO33">
        <v>2</v>
      </c>
      <c r="TP33" s="252">
        <v>1</v>
      </c>
      <c r="TQ33">
        <v>3</v>
      </c>
      <c r="TR33" s="138">
        <v>142450</v>
      </c>
      <c r="TS33" s="138">
        <v>213675</v>
      </c>
      <c r="TT33" s="196">
        <v>0</v>
      </c>
      <c r="TU33" s="196">
        <f t="shared" si="161"/>
        <v>0</v>
      </c>
      <c r="TV33" s="196">
        <v>0</v>
      </c>
      <c r="TW33" s="196">
        <v>0</v>
      </c>
      <c r="TX33" s="196">
        <v>0</v>
      </c>
      <c r="TY33" s="196">
        <v>0</v>
      </c>
      <c r="TZ33" s="196">
        <v>0</v>
      </c>
      <c r="UA33" s="196">
        <f t="shared" si="103"/>
        <v>0</v>
      </c>
      <c r="UB33" s="196">
        <v>0</v>
      </c>
      <c r="UC33" s="196">
        <v>0</v>
      </c>
      <c r="UD33" s="196">
        <v>0</v>
      </c>
      <c r="UE33" s="196">
        <v>0</v>
      </c>
      <c r="UG33">
        <v>-1</v>
      </c>
      <c r="UH33" s="242">
        <v>1</v>
      </c>
      <c r="UI33" s="242">
        <v>1</v>
      </c>
      <c r="UJ33" s="242">
        <v>1</v>
      </c>
      <c r="UK33" s="214">
        <v>1</v>
      </c>
      <c r="UL33" s="240">
        <v>9</v>
      </c>
      <c r="UM33">
        <v>-1</v>
      </c>
      <c r="UN33">
        <v>1</v>
      </c>
      <c r="UO33" s="246">
        <v>1</v>
      </c>
      <c r="UP33">
        <v>1</v>
      </c>
      <c r="UQ33">
        <v>1</v>
      </c>
      <c r="UR33">
        <v>0</v>
      </c>
      <c r="US33">
        <v>1</v>
      </c>
      <c r="UT33" s="246">
        <v>1.1407511407499999E-2</v>
      </c>
      <c r="UU33" s="202">
        <v>42541</v>
      </c>
      <c r="UV33">
        <f t="shared" si="177"/>
        <v>1</v>
      </c>
      <c r="UW33" t="s">
        <v>1180</v>
      </c>
      <c r="UX33">
        <v>2</v>
      </c>
      <c r="UY33" s="252">
        <v>1</v>
      </c>
      <c r="UZ33">
        <v>3</v>
      </c>
      <c r="VA33" s="138">
        <v>144075</v>
      </c>
      <c r="VB33" s="138">
        <v>216112.5</v>
      </c>
      <c r="VC33" s="196">
        <v>1643.5372060355623</v>
      </c>
      <c r="VD33" s="196">
        <f t="shared" si="162"/>
        <v>-1643.5372060355623</v>
      </c>
      <c r="VE33" s="196">
        <v>1643.5372060355623</v>
      </c>
      <c r="VF33" s="196">
        <v>-1643.5372060355623</v>
      </c>
      <c r="VG33" s="196">
        <v>1643.5372060355623</v>
      </c>
      <c r="VH33" s="196">
        <v>1643.5372060355623</v>
      </c>
      <c r="VI33" s="196">
        <v>1643.5372060355623</v>
      </c>
      <c r="VJ33" s="196">
        <f t="shared" si="104"/>
        <v>1643.5372060355623</v>
      </c>
      <c r="VK33" s="196">
        <v>1643.5372060355623</v>
      </c>
      <c r="VL33" s="196">
        <v>-1643.5372060355623</v>
      </c>
      <c r="VM33" s="196">
        <v>-1643.5372060355623</v>
      </c>
      <c r="VN33" s="196">
        <v>1643.5372060355623</v>
      </c>
      <c r="VP33">
        <v>1</v>
      </c>
      <c r="VQ33" s="242">
        <v>-1</v>
      </c>
      <c r="VR33" s="242">
        <v>-1</v>
      </c>
      <c r="VS33" s="242">
        <v>1</v>
      </c>
      <c r="VT33" s="214">
        <v>1</v>
      </c>
      <c r="VU33" s="240">
        <v>10</v>
      </c>
      <c r="VV33">
        <v>-1</v>
      </c>
      <c r="VW33">
        <v>1</v>
      </c>
      <c r="VX33" s="246">
        <v>1</v>
      </c>
      <c r="VY33">
        <v>0</v>
      </c>
      <c r="VZ33">
        <v>1</v>
      </c>
      <c r="WA33">
        <v>0</v>
      </c>
      <c r="WB33">
        <v>1</v>
      </c>
      <c r="WC33" s="246">
        <v>3.4704147145599999E-3</v>
      </c>
      <c r="WD33" s="202">
        <v>42541</v>
      </c>
      <c r="WE33">
        <f t="shared" si="178"/>
        <v>1</v>
      </c>
      <c r="WF33" t="s">
        <v>1180</v>
      </c>
      <c r="WG33">
        <v>2</v>
      </c>
      <c r="WH33" s="252">
        <v>1</v>
      </c>
      <c r="WI33">
        <v>2</v>
      </c>
      <c r="WJ33" s="138">
        <v>144575</v>
      </c>
      <c r="WK33" s="138">
        <v>144575</v>
      </c>
      <c r="WL33" s="196">
        <v>-501.73520735751197</v>
      </c>
      <c r="WM33" s="196">
        <f t="shared" si="163"/>
        <v>501.73520735751197</v>
      </c>
      <c r="WN33" s="196">
        <v>501.73520735751197</v>
      </c>
      <c r="WO33" s="196">
        <v>-501.73520735751197</v>
      </c>
      <c r="WP33" s="196">
        <v>501.73520735751197</v>
      </c>
      <c r="WQ33" s="196">
        <v>-501.73520735751197</v>
      </c>
      <c r="WR33" s="196">
        <v>501.73520735751197</v>
      </c>
      <c r="WS33" s="196">
        <f t="shared" si="105"/>
        <v>501.73520735751197</v>
      </c>
      <c r="WT33" s="196">
        <v>501.73520735751197</v>
      </c>
      <c r="WU33" s="196">
        <v>-501.73520735751197</v>
      </c>
      <c r="WV33" s="196">
        <v>-501.73520735751197</v>
      </c>
      <c r="WW33" s="196">
        <v>501.73520735751197</v>
      </c>
      <c r="WY33">
        <v>1</v>
      </c>
      <c r="WZ33" s="242">
        <v>-1</v>
      </c>
      <c r="XA33" s="242">
        <v>-1</v>
      </c>
      <c r="XB33" s="242">
        <v>1</v>
      </c>
      <c r="XC33" s="214">
        <v>-1</v>
      </c>
      <c r="XD33" s="240">
        <v>11</v>
      </c>
      <c r="XE33">
        <v>1</v>
      </c>
      <c r="XF33">
        <v>-1</v>
      </c>
      <c r="XG33">
        <v>-1</v>
      </c>
      <c r="XH33">
        <v>1</v>
      </c>
      <c r="XI33">
        <v>1</v>
      </c>
      <c r="XJ33">
        <v>0</v>
      </c>
      <c r="XK33">
        <v>1</v>
      </c>
      <c r="XL33">
        <v>-6.5709839183800004E-3</v>
      </c>
      <c r="XM33" s="202">
        <v>42541</v>
      </c>
      <c r="XN33">
        <f t="shared" si="179"/>
        <v>-1</v>
      </c>
      <c r="XO33" t="s">
        <v>1180</v>
      </c>
      <c r="XP33">
        <v>2</v>
      </c>
      <c r="XQ33" s="252">
        <v>1</v>
      </c>
      <c r="XR33">
        <v>3</v>
      </c>
      <c r="XS33" s="138">
        <v>143625</v>
      </c>
      <c r="XT33" s="138">
        <v>215437.5</v>
      </c>
      <c r="XU33" s="196">
        <v>943.75756527732756</v>
      </c>
      <c r="XV33" s="196">
        <f t="shared" si="164"/>
        <v>-943.75756527732756</v>
      </c>
      <c r="XW33" s="196">
        <v>943.75756527732756</v>
      </c>
      <c r="XX33" s="196">
        <v>-943.75756527732756</v>
      </c>
      <c r="XY33" s="196">
        <v>943.75756527732756</v>
      </c>
      <c r="XZ33" s="196">
        <v>943.75756527732756</v>
      </c>
      <c r="YA33" s="196">
        <v>-943.75756527732756</v>
      </c>
      <c r="YB33" s="196">
        <f t="shared" si="106"/>
        <v>943.75756527732756</v>
      </c>
      <c r="YC33" s="196">
        <v>-943.75756527732756</v>
      </c>
      <c r="YD33" s="196">
        <v>943.75756527732756</v>
      </c>
      <c r="YE33" s="196">
        <v>-943.75756527732756</v>
      </c>
      <c r="YF33" s="196">
        <v>943.75756527732756</v>
      </c>
      <c r="YH33">
        <v>-1</v>
      </c>
      <c r="YI33">
        <v>1</v>
      </c>
      <c r="YJ33">
        <v>-1</v>
      </c>
      <c r="YK33">
        <v>1</v>
      </c>
      <c r="YL33">
        <v>-1</v>
      </c>
      <c r="YM33">
        <v>12</v>
      </c>
      <c r="YN33">
        <v>1</v>
      </c>
      <c r="YO33">
        <v>-1</v>
      </c>
      <c r="YP33" s="246">
        <v>-1</v>
      </c>
      <c r="YQ33">
        <v>0</v>
      </c>
      <c r="YR33">
        <v>1</v>
      </c>
      <c r="YS33">
        <v>0</v>
      </c>
      <c r="YT33">
        <v>1</v>
      </c>
      <c r="YU33" s="246">
        <v>-1.2184508268100001E-3</v>
      </c>
      <c r="YV33" s="202">
        <v>42541</v>
      </c>
      <c r="YW33">
        <f t="shared" si="180"/>
        <v>-1</v>
      </c>
      <c r="YX33" t="s">
        <v>1180</v>
      </c>
      <c r="YY33">
        <v>2</v>
      </c>
      <c r="YZ33">
        <v>1</v>
      </c>
      <c r="ZA33">
        <v>3</v>
      </c>
      <c r="ZB33" s="138">
        <v>143450</v>
      </c>
      <c r="ZC33" s="138">
        <v>215175</v>
      </c>
      <c r="ZD33" s="196">
        <v>-174.7867711058945</v>
      </c>
      <c r="ZE33" s="196">
        <f t="shared" si="165"/>
        <v>174.7867711058945</v>
      </c>
      <c r="ZF33" s="196">
        <v>174.7867711058945</v>
      </c>
      <c r="ZG33" s="196">
        <v>-174.7867711058945</v>
      </c>
      <c r="ZH33" s="196">
        <v>174.7867711058945</v>
      </c>
      <c r="ZI33" s="196">
        <v>174.7867711058945</v>
      </c>
      <c r="ZJ33" s="196">
        <v>-174.7867711058945</v>
      </c>
      <c r="ZK33" s="196">
        <f t="shared" si="107"/>
        <v>174.7867711058945</v>
      </c>
      <c r="ZL33" s="196">
        <v>-174.7867711058945</v>
      </c>
      <c r="ZM33" s="196">
        <v>174.7867711058945</v>
      </c>
      <c r="ZN33" s="196">
        <v>-174.7867711058945</v>
      </c>
      <c r="ZO33" s="196">
        <v>174.7867711058945</v>
      </c>
      <c r="ZQ33">
        <v>-1</v>
      </c>
      <c r="ZR33" s="242">
        <v>-1</v>
      </c>
      <c r="ZS33" s="242">
        <v>-1</v>
      </c>
      <c r="ZT33" s="242">
        <v>-1</v>
      </c>
      <c r="ZU33" s="214">
        <v>-1</v>
      </c>
      <c r="ZV33" s="240">
        <v>13</v>
      </c>
      <c r="ZW33">
        <v>1</v>
      </c>
      <c r="ZX33">
        <v>-1</v>
      </c>
      <c r="ZY33" s="246">
        <v>-1</v>
      </c>
      <c r="ZZ33">
        <v>1</v>
      </c>
      <c r="AAA33">
        <v>1</v>
      </c>
      <c r="AAB33">
        <v>0</v>
      </c>
      <c r="AAC33">
        <v>1</v>
      </c>
      <c r="AAD33" s="246">
        <v>-2.7884280237E-2</v>
      </c>
      <c r="AAE33" s="202">
        <v>42541</v>
      </c>
      <c r="AAF33">
        <f t="shared" si="181"/>
        <v>-1</v>
      </c>
      <c r="AAG33" t="s">
        <v>1180</v>
      </c>
      <c r="AAH33">
        <v>2</v>
      </c>
      <c r="AAI33" s="252">
        <v>1</v>
      </c>
      <c r="AAJ33">
        <v>3</v>
      </c>
      <c r="AAK33" s="138">
        <v>139450</v>
      </c>
      <c r="AAL33" s="138">
        <v>209175</v>
      </c>
      <c r="AAM33" s="196">
        <v>3888.4628790496499</v>
      </c>
      <c r="AAN33" s="196">
        <f t="shared" si="166"/>
        <v>3888.4628790496499</v>
      </c>
      <c r="AAO33" s="196">
        <v>3888.4628790496499</v>
      </c>
      <c r="AAP33" s="196">
        <v>-3888.4628790496499</v>
      </c>
      <c r="AAQ33" s="196">
        <v>3888.4628790496499</v>
      </c>
      <c r="AAR33" s="196">
        <v>3888.4628790496499</v>
      </c>
      <c r="AAS33" s="196">
        <v>3888.4628790496499</v>
      </c>
      <c r="AAT33" s="196">
        <f t="shared" si="108"/>
        <v>3888.4628790496499</v>
      </c>
      <c r="AAU33" s="196">
        <v>-3888.4628790496499</v>
      </c>
      <c r="AAV33" s="196">
        <v>3888.4628790496499</v>
      </c>
      <c r="AAW33" s="196">
        <v>-3888.4628790496499</v>
      </c>
      <c r="AAX33" s="196">
        <v>3888.4628790496499</v>
      </c>
      <c r="AAZ33">
        <v>-1</v>
      </c>
      <c r="ABA33" s="242">
        <v>1</v>
      </c>
      <c r="ABB33" s="242">
        <v>1</v>
      </c>
      <c r="ABC33" s="242">
        <v>1</v>
      </c>
      <c r="ABD33" s="214">
        <v>-1</v>
      </c>
      <c r="ABE33" s="240">
        <v>-3</v>
      </c>
      <c r="ABF33">
        <v>1</v>
      </c>
      <c r="ABG33">
        <v>1</v>
      </c>
      <c r="ABH33" s="246">
        <v>-1</v>
      </c>
      <c r="ABI33">
        <v>0</v>
      </c>
      <c r="ABJ33">
        <v>1</v>
      </c>
      <c r="ABK33">
        <v>0</v>
      </c>
      <c r="ABL33">
        <v>0</v>
      </c>
      <c r="ABM33" s="246">
        <v>-6.0953746862699998E-3</v>
      </c>
      <c r="ABN33" s="202">
        <v>42541</v>
      </c>
      <c r="ABO33">
        <v>1</v>
      </c>
      <c r="ABP33" t="s">
        <v>1180</v>
      </c>
      <c r="ABQ33">
        <v>2</v>
      </c>
      <c r="ABR33" s="252">
        <v>2</v>
      </c>
      <c r="ABS33">
        <v>2</v>
      </c>
      <c r="ABT33" s="138">
        <v>138600</v>
      </c>
      <c r="ABU33" s="138">
        <v>138600</v>
      </c>
      <c r="ABV33" s="196">
        <v>-844.81893151702195</v>
      </c>
      <c r="ABW33" s="196">
        <v>844.81893151702195</v>
      </c>
      <c r="ABX33" s="196">
        <v>844.81893151702195</v>
      </c>
      <c r="ABY33" s="196">
        <v>-844.81893151702195</v>
      </c>
      <c r="ABZ33" s="196">
        <v>-844.81893151702195</v>
      </c>
      <c r="ACA33" s="196">
        <v>-844.81893151702195</v>
      </c>
      <c r="ACB33" s="196">
        <v>-844.81893151702195</v>
      </c>
      <c r="ACC33" s="196">
        <v>-844.81893151702195</v>
      </c>
      <c r="ACD33" s="196">
        <v>-844.81893151702195</v>
      </c>
      <c r="ACE33" s="196">
        <v>844.81893151702195</v>
      </c>
      <c r="ACF33" s="196">
        <v>-844.81893151702195</v>
      </c>
      <c r="ACG33" s="196">
        <v>844.81893151702195</v>
      </c>
      <c r="ACI33">
        <v>-1</v>
      </c>
      <c r="ACJ33" s="242">
        <v>-1</v>
      </c>
      <c r="ACK33" s="242">
        <v>-1</v>
      </c>
      <c r="ACL33" s="242">
        <v>-1</v>
      </c>
      <c r="ACM33" s="214">
        <v>-1</v>
      </c>
      <c r="ACN33" s="240">
        <v>-4</v>
      </c>
      <c r="ACO33">
        <v>1</v>
      </c>
      <c r="ACP33">
        <v>1</v>
      </c>
      <c r="ACQ33" s="246">
        <v>1</v>
      </c>
      <c r="ACR33">
        <v>0</v>
      </c>
      <c r="ACS33">
        <v>0</v>
      </c>
      <c r="ACT33">
        <v>1</v>
      </c>
      <c r="ACU33">
        <v>1</v>
      </c>
      <c r="ACV33" s="246">
        <v>4.8701298701300001E-3</v>
      </c>
      <c r="ACW33" s="202">
        <v>42557</v>
      </c>
      <c r="ACX33">
        <v>-1</v>
      </c>
      <c r="ACY33" t="s">
        <v>1180</v>
      </c>
      <c r="ACZ33">
        <v>2</v>
      </c>
      <c r="ADA33" s="252"/>
      <c r="ADB33">
        <v>2</v>
      </c>
      <c r="ADC33" s="138">
        <v>139275</v>
      </c>
      <c r="ADD33" s="138">
        <v>139275</v>
      </c>
      <c r="ADE33" s="196">
        <v>-678.28733766235575</v>
      </c>
      <c r="ADF33" s="196">
        <v>-678.28733766235575</v>
      </c>
      <c r="ADG33" s="196">
        <v>-678.28733766235575</v>
      </c>
      <c r="ADH33" s="196">
        <v>678.28733766235575</v>
      </c>
      <c r="ADI33" s="196">
        <v>678.28733766235575</v>
      </c>
      <c r="ADJ33" s="196">
        <v>-678.28733766235575</v>
      </c>
      <c r="ADK33" s="196">
        <v>-678.28733766235575</v>
      </c>
      <c r="ADL33" s="196">
        <v>-678.28733766235575</v>
      </c>
      <c r="ADM33" s="196">
        <v>678.28733766235575</v>
      </c>
      <c r="ADN33" s="196">
        <v>-678.28733766235575</v>
      </c>
      <c r="ADO33" s="196">
        <v>-678.28733766235575</v>
      </c>
      <c r="ADP33" s="196">
        <v>678.28733766235575</v>
      </c>
      <c r="ADR33">
        <v>1</v>
      </c>
      <c r="ADS33" s="242">
        <v>1</v>
      </c>
      <c r="ADT33" s="242">
        <v>-1</v>
      </c>
      <c r="ADU33" s="246">
        <v>1</v>
      </c>
      <c r="ADV33" s="214">
        <v>-1</v>
      </c>
      <c r="ADW33" s="240">
        <v>-5</v>
      </c>
      <c r="ADX33">
        <v>1</v>
      </c>
      <c r="ADY33">
        <v>1</v>
      </c>
      <c r="ADZ33" s="246">
        <v>1</v>
      </c>
      <c r="AEA33">
        <v>0</v>
      </c>
      <c r="AEB33">
        <v>0</v>
      </c>
      <c r="AEC33">
        <v>1</v>
      </c>
      <c r="AED33">
        <v>1</v>
      </c>
      <c r="AEE33" s="246">
        <v>1.7411595763800001E-2</v>
      </c>
      <c r="AEF33" s="202">
        <v>42557</v>
      </c>
      <c r="AEG33">
        <v>1</v>
      </c>
      <c r="AEH33" t="s">
        <v>1180</v>
      </c>
      <c r="AEI33">
        <v>2</v>
      </c>
      <c r="AEJ33" s="252"/>
      <c r="AEK33">
        <v>2</v>
      </c>
      <c r="AEL33" s="138">
        <v>141700</v>
      </c>
      <c r="AEM33" s="138">
        <v>141700</v>
      </c>
      <c r="AEN33" s="196">
        <v>2467.22311973046</v>
      </c>
      <c r="AEO33" s="196">
        <v>2467.22311973046</v>
      </c>
      <c r="AEP33" s="196">
        <v>-2467.22311973046</v>
      </c>
      <c r="AEQ33" s="196">
        <v>2467.22311973046</v>
      </c>
      <c r="AER33" s="196">
        <v>2467.22311973046</v>
      </c>
      <c r="AES33" s="196">
        <v>-2467.22311973046</v>
      </c>
      <c r="AET33" s="196">
        <v>2467.22311973046</v>
      </c>
      <c r="AEU33" s="196">
        <v>2467.22311973046</v>
      </c>
      <c r="AEV33" s="196">
        <v>2467.22311973046</v>
      </c>
      <c r="AEW33" s="196">
        <v>-2467.22311973046</v>
      </c>
      <c r="AEX33" s="196">
        <v>-2467.22311973046</v>
      </c>
      <c r="AEY33" s="196">
        <v>2467.22311973046</v>
      </c>
      <c r="AFA33">
        <f t="shared" si="109"/>
        <v>1</v>
      </c>
      <c r="AFB33" s="242">
        <v>1</v>
      </c>
      <c r="AFC33" s="242">
        <v>-1</v>
      </c>
      <c r="AFD33" s="242">
        <v>1</v>
      </c>
      <c r="AFE33" s="214">
        <v>-1</v>
      </c>
      <c r="AFF33" s="240">
        <v>-6</v>
      </c>
      <c r="AFG33">
        <f t="shared" si="110"/>
        <v>1</v>
      </c>
      <c r="AFH33">
        <f t="shared" si="111"/>
        <v>1</v>
      </c>
      <c r="AFI33" s="246">
        <v>-1</v>
      </c>
      <c r="AFJ33">
        <f t="shared" si="112"/>
        <v>1</v>
      </c>
      <c r="AFK33">
        <f t="shared" si="194"/>
        <v>1</v>
      </c>
      <c r="AFL33">
        <f t="shared" si="167"/>
        <v>0</v>
      </c>
      <c r="AFM33">
        <f t="shared" si="114"/>
        <v>0</v>
      </c>
      <c r="AFN33">
        <v>-1.4996471418499999E-2</v>
      </c>
      <c r="AFO33" s="202">
        <v>42557</v>
      </c>
      <c r="AFP33">
        <f t="shared" si="115"/>
        <v>1</v>
      </c>
      <c r="AFQ33" t="str">
        <f t="shared" si="92"/>
        <v>TRUE</v>
      </c>
      <c r="AFR33">
        <f>VLOOKUP($A33,'FuturesInfo (3)'!$A$2:$V$80,22)</f>
        <v>2</v>
      </c>
      <c r="AFS33" s="252"/>
      <c r="AFT33">
        <f t="shared" si="116"/>
        <v>2</v>
      </c>
      <c r="AFU33" s="138">
        <f>VLOOKUP($A33,'FuturesInfo (3)'!$A$2:$O$80,15)*AFR33</f>
        <v>139575</v>
      </c>
      <c r="AFV33" s="138">
        <f>VLOOKUP($A33,'FuturesInfo (3)'!$A$2:$O$80,15)*AFT33</f>
        <v>139575</v>
      </c>
      <c r="AFW33" s="196">
        <f t="shared" si="117"/>
        <v>-2093.1324982371375</v>
      </c>
      <c r="AFX33" s="196">
        <f t="shared" si="188"/>
        <v>-2093.1324982371375</v>
      </c>
      <c r="AFY33" s="196">
        <f t="shared" si="119"/>
        <v>2093.1324982371375</v>
      </c>
      <c r="AFZ33" s="196">
        <f t="shared" si="120"/>
        <v>-2093.1324982371375</v>
      </c>
      <c r="AGA33" s="196">
        <f t="shared" si="191"/>
        <v>-2093.1324982371375</v>
      </c>
      <c r="AGB33" s="196">
        <f t="shared" si="122"/>
        <v>2093.1324982371375</v>
      </c>
      <c r="AGC33" s="196">
        <f t="shared" si="168"/>
        <v>-2093.1324982371375</v>
      </c>
      <c r="AGD33" s="196">
        <f t="shared" si="123"/>
        <v>-2093.1324982371375</v>
      </c>
      <c r="AGE33" s="196">
        <f>IF(IF(sym!$Q22=AFI33,1,0)=1,ABS(AFU33*AFN33),-ABS(AFU33*AFN33))</f>
        <v>-2093.1324982371375</v>
      </c>
      <c r="AGF33" s="196">
        <f>IF(IF(sym!$P22=AFI33,1,0)=1,ABS(AFU33*AFN33),-ABS(AFU33*AFN33))</f>
        <v>2093.1324982371375</v>
      </c>
      <c r="AGG33" s="196">
        <f t="shared" si="183"/>
        <v>-2093.1324982371375</v>
      </c>
      <c r="AGH33" s="196">
        <f t="shared" si="125"/>
        <v>2093.1324982371375</v>
      </c>
      <c r="AGJ33">
        <f t="shared" si="126"/>
        <v>-1</v>
      </c>
      <c r="AGK33" s="242">
        <v>-1</v>
      </c>
      <c r="AGL33" s="242">
        <v>-1</v>
      </c>
      <c r="AGM33" s="242">
        <v>-1</v>
      </c>
      <c r="AGN33" s="214">
        <v>-1</v>
      </c>
      <c r="AGO33" s="240">
        <v>-7</v>
      </c>
      <c r="AGP33">
        <f t="shared" si="127"/>
        <v>1</v>
      </c>
      <c r="AGQ33">
        <f t="shared" si="128"/>
        <v>1</v>
      </c>
      <c r="AGR33" s="246"/>
      <c r="AGS33">
        <f t="shared" si="129"/>
        <v>0</v>
      </c>
      <c r="AGT33">
        <f t="shared" si="195"/>
        <v>0</v>
      </c>
      <c r="AGU33">
        <f t="shared" si="169"/>
        <v>0</v>
      </c>
      <c r="AGV33">
        <f t="shared" si="131"/>
        <v>0</v>
      </c>
      <c r="AGW33" s="246"/>
      <c r="AGX33" s="202">
        <v>42557</v>
      </c>
      <c r="AGY33">
        <f t="shared" si="132"/>
        <v>-1</v>
      </c>
      <c r="AGZ33" t="str">
        <f t="shared" si="93"/>
        <v>TRUE</v>
      </c>
      <c r="AHA33">
        <f>VLOOKUP($A33,'FuturesInfo (3)'!$A$2:$V$80,22)</f>
        <v>2</v>
      </c>
      <c r="AHB33" s="252"/>
      <c r="AHC33">
        <f t="shared" si="133"/>
        <v>2</v>
      </c>
      <c r="AHD33" s="138">
        <f>VLOOKUP($A33,'FuturesInfo (3)'!$A$2:$O$80,15)*AHA33</f>
        <v>139575</v>
      </c>
      <c r="AHE33" s="138">
        <f>VLOOKUP($A33,'FuturesInfo (3)'!$A$2:$O$80,15)*AHC33</f>
        <v>139575</v>
      </c>
      <c r="AHF33" s="196">
        <f t="shared" si="134"/>
        <v>0</v>
      </c>
      <c r="AHG33" s="196">
        <f t="shared" si="189"/>
        <v>0</v>
      </c>
      <c r="AHH33" s="196">
        <f t="shared" si="136"/>
        <v>0</v>
      </c>
      <c r="AHI33" s="196">
        <f t="shared" si="137"/>
        <v>0</v>
      </c>
      <c r="AHJ33" s="196">
        <f t="shared" si="192"/>
        <v>0</v>
      </c>
      <c r="AHK33" s="196">
        <f t="shared" si="139"/>
        <v>0</v>
      </c>
      <c r="AHL33" s="196">
        <f t="shared" si="170"/>
        <v>0</v>
      </c>
      <c r="AHM33" s="196">
        <f t="shared" si="140"/>
        <v>0</v>
      </c>
      <c r="AHN33" s="196">
        <f>IF(IF(sym!$Q22=AGR33,1,0)=1,ABS(AHD33*AGW33),-ABS(AHD33*AGW33))</f>
        <v>0</v>
      </c>
      <c r="AHO33" s="196">
        <f>IF(IF(sym!$P22=AGR33,1,0)=1,ABS(AHD33*AGW33),-ABS(AHD33*AGW33))</f>
        <v>0</v>
      </c>
      <c r="AHP33" s="196">
        <f t="shared" si="185"/>
        <v>0</v>
      </c>
      <c r="AHQ33" s="196">
        <f t="shared" si="142"/>
        <v>0</v>
      </c>
      <c r="AHS33">
        <f t="shared" si="143"/>
        <v>0</v>
      </c>
      <c r="AHT33" s="242"/>
      <c r="AHU33" s="242"/>
      <c r="AHV33" s="242"/>
      <c r="AHW33" s="214"/>
      <c r="AHX33" s="240"/>
      <c r="AHY33">
        <f t="shared" si="144"/>
        <v>1</v>
      </c>
      <c r="AHZ33">
        <f t="shared" si="145"/>
        <v>0</v>
      </c>
      <c r="AIA33" s="246"/>
      <c r="AIB33">
        <f t="shared" si="146"/>
        <v>1</v>
      </c>
      <c r="AIC33">
        <f t="shared" si="196"/>
        <v>1</v>
      </c>
      <c r="AID33">
        <f t="shared" si="171"/>
        <v>0</v>
      </c>
      <c r="AIE33">
        <f t="shared" si="148"/>
        <v>1</v>
      </c>
      <c r="AIF33" s="246"/>
      <c r="AIG33" s="202"/>
      <c r="AIH33">
        <f t="shared" si="149"/>
        <v>-1</v>
      </c>
      <c r="AII33" t="str">
        <f t="shared" si="94"/>
        <v>FALSE</v>
      </c>
      <c r="AIJ33">
        <f>VLOOKUP($A33,'FuturesInfo (3)'!$A$2:$V$80,22)</f>
        <v>2</v>
      </c>
      <c r="AIK33" s="252"/>
      <c r="AIL33">
        <f t="shared" si="150"/>
        <v>2</v>
      </c>
      <c r="AIM33" s="138">
        <f>VLOOKUP($A33,'FuturesInfo (3)'!$A$2:$O$80,15)*AIJ33</f>
        <v>139575</v>
      </c>
      <c r="AIN33" s="138">
        <f>VLOOKUP($A33,'FuturesInfo (3)'!$A$2:$O$80,15)*AIL33</f>
        <v>139575</v>
      </c>
      <c r="AIO33" s="196">
        <f t="shared" si="151"/>
        <v>0</v>
      </c>
      <c r="AIP33" s="196">
        <f t="shared" si="190"/>
        <v>0</v>
      </c>
      <c r="AIQ33" s="196">
        <f t="shared" si="153"/>
        <v>0</v>
      </c>
      <c r="AIR33" s="196">
        <f t="shared" si="154"/>
        <v>0</v>
      </c>
      <c r="AIS33" s="196">
        <f t="shared" si="193"/>
        <v>0</v>
      </c>
      <c r="AIT33" s="196">
        <f t="shared" si="156"/>
        <v>0</v>
      </c>
      <c r="AIU33" s="196">
        <f t="shared" si="172"/>
        <v>0</v>
      </c>
      <c r="AIV33" s="196">
        <f t="shared" si="157"/>
        <v>0</v>
      </c>
      <c r="AIW33" s="196">
        <f>IF(IF(sym!$Q22=AIA33,1,0)=1,ABS(AIM33*AIF33),-ABS(AIM33*AIF33))</f>
        <v>0</v>
      </c>
      <c r="AIX33" s="196">
        <f>IF(IF(sym!$P22=AIA33,1,0)=1,ABS(AIM33*AIF33),-ABS(AIM33*AIF33))</f>
        <v>0</v>
      </c>
      <c r="AIY33" s="196">
        <f t="shared" si="187"/>
        <v>0</v>
      </c>
      <c r="AIZ33" s="196">
        <f t="shared" si="159"/>
        <v>0</v>
      </c>
    </row>
    <row r="34" spans="1:936" x14ac:dyDescent="0.25">
      <c r="A34" s="1" t="s">
        <v>334</v>
      </c>
      <c r="B34" s="150" t="str">
        <f>'FuturesInfo (3)'!M22</f>
        <v>MT</v>
      </c>
      <c r="C34" s="200" t="str">
        <f>VLOOKUP(A34,'FuturesInfo (3)'!$A$2:$K$80,11)</f>
        <v>index</v>
      </c>
      <c r="F34" t="e">
        <f>#REF!</f>
        <v>#REF!</v>
      </c>
      <c r="G34">
        <v>-1</v>
      </c>
      <c r="H34">
        <v>-1</v>
      </c>
      <c r="I34">
        <v>-1</v>
      </c>
      <c r="J34">
        <f t="shared" si="77"/>
        <v>1</v>
      </c>
      <c r="K34">
        <f t="shared" si="78"/>
        <v>1</v>
      </c>
      <c r="L34" s="184">
        <v>-9.6596652813699998E-3</v>
      </c>
      <c r="M34" s="2">
        <v>10</v>
      </c>
      <c r="N34">
        <v>60</v>
      </c>
      <c r="O34" t="str">
        <f t="shared" si="79"/>
        <v>TRUE</v>
      </c>
      <c r="P34">
        <f>VLOOKUP($A34,'FuturesInfo (3)'!$A$2:$V$80,22)</f>
        <v>2</v>
      </c>
      <c r="Q34">
        <f t="shared" si="80"/>
        <v>2</v>
      </c>
      <c r="R34">
        <f t="shared" si="80"/>
        <v>2</v>
      </c>
      <c r="S34" s="138">
        <f>VLOOKUP($A34,'FuturesInfo (3)'!$A$2:$O$80,15)*Q34</f>
        <v>96448.604999999996</v>
      </c>
      <c r="T34" s="144">
        <f t="shared" si="81"/>
        <v>931.66124115506898</v>
      </c>
      <c r="U34" s="144">
        <f t="shared" si="95"/>
        <v>931.66124115506898</v>
      </c>
      <c r="W34">
        <f t="shared" si="82"/>
        <v>-1</v>
      </c>
      <c r="X34">
        <v>-1</v>
      </c>
      <c r="Y34">
        <v>-1</v>
      </c>
      <c r="Z34">
        <v>1</v>
      </c>
      <c r="AA34">
        <f t="shared" si="173"/>
        <v>0</v>
      </c>
      <c r="AB34">
        <f t="shared" si="83"/>
        <v>0</v>
      </c>
      <c r="AC34" s="1">
        <v>2.3817625042500002E-3</v>
      </c>
      <c r="AD34" s="2">
        <v>10</v>
      </c>
      <c r="AE34">
        <v>60</v>
      </c>
      <c r="AF34" t="str">
        <f t="shared" si="84"/>
        <v>TRUE</v>
      </c>
      <c r="AG34">
        <f>VLOOKUP($A34,'FuturesInfo (3)'!$A$2:$V$80,22)</f>
        <v>2</v>
      </c>
      <c r="AH34">
        <f t="shared" si="85"/>
        <v>3</v>
      </c>
      <c r="AI34">
        <f t="shared" si="96"/>
        <v>2</v>
      </c>
      <c r="AJ34" s="138">
        <f>VLOOKUP($A34,'FuturesInfo (3)'!$A$2:$O$80,15)*AI34</f>
        <v>96448.604999999996</v>
      </c>
      <c r="AK34" s="196">
        <f t="shared" si="97"/>
        <v>-229.71767097621907</v>
      </c>
      <c r="AL34" s="196">
        <f t="shared" si="98"/>
        <v>-229.71767097621907</v>
      </c>
      <c r="AN34">
        <f t="shared" si="86"/>
        <v>-1</v>
      </c>
      <c r="AO34">
        <v>1</v>
      </c>
      <c r="AP34">
        <v>-1</v>
      </c>
      <c r="AQ34">
        <v>1</v>
      </c>
      <c r="AR34">
        <f t="shared" si="174"/>
        <v>1</v>
      </c>
      <c r="AS34">
        <f t="shared" si="87"/>
        <v>0</v>
      </c>
      <c r="AT34" s="1">
        <v>1.18805159538E-2</v>
      </c>
      <c r="AU34" s="2">
        <v>10</v>
      </c>
      <c r="AV34">
        <v>60</v>
      </c>
      <c r="AW34" t="str">
        <f t="shared" si="88"/>
        <v>TRUE</v>
      </c>
      <c r="AX34">
        <f>VLOOKUP($A34,'FuturesInfo (3)'!$A$2:$V$80,22)</f>
        <v>2</v>
      </c>
      <c r="AY34">
        <f t="shared" si="89"/>
        <v>2</v>
      </c>
      <c r="AZ34">
        <f t="shared" si="99"/>
        <v>2</v>
      </c>
      <c r="BA34" s="138">
        <f>VLOOKUP($A34,'FuturesInfo (3)'!$A$2:$O$80,15)*AZ34</f>
        <v>96448.604999999996</v>
      </c>
      <c r="BB34" s="196">
        <f t="shared" si="90"/>
        <v>1145.8591904242544</v>
      </c>
      <c r="BC34" s="196">
        <f t="shared" si="100"/>
        <v>-1145.8591904242544</v>
      </c>
      <c r="BE34">
        <v>1</v>
      </c>
      <c r="BF34">
        <v>-1</v>
      </c>
      <c r="BG34">
        <v>-1</v>
      </c>
      <c r="BH34">
        <v>-1</v>
      </c>
      <c r="BI34">
        <v>1</v>
      </c>
      <c r="BJ34">
        <v>1</v>
      </c>
      <c r="BK34" s="1">
        <v>-6.1500615006200004E-3</v>
      </c>
      <c r="BL34" s="2">
        <v>10</v>
      </c>
      <c r="BM34">
        <v>60</v>
      </c>
      <c r="BN34" t="s">
        <v>1180</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1180</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1180</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1180</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1180</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1180</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1180</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1180</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1180</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1180</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1180</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1180</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1180</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1180</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1180</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1180</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1180</v>
      </c>
      <c r="QX34">
        <v>2</v>
      </c>
      <c r="QY34" s="252">
        <v>2</v>
      </c>
      <c r="QZ34">
        <v>2</v>
      </c>
      <c r="RA34" s="138">
        <v>93761.083199999994</v>
      </c>
      <c r="RB34" s="138">
        <v>93761.083199999994</v>
      </c>
      <c r="RC34" s="196">
        <v>950.69689514635775</v>
      </c>
      <c r="RD34" s="196">
        <f t="shared" si="91"/>
        <v>-950.69689514635775</v>
      </c>
      <c r="RE34" s="196">
        <v>-950.69689514635775</v>
      </c>
      <c r="RF34" s="196">
        <v>950.69689514635775</v>
      </c>
      <c r="RG34" s="196">
        <v>950.69689514635775</v>
      </c>
      <c r="RH34" s="196">
        <v>950.69689514635775</v>
      </c>
      <c r="RI34" s="196">
        <f t="shared" si="101"/>
        <v>-2</v>
      </c>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f t="shared" si="175"/>
        <v>1</v>
      </c>
      <c r="SE34" t="s">
        <v>1180</v>
      </c>
      <c r="SF34">
        <v>2</v>
      </c>
      <c r="SG34" s="252">
        <v>2</v>
      </c>
      <c r="SH34">
        <v>2</v>
      </c>
      <c r="SI34" s="138">
        <v>94379.955599999987</v>
      </c>
      <c r="SJ34" s="138">
        <v>94379.955599999987</v>
      </c>
      <c r="SK34" s="196">
        <v>-802.47482324039083</v>
      </c>
      <c r="SL34" s="196">
        <f t="shared" si="160"/>
        <v>802.47482324039083</v>
      </c>
      <c r="SM34" s="196">
        <v>-802.47482324039083</v>
      </c>
      <c r="SN34" s="196">
        <v>802.47482324039083</v>
      </c>
      <c r="SO34" s="196">
        <v>802.47482324039083</v>
      </c>
      <c r="SP34" s="196">
        <v>802.47482324039083</v>
      </c>
      <c r="SQ34" s="196">
        <v>-802.47482324039083</v>
      </c>
      <c r="SR34" s="196">
        <f t="shared" si="102"/>
        <v>802.47482324039083</v>
      </c>
      <c r="SS34" s="196">
        <v>802.47482324039083</v>
      </c>
      <c r="ST34" s="196">
        <v>-802.47482324039083</v>
      </c>
      <c r="SU34" s="196">
        <v>-802.47482324039083</v>
      </c>
      <c r="SV34" s="196">
        <v>802.47482324039083</v>
      </c>
      <c r="SX34">
        <v>1</v>
      </c>
      <c r="SY34" s="239">
        <v>1</v>
      </c>
      <c r="SZ34" s="239">
        <v>-1</v>
      </c>
      <c r="TA34" s="239">
        <v>1</v>
      </c>
      <c r="TB34" s="214">
        <v>-1</v>
      </c>
      <c r="TC34" s="240">
        <v>-4</v>
      </c>
      <c r="TD34">
        <v>1</v>
      </c>
      <c r="TE34">
        <v>1</v>
      </c>
      <c r="TF34" s="214">
        <v>-1</v>
      </c>
      <c r="TG34">
        <v>0</v>
      </c>
      <c r="TH34">
        <v>1</v>
      </c>
      <c r="TI34">
        <v>0</v>
      </c>
      <c r="TJ34">
        <v>0</v>
      </c>
      <c r="TK34" s="248">
        <v>-8.5480093676799998E-3</v>
      </c>
      <c r="TL34" s="202">
        <v>42548</v>
      </c>
      <c r="TM34">
        <f t="shared" si="176"/>
        <v>1</v>
      </c>
      <c r="TN34" t="s">
        <v>1180</v>
      </c>
      <c r="TO34">
        <v>2</v>
      </c>
      <c r="TP34" s="252">
        <v>2</v>
      </c>
      <c r="TQ34">
        <v>2</v>
      </c>
      <c r="TR34" s="138">
        <v>94436.684500000003</v>
      </c>
      <c r="TS34" s="138">
        <v>94436.684500000003</v>
      </c>
      <c r="TT34" s="196">
        <v>-807.24566375864072</v>
      </c>
      <c r="TU34" s="196">
        <f t="shared" si="161"/>
        <v>-807.24566375864072</v>
      </c>
      <c r="TV34" s="196">
        <v>807.24566375864072</v>
      </c>
      <c r="TW34" s="196">
        <v>-807.24566375864072</v>
      </c>
      <c r="TX34" s="196">
        <v>-807.24566375864072</v>
      </c>
      <c r="TY34" s="196">
        <v>807.24566375864072</v>
      </c>
      <c r="TZ34" s="196">
        <v>-807.24566375864072</v>
      </c>
      <c r="UA34" s="196">
        <f t="shared" si="103"/>
        <v>-807.24566375864072</v>
      </c>
      <c r="UB34" s="196">
        <v>-807.24566375864072</v>
      </c>
      <c r="UC34" s="196">
        <v>807.24566375864072</v>
      </c>
      <c r="UD34" s="196">
        <v>-807.24566375864072</v>
      </c>
      <c r="UE34" s="196">
        <v>807.24566375864072</v>
      </c>
      <c r="UG34">
        <v>-1</v>
      </c>
      <c r="UH34" s="239">
        <v>-1</v>
      </c>
      <c r="UI34" s="239">
        <v>-1</v>
      </c>
      <c r="UJ34" s="239">
        <v>-1</v>
      </c>
      <c r="UK34" s="214">
        <v>-1</v>
      </c>
      <c r="UL34" s="240">
        <v>-1</v>
      </c>
      <c r="UM34">
        <v>1</v>
      </c>
      <c r="UN34">
        <v>1</v>
      </c>
      <c r="UO34" s="214">
        <v>-1</v>
      </c>
      <c r="UP34">
        <v>1</v>
      </c>
      <c r="UQ34">
        <v>1</v>
      </c>
      <c r="UR34">
        <v>0</v>
      </c>
      <c r="US34">
        <v>0</v>
      </c>
      <c r="UT34" s="248">
        <v>-1.6770993267999999E-2</v>
      </c>
      <c r="UU34" s="202">
        <v>42548</v>
      </c>
      <c r="UV34">
        <f t="shared" si="177"/>
        <v>-1</v>
      </c>
      <c r="UW34" t="s">
        <v>1180</v>
      </c>
      <c r="UX34">
        <v>2</v>
      </c>
      <c r="UY34" s="252">
        <v>1</v>
      </c>
      <c r="UZ34">
        <v>3</v>
      </c>
      <c r="VA34" s="138">
        <v>92313.427500000005</v>
      </c>
      <c r="VB34" s="138">
        <v>138470.14125000002</v>
      </c>
      <c r="VC34" s="196">
        <v>1548.187871148506</v>
      </c>
      <c r="VD34" s="196">
        <f t="shared" si="162"/>
        <v>1548.187871148506</v>
      </c>
      <c r="VE34" s="196">
        <v>1548.187871148506</v>
      </c>
      <c r="VF34" s="196">
        <v>-1548.187871148506</v>
      </c>
      <c r="VG34" s="196">
        <v>-1548.187871148506</v>
      </c>
      <c r="VH34" s="196">
        <v>1548.187871148506</v>
      </c>
      <c r="VI34" s="196">
        <v>1548.187871148506</v>
      </c>
      <c r="VJ34" s="196">
        <f t="shared" si="104"/>
        <v>1548.187871148506</v>
      </c>
      <c r="VK34" s="196">
        <v>-1548.187871148506</v>
      </c>
      <c r="VL34" s="196">
        <v>1548.187871148506</v>
      </c>
      <c r="VM34" s="196">
        <v>-1548.187871148506</v>
      </c>
      <c r="VN34" s="196">
        <v>1548.187871148506</v>
      </c>
      <c r="VP34">
        <v>-1</v>
      </c>
      <c r="VQ34" s="239">
        <v>-1</v>
      </c>
      <c r="VR34" s="239">
        <v>-1</v>
      </c>
      <c r="VS34" s="239">
        <v>-1</v>
      </c>
      <c r="VT34" s="214">
        <v>-1</v>
      </c>
      <c r="VU34" s="240">
        <v>8</v>
      </c>
      <c r="VV34">
        <v>1</v>
      </c>
      <c r="VW34">
        <v>-1</v>
      </c>
      <c r="VX34" s="214">
        <v>-1</v>
      </c>
      <c r="VY34">
        <v>1</v>
      </c>
      <c r="VZ34">
        <v>1</v>
      </c>
      <c r="WA34">
        <v>0</v>
      </c>
      <c r="WB34">
        <v>1</v>
      </c>
      <c r="WC34" s="248">
        <v>-1.8618618618600001E-2</v>
      </c>
      <c r="WD34" s="202">
        <v>42548</v>
      </c>
      <c r="WE34">
        <f t="shared" si="178"/>
        <v>-1</v>
      </c>
      <c r="WF34" t="s">
        <v>1180</v>
      </c>
      <c r="WG34">
        <v>2</v>
      </c>
      <c r="WH34" s="252">
        <v>2</v>
      </c>
      <c r="WI34">
        <v>2</v>
      </c>
      <c r="WJ34" s="138">
        <v>90392.88</v>
      </c>
      <c r="WK34" s="138">
        <v>90392.88</v>
      </c>
      <c r="WL34" s="196">
        <v>1682.9905585568758</v>
      </c>
      <c r="WM34" s="196">
        <f t="shared" si="163"/>
        <v>1682.9905585568758</v>
      </c>
      <c r="WN34" s="196">
        <v>1682.9905585568758</v>
      </c>
      <c r="WO34" s="196">
        <v>-1682.9905585568758</v>
      </c>
      <c r="WP34" s="196">
        <v>1682.9905585568758</v>
      </c>
      <c r="WQ34" s="196">
        <v>1682.9905585568758</v>
      </c>
      <c r="WR34" s="196">
        <v>1682.9905585568758</v>
      </c>
      <c r="WS34" s="196">
        <f t="shared" si="105"/>
        <v>1682.9905585568758</v>
      </c>
      <c r="WT34" s="196">
        <v>-1682.9905585568758</v>
      </c>
      <c r="WU34" s="196">
        <v>1682.9905585568758</v>
      </c>
      <c r="WV34" s="196">
        <v>-1682.9905585568758</v>
      </c>
      <c r="WW34" s="196">
        <v>1682.9905585568758</v>
      </c>
      <c r="WY34">
        <v>-1</v>
      </c>
      <c r="WZ34" s="239">
        <v>-1</v>
      </c>
      <c r="XA34" s="239">
        <v>-1</v>
      </c>
      <c r="XB34" s="239">
        <v>-1</v>
      </c>
      <c r="XC34" s="214">
        <v>-1</v>
      </c>
      <c r="XD34" s="240">
        <v>9</v>
      </c>
      <c r="XE34">
        <v>1</v>
      </c>
      <c r="XF34">
        <v>-1</v>
      </c>
      <c r="XG34">
        <v>1</v>
      </c>
      <c r="XH34">
        <v>0</v>
      </c>
      <c r="XI34">
        <v>0</v>
      </c>
      <c r="XJ34">
        <v>1</v>
      </c>
      <c r="XK34">
        <v>0</v>
      </c>
      <c r="XL34">
        <v>7.8335373317000006E-3</v>
      </c>
      <c r="XM34" s="202">
        <v>42548</v>
      </c>
      <c r="XN34">
        <f t="shared" si="179"/>
        <v>-1</v>
      </c>
      <c r="XO34" t="s">
        <v>1180</v>
      </c>
      <c r="XP34">
        <v>2</v>
      </c>
      <c r="XQ34" s="252">
        <v>2</v>
      </c>
      <c r="XR34">
        <v>2</v>
      </c>
      <c r="XS34" s="138">
        <v>91100.975999999995</v>
      </c>
      <c r="XT34" s="138">
        <v>91100.975999999995</v>
      </c>
      <c r="XU34" s="196">
        <v>-713.64289645030578</v>
      </c>
      <c r="XV34" s="196">
        <f t="shared" si="164"/>
        <v>-713.64289645030578</v>
      </c>
      <c r="XW34" s="196">
        <v>-713.64289645030578</v>
      </c>
      <c r="XX34" s="196">
        <v>713.64289645030578</v>
      </c>
      <c r="XY34" s="196">
        <v>-713.64289645030578</v>
      </c>
      <c r="XZ34" s="196">
        <v>-713.64289645030578</v>
      </c>
      <c r="YA34" s="196">
        <v>-713.64289645030578</v>
      </c>
      <c r="YB34" s="196">
        <f t="shared" si="106"/>
        <v>-713.64289645030578</v>
      </c>
      <c r="YC34" s="196">
        <v>713.64289645030578</v>
      </c>
      <c r="YD34" s="196">
        <v>-713.64289645030578</v>
      </c>
      <c r="YE34" s="196">
        <v>-713.64289645030578</v>
      </c>
      <c r="YF34" s="196">
        <v>713.64289645030578</v>
      </c>
      <c r="YH34">
        <v>1</v>
      </c>
      <c r="YI34">
        <v>-1</v>
      </c>
      <c r="YJ34">
        <v>1</v>
      </c>
      <c r="YK34">
        <v>-1</v>
      </c>
      <c r="YL34">
        <v>-1</v>
      </c>
      <c r="YM34">
        <v>10</v>
      </c>
      <c r="YN34">
        <v>1</v>
      </c>
      <c r="YO34">
        <v>-1</v>
      </c>
      <c r="YP34" s="214">
        <v>1</v>
      </c>
      <c r="YQ34">
        <v>0</v>
      </c>
      <c r="YR34">
        <v>0</v>
      </c>
      <c r="YS34">
        <v>1</v>
      </c>
      <c r="YT34">
        <v>0</v>
      </c>
      <c r="YU34" s="248">
        <v>1.78528054409E-2</v>
      </c>
      <c r="YV34" s="202">
        <v>42552</v>
      </c>
      <c r="YW34">
        <f t="shared" si="180"/>
        <v>-1</v>
      </c>
      <c r="YX34" t="s">
        <v>1180</v>
      </c>
      <c r="YY34">
        <v>2</v>
      </c>
      <c r="YZ34">
        <v>1</v>
      </c>
      <c r="ZA34">
        <v>3</v>
      </c>
      <c r="ZB34" s="138">
        <v>92643.573999999993</v>
      </c>
      <c r="ZC34" s="138">
        <v>138965.36099999998</v>
      </c>
      <c r="ZD34" s="196">
        <v>-1653.9477019716217</v>
      </c>
      <c r="ZE34" s="196">
        <f t="shared" si="165"/>
        <v>1653.9477019716217</v>
      </c>
      <c r="ZF34" s="196">
        <v>-1653.9477019716217</v>
      </c>
      <c r="ZG34" s="196">
        <v>1653.9477019716217</v>
      </c>
      <c r="ZH34" s="196">
        <v>-1653.9477019716217</v>
      </c>
      <c r="ZI34" s="196">
        <v>1653.9477019716217</v>
      </c>
      <c r="ZJ34" s="196">
        <v>-1653.9477019716217</v>
      </c>
      <c r="ZK34" s="196">
        <f t="shared" si="107"/>
        <v>-1653.9477019716217</v>
      </c>
      <c r="ZL34" s="196">
        <v>1653.9477019716217</v>
      </c>
      <c r="ZM34" s="196">
        <v>-1653.9477019716217</v>
      </c>
      <c r="ZN34" s="196">
        <v>-1653.9477019716217</v>
      </c>
      <c r="ZO34" s="196">
        <v>1653.9477019716217</v>
      </c>
      <c r="ZQ34">
        <v>1</v>
      </c>
      <c r="ZR34" s="239">
        <v>-1</v>
      </c>
      <c r="ZS34" s="239">
        <v>-1</v>
      </c>
      <c r="ZT34" s="239">
        <v>-1</v>
      </c>
      <c r="ZU34" s="214">
        <v>-1</v>
      </c>
      <c r="ZV34" s="240">
        <v>11</v>
      </c>
      <c r="ZW34">
        <v>1</v>
      </c>
      <c r="ZX34">
        <v>-1</v>
      </c>
      <c r="ZY34" s="214">
        <v>1</v>
      </c>
      <c r="ZZ34">
        <v>0</v>
      </c>
      <c r="AAA34">
        <v>0</v>
      </c>
      <c r="AAB34">
        <v>1</v>
      </c>
      <c r="AAC34">
        <v>0</v>
      </c>
      <c r="AAD34" s="248">
        <v>1.76589905739E-2</v>
      </c>
      <c r="AAE34" s="202">
        <v>42552</v>
      </c>
      <c r="AAF34">
        <f t="shared" si="181"/>
        <v>-1</v>
      </c>
      <c r="AAG34" t="s">
        <v>1180</v>
      </c>
      <c r="AAH34">
        <v>2</v>
      </c>
      <c r="AAI34" s="252">
        <v>1</v>
      </c>
      <c r="AAJ34">
        <v>3</v>
      </c>
      <c r="AAK34" s="138">
        <v>94313.681999999986</v>
      </c>
      <c r="AAL34" s="138">
        <v>141470.52299999999</v>
      </c>
      <c r="AAM34" s="196">
        <v>-1665.4844214278019</v>
      </c>
      <c r="AAN34" s="196">
        <f t="shared" si="166"/>
        <v>1665.4844214278019</v>
      </c>
      <c r="AAO34" s="196">
        <v>-1665.4844214278019</v>
      </c>
      <c r="AAP34" s="196">
        <v>1665.4844214278019</v>
      </c>
      <c r="AAQ34" s="196">
        <v>-1665.4844214278019</v>
      </c>
      <c r="AAR34" s="196">
        <v>-1665.4844214278019</v>
      </c>
      <c r="AAS34" s="196">
        <v>-1665.4844214278019</v>
      </c>
      <c r="AAT34" s="196">
        <f t="shared" si="108"/>
        <v>-1665.4844214278019</v>
      </c>
      <c r="AAU34" s="196">
        <v>1665.4844214278019</v>
      </c>
      <c r="AAV34" s="196">
        <v>-1665.4844214278019</v>
      </c>
      <c r="AAW34" s="196">
        <v>-1665.4844214278019</v>
      </c>
      <c r="AAX34" s="196">
        <v>1665.4844214278019</v>
      </c>
      <c r="AAZ34">
        <v>1</v>
      </c>
      <c r="ABA34" s="239">
        <v>1</v>
      </c>
      <c r="ABB34" s="239">
        <v>-1</v>
      </c>
      <c r="ABC34" s="239">
        <v>1</v>
      </c>
      <c r="ABD34" s="214">
        <v>-1</v>
      </c>
      <c r="ABE34" s="240">
        <v>-3</v>
      </c>
      <c r="ABF34">
        <v>1</v>
      </c>
      <c r="ABG34">
        <v>1</v>
      </c>
      <c r="ABH34" s="214">
        <v>1</v>
      </c>
      <c r="ABI34">
        <v>1</v>
      </c>
      <c r="ABJ34">
        <v>0</v>
      </c>
      <c r="ABK34">
        <v>1</v>
      </c>
      <c r="ABL34">
        <v>1</v>
      </c>
      <c r="ABM34" s="248">
        <v>1.55938562551E-2</v>
      </c>
      <c r="ABN34" s="202">
        <v>42552</v>
      </c>
      <c r="ABO34">
        <v>1</v>
      </c>
      <c r="ABP34" t="s">
        <v>1180</v>
      </c>
      <c r="ABQ34">
        <v>2</v>
      </c>
      <c r="ABR34" s="252">
        <v>2</v>
      </c>
      <c r="ABS34">
        <v>2</v>
      </c>
      <c r="ABT34" s="138">
        <v>96052.918000000005</v>
      </c>
      <c r="ABU34" s="138">
        <v>96052.918000000005</v>
      </c>
      <c r="ABV34" s="196">
        <v>1497.8353961749074</v>
      </c>
      <c r="ABW34" s="196">
        <v>1497.8353961749074</v>
      </c>
      <c r="ABX34" s="196">
        <v>-1497.8353961749074</v>
      </c>
      <c r="ABY34" s="196">
        <v>1497.8353961749074</v>
      </c>
      <c r="ABZ34" s="196">
        <v>1497.8353961749074</v>
      </c>
      <c r="ACA34" s="196">
        <v>-1497.8353961749074</v>
      </c>
      <c r="ACB34" s="196">
        <v>1497.8353961749074</v>
      </c>
      <c r="ACC34" s="196">
        <v>1497.8353961749074</v>
      </c>
      <c r="ACD34" s="196">
        <v>1497.8353961749074</v>
      </c>
      <c r="ACE34" s="196">
        <v>-1497.8353961749074</v>
      </c>
      <c r="ACF34" s="196">
        <v>-1497.8353961749074</v>
      </c>
      <c r="ACG34" s="196">
        <v>1497.8353961749074</v>
      </c>
      <c r="ACI34">
        <v>1</v>
      </c>
      <c r="ACJ34" s="239">
        <v>1</v>
      </c>
      <c r="ACK34" s="239">
        <v>-1</v>
      </c>
      <c r="ACL34" s="239">
        <v>1</v>
      </c>
      <c r="ACM34" s="214">
        <v>-1</v>
      </c>
      <c r="ACN34" s="240">
        <v>-4</v>
      </c>
      <c r="ACO34">
        <v>1</v>
      </c>
      <c r="ACP34">
        <v>1</v>
      </c>
      <c r="ACQ34" s="214">
        <v>1</v>
      </c>
      <c r="ACR34">
        <v>0</v>
      </c>
      <c r="ACS34">
        <v>0</v>
      </c>
      <c r="ACT34">
        <v>1</v>
      </c>
      <c r="ACU34">
        <v>1</v>
      </c>
      <c r="ACV34" s="248">
        <v>1.03902101131E-3</v>
      </c>
      <c r="ACW34" s="202">
        <v>42557</v>
      </c>
      <c r="ACX34">
        <v>1</v>
      </c>
      <c r="ACY34" t="s">
        <v>1180</v>
      </c>
      <c r="ACZ34">
        <v>2</v>
      </c>
      <c r="ADA34" s="252"/>
      <c r="ADB34">
        <v>2</v>
      </c>
      <c r="ADC34" s="138">
        <v>96161.39</v>
      </c>
      <c r="ADD34" s="138">
        <v>96161.39</v>
      </c>
      <c r="ADE34" s="196">
        <v>99.913704686775318</v>
      </c>
      <c r="ADF34" s="196">
        <v>99.913704686775318</v>
      </c>
      <c r="ADG34" s="196">
        <v>-99.913704686775318</v>
      </c>
      <c r="ADH34" s="196">
        <v>99.913704686775318</v>
      </c>
      <c r="ADI34" s="196">
        <v>99.913704686775318</v>
      </c>
      <c r="ADJ34" s="196">
        <v>-99.913704686775318</v>
      </c>
      <c r="ADK34" s="196">
        <v>99.913704686775318</v>
      </c>
      <c r="ADL34" s="196">
        <v>99.913704686775318</v>
      </c>
      <c r="ADM34" s="196">
        <v>99.913704686775318</v>
      </c>
      <c r="ADN34" s="196">
        <v>-99.913704686775318</v>
      </c>
      <c r="ADO34" s="196">
        <v>-99.913704686775318</v>
      </c>
      <c r="ADP34" s="196">
        <v>99.913704686775318</v>
      </c>
      <c r="ADR34">
        <v>1</v>
      </c>
      <c r="ADS34" s="239">
        <v>1</v>
      </c>
      <c r="ADT34" s="239">
        <v>-1</v>
      </c>
      <c r="ADU34" s="214">
        <v>1</v>
      </c>
      <c r="ADV34" s="214">
        <v>-1</v>
      </c>
      <c r="ADW34" s="240">
        <v>-5</v>
      </c>
      <c r="ADX34">
        <v>1</v>
      </c>
      <c r="ADY34">
        <v>1</v>
      </c>
      <c r="ADZ34" s="214">
        <v>1</v>
      </c>
      <c r="AEA34">
        <v>0</v>
      </c>
      <c r="AEB34">
        <v>0</v>
      </c>
      <c r="AEC34">
        <v>1</v>
      </c>
      <c r="AED34">
        <v>1</v>
      </c>
      <c r="AEE34" s="248">
        <v>1.15326951909E-2</v>
      </c>
      <c r="AEF34" s="202">
        <v>42557</v>
      </c>
      <c r="AEG34">
        <v>1</v>
      </c>
      <c r="AEH34" t="s">
        <v>1180</v>
      </c>
      <c r="AEI34">
        <v>2</v>
      </c>
      <c r="AEJ34" s="252"/>
      <c r="AEK34">
        <v>2</v>
      </c>
      <c r="AEL34" s="138">
        <v>97507.20699999998</v>
      </c>
      <c r="AEM34" s="138">
        <v>97507.20699999998</v>
      </c>
      <c r="AEN34" s="196">
        <v>1124.5208972469907</v>
      </c>
      <c r="AEO34" s="196">
        <v>1124.5208972469907</v>
      </c>
      <c r="AEP34" s="196">
        <v>-1124.5208972469907</v>
      </c>
      <c r="AEQ34" s="196">
        <v>1124.5208972469907</v>
      </c>
      <c r="AER34" s="196">
        <v>1124.5208972469907</v>
      </c>
      <c r="AES34" s="196">
        <v>-1124.5208972469907</v>
      </c>
      <c r="AET34" s="196">
        <v>1124.5208972469907</v>
      </c>
      <c r="AEU34" s="196">
        <v>1124.5208972469907</v>
      </c>
      <c r="AEV34" s="196">
        <v>1124.5208972469907</v>
      </c>
      <c r="AEW34" s="196">
        <v>-1124.5208972469907</v>
      </c>
      <c r="AEX34" s="196">
        <v>-1124.5208972469907</v>
      </c>
      <c r="AEY34" s="196">
        <v>1124.5208972469907</v>
      </c>
      <c r="AFA34">
        <f t="shared" si="109"/>
        <v>1</v>
      </c>
      <c r="AFB34" s="239">
        <v>1</v>
      </c>
      <c r="AFC34" s="239">
        <v>-1</v>
      </c>
      <c r="AFD34" s="239">
        <v>1</v>
      </c>
      <c r="AFE34" s="214">
        <v>-1</v>
      </c>
      <c r="AFF34" s="240">
        <v>-6</v>
      </c>
      <c r="AFG34">
        <f t="shared" si="110"/>
        <v>1</v>
      </c>
      <c r="AFH34">
        <f t="shared" si="111"/>
        <v>1</v>
      </c>
      <c r="AFI34" s="214">
        <v>-1</v>
      </c>
      <c r="AFJ34">
        <f t="shared" si="112"/>
        <v>1</v>
      </c>
      <c r="AFK34">
        <f t="shared" si="194"/>
        <v>1</v>
      </c>
      <c r="AFL34">
        <f t="shared" si="167"/>
        <v>0</v>
      </c>
      <c r="AFM34">
        <f t="shared" si="114"/>
        <v>0</v>
      </c>
      <c r="AFN34">
        <v>-4.1044350691099999E-3</v>
      </c>
      <c r="AFO34" s="202">
        <v>42557</v>
      </c>
      <c r="AFP34">
        <f t="shared" si="115"/>
        <v>1</v>
      </c>
      <c r="AFQ34" t="str">
        <f t="shared" si="92"/>
        <v>TRUE</v>
      </c>
      <c r="AFR34">
        <f>VLOOKUP($A34,'FuturesInfo (3)'!$A$2:$V$80,22)</f>
        <v>2</v>
      </c>
      <c r="AFS34" s="252"/>
      <c r="AFT34">
        <f t="shared" si="116"/>
        <v>2</v>
      </c>
      <c r="AFU34" s="138">
        <f>VLOOKUP($A34,'FuturesInfo (3)'!$A$2:$O$80,15)*AFR34</f>
        <v>96448.604999999996</v>
      </c>
      <c r="AFV34" s="138">
        <f>VLOOKUP($A34,'FuturesInfo (3)'!$A$2:$O$80,15)*AFT34</f>
        <v>96448.604999999996</v>
      </c>
      <c r="AFW34" s="196">
        <f t="shared" si="117"/>
        <v>-395.86703672873807</v>
      </c>
      <c r="AFX34" s="196">
        <f t="shared" si="188"/>
        <v>-395.86703672873807</v>
      </c>
      <c r="AFY34" s="196">
        <f t="shared" si="119"/>
        <v>395.86703672873807</v>
      </c>
      <c r="AFZ34" s="196">
        <f t="shared" si="120"/>
        <v>-395.86703672873807</v>
      </c>
      <c r="AGA34" s="196">
        <f t="shared" si="191"/>
        <v>-395.86703672873807</v>
      </c>
      <c r="AGB34" s="196">
        <f t="shared" si="122"/>
        <v>395.86703672873807</v>
      </c>
      <c r="AGC34" s="196">
        <f t="shared" si="168"/>
        <v>-395.86703672873807</v>
      </c>
      <c r="AGD34" s="196">
        <f t="shared" si="123"/>
        <v>-395.86703672873807</v>
      </c>
      <c r="AGE34" s="196">
        <f>IF(IF(sym!$Q23=AFI34,1,0)=1,ABS(AFU34*AFN34),-ABS(AFU34*AFN34))</f>
        <v>-395.86703672873807</v>
      </c>
      <c r="AGF34" s="196">
        <f>IF(IF(sym!$P23=AFI34,1,0)=1,ABS(AFU34*AFN34),-ABS(AFU34*AFN34))</f>
        <v>395.86703672873807</v>
      </c>
      <c r="AGG34" s="196">
        <f t="shared" si="183"/>
        <v>-395.86703672873807</v>
      </c>
      <c r="AGH34" s="196">
        <f t="shared" si="125"/>
        <v>395.86703672873807</v>
      </c>
      <c r="AGJ34">
        <f t="shared" si="126"/>
        <v>-1</v>
      </c>
      <c r="AGK34" s="239">
        <v>1</v>
      </c>
      <c r="AGL34" s="239">
        <v>-1</v>
      </c>
      <c r="AGM34" s="239">
        <v>1</v>
      </c>
      <c r="AGN34" s="214">
        <v>-1</v>
      </c>
      <c r="AGO34" s="240">
        <v>-7</v>
      </c>
      <c r="AGP34">
        <f t="shared" si="127"/>
        <v>1</v>
      </c>
      <c r="AGQ34">
        <f t="shared" si="128"/>
        <v>1</v>
      </c>
      <c r="AGR34" s="214"/>
      <c r="AGS34">
        <f t="shared" si="129"/>
        <v>0</v>
      </c>
      <c r="AGT34">
        <f t="shared" si="195"/>
        <v>0</v>
      </c>
      <c r="AGU34">
        <f t="shared" si="169"/>
        <v>0</v>
      </c>
      <c r="AGV34">
        <f t="shared" si="131"/>
        <v>0</v>
      </c>
      <c r="AGW34" s="248"/>
      <c r="AGX34" s="202">
        <v>42557</v>
      </c>
      <c r="AGY34">
        <f t="shared" si="132"/>
        <v>1</v>
      </c>
      <c r="AGZ34" t="str">
        <f t="shared" si="93"/>
        <v>TRUE</v>
      </c>
      <c r="AHA34">
        <f>VLOOKUP($A34,'FuturesInfo (3)'!$A$2:$V$80,22)</f>
        <v>2</v>
      </c>
      <c r="AHB34" s="252"/>
      <c r="AHC34">
        <f t="shared" si="133"/>
        <v>2</v>
      </c>
      <c r="AHD34" s="138">
        <f>VLOOKUP($A34,'FuturesInfo (3)'!$A$2:$O$80,15)*AHA34</f>
        <v>96448.604999999996</v>
      </c>
      <c r="AHE34" s="138">
        <f>VLOOKUP($A34,'FuturesInfo (3)'!$A$2:$O$80,15)*AHC34</f>
        <v>96448.604999999996</v>
      </c>
      <c r="AHF34" s="196">
        <f t="shared" si="134"/>
        <v>0</v>
      </c>
      <c r="AHG34" s="196">
        <f t="shared" si="189"/>
        <v>0</v>
      </c>
      <c r="AHH34" s="196">
        <f t="shared" si="136"/>
        <v>0</v>
      </c>
      <c r="AHI34" s="196">
        <f t="shared" si="137"/>
        <v>0</v>
      </c>
      <c r="AHJ34" s="196">
        <f t="shared" si="192"/>
        <v>0</v>
      </c>
      <c r="AHK34" s="196">
        <f t="shared" si="139"/>
        <v>0</v>
      </c>
      <c r="AHL34" s="196">
        <f t="shared" si="170"/>
        <v>0</v>
      </c>
      <c r="AHM34" s="196">
        <f t="shared" si="140"/>
        <v>0</v>
      </c>
      <c r="AHN34" s="196">
        <f>IF(IF(sym!$Q23=AGR34,1,0)=1,ABS(AHD34*AGW34),-ABS(AHD34*AGW34))</f>
        <v>0</v>
      </c>
      <c r="AHO34" s="196">
        <f>IF(IF(sym!$P23=AGR34,1,0)=1,ABS(AHD34*AGW34),-ABS(AHD34*AGW34))</f>
        <v>0</v>
      </c>
      <c r="AHP34" s="196">
        <f t="shared" si="185"/>
        <v>0</v>
      </c>
      <c r="AHQ34" s="196">
        <f t="shared" si="142"/>
        <v>0</v>
      </c>
      <c r="AHS34">
        <f t="shared" si="143"/>
        <v>0</v>
      </c>
      <c r="AHT34" s="239"/>
      <c r="AHU34" s="239"/>
      <c r="AHV34" s="239"/>
      <c r="AHW34" s="214"/>
      <c r="AHX34" s="240"/>
      <c r="AHY34">
        <f t="shared" si="144"/>
        <v>1</v>
      </c>
      <c r="AHZ34">
        <f t="shared" si="145"/>
        <v>0</v>
      </c>
      <c r="AIA34" s="214"/>
      <c r="AIB34">
        <f t="shared" si="146"/>
        <v>1</v>
      </c>
      <c r="AIC34">
        <f t="shared" si="196"/>
        <v>1</v>
      </c>
      <c r="AID34">
        <f t="shared" si="171"/>
        <v>0</v>
      </c>
      <c r="AIE34">
        <f t="shared" si="148"/>
        <v>1</v>
      </c>
      <c r="AIF34" s="248"/>
      <c r="AIG34" s="202"/>
      <c r="AIH34">
        <f t="shared" si="149"/>
        <v>-1</v>
      </c>
      <c r="AII34" t="str">
        <f t="shared" si="94"/>
        <v>FALSE</v>
      </c>
      <c r="AIJ34">
        <f>VLOOKUP($A34,'FuturesInfo (3)'!$A$2:$V$80,22)</f>
        <v>2</v>
      </c>
      <c r="AIK34" s="252"/>
      <c r="AIL34">
        <f t="shared" si="150"/>
        <v>2</v>
      </c>
      <c r="AIM34" s="138">
        <f>VLOOKUP($A34,'FuturesInfo (3)'!$A$2:$O$80,15)*AIJ34</f>
        <v>96448.604999999996</v>
      </c>
      <c r="AIN34" s="138">
        <f>VLOOKUP($A34,'FuturesInfo (3)'!$A$2:$O$80,15)*AIL34</f>
        <v>96448.604999999996</v>
      </c>
      <c r="AIO34" s="196">
        <f t="shared" si="151"/>
        <v>0</v>
      </c>
      <c r="AIP34" s="196">
        <f t="shared" si="190"/>
        <v>0</v>
      </c>
      <c r="AIQ34" s="196">
        <f t="shared" si="153"/>
        <v>0</v>
      </c>
      <c r="AIR34" s="196">
        <f t="shared" si="154"/>
        <v>0</v>
      </c>
      <c r="AIS34" s="196">
        <f t="shared" si="193"/>
        <v>0</v>
      </c>
      <c r="AIT34" s="196">
        <f t="shared" si="156"/>
        <v>0</v>
      </c>
      <c r="AIU34" s="196">
        <f t="shared" si="172"/>
        <v>0</v>
      </c>
      <c r="AIV34" s="196">
        <f t="shared" si="157"/>
        <v>0</v>
      </c>
      <c r="AIW34" s="196">
        <f>IF(IF(sym!$Q23=AIA34,1,0)=1,ABS(AIM34*AIF34),-ABS(AIM34*AIF34))</f>
        <v>0</v>
      </c>
      <c r="AIX34" s="196">
        <f>IF(IF(sym!$P23=AIA34,1,0)=1,ABS(AIM34*AIF34),-ABS(AIM34*AIF34))</f>
        <v>0</v>
      </c>
      <c r="AIY34" s="196">
        <f t="shared" si="187"/>
        <v>0</v>
      </c>
      <c r="AIZ34" s="196">
        <f t="shared" si="159"/>
        <v>0</v>
      </c>
    </row>
    <row r="35" spans="1:936" x14ac:dyDescent="0.25">
      <c r="A35" s="1" t="s">
        <v>336</v>
      </c>
      <c r="B35" s="150" t="s">
        <v>667</v>
      </c>
      <c r="C35" s="200" t="str">
        <f>VLOOKUP(A35,'FuturesInfo (3)'!$A$2:$K$80,11)</f>
        <v>index</v>
      </c>
      <c r="F35" t="e">
        <f>#REF!</f>
        <v>#REF!</v>
      </c>
      <c r="G35">
        <v>-1</v>
      </c>
      <c r="H35">
        <v>-1</v>
      </c>
      <c r="I35">
        <v>-1</v>
      </c>
      <c r="J35">
        <f t="shared" si="77"/>
        <v>1</v>
      </c>
      <c r="K35">
        <f t="shared" si="78"/>
        <v>1</v>
      </c>
      <c r="L35" s="184">
        <v>-1.26712328767E-2</v>
      </c>
      <c r="M35" s="2">
        <v>10</v>
      </c>
      <c r="N35">
        <v>60</v>
      </c>
      <c r="O35" t="str">
        <f t="shared" si="79"/>
        <v>TRUE</v>
      </c>
      <c r="P35">
        <f>VLOOKUP($A35,'FuturesInfo (3)'!$A$2:$V$80,22)</f>
        <v>2</v>
      </c>
      <c r="Q35">
        <f t="shared" si="80"/>
        <v>2</v>
      </c>
      <c r="R35">
        <f t="shared" si="80"/>
        <v>2</v>
      </c>
      <c r="S35" s="138">
        <f>VLOOKUP($A35,'FuturesInfo (3)'!$A$2:$O$80,15)*Q35</f>
        <v>110835.93549999999</v>
      </c>
      <c r="T35" s="144">
        <f t="shared" si="81"/>
        <v>1404.4279498274007</v>
      </c>
      <c r="U35" s="144">
        <f t="shared" si="95"/>
        <v>1404.4279498274007</v>
      </c>
      <c r="W35">
        <f t="shared" si="82"/>
        <v>-1</v>
      </c>
      <c r="X35">
        <v>-1</v>
      </c>
      <c r="Y35">
        <v>-1</v>
      </c>
      <c r="Z35">
        <v>1</v>
      </c>
      <c r="AA35">
        <f t="shared" si="173"/>
        <v>0</v>
      </c>
      <c r="AB35">
        <f t="shared" si="83"/>
        <v>0</v>
      </c>
      <c r="AC35" s="1">
        <v>4.1623309053100003E-3</v>
      </c>
      <c r="AD35" s="2">
        <v>10</v>
      </c>
      <c r="AE35">
        <v>60</v>
      </c>
      <c r="AF35" t="str">
        <f t="shared" si="84"/>
        <v>TRUE</v>
      </c>
      <c r="AG35">
        <f>VLOOKUP($A35,'FuturesInfo (3)'!$A$2:$V$80,22)</f>
        <v>2</v>
      </c>
      <c r="AH35">
        <f t="shared" si="85"/>
        <v>3</v>
      </c>
      <c r="AI35">
        <f t="shared" si="96"/>
        <v>2</v>
      </c>
      <c r="AJ35" s="138">
        <f>VLOOKUP($A35,'FuturesInfo (3)'!$A$2:$O$80,15)*AI35</f>
        <v>110835.93549999999</v>
      </c>
      <c r="AK35" s="196">
        <f t="shared" si="97"/>
        <v>-461.33583975059577</v>
      </c>
      <c r="AL35" s="196">
        <f t="shared" si="98"/>
        <v>-461.33583975059577</v>
      </c>
      <c r="AN35">
        <f t="shared" si="86"/>
        <v>-1</v>
      </c>
      <c r="AO35">
        <v>-1</v>
      </c>
      <c r="AP35">
        <v>-1</v>
      </c>
      <c r="AQ35">
        <v>1</v>
      </c>
      <c r="AR35">
        <f t="shared" si="174"/>
        <v>0</v>
      </c>
      <c r="AS35">
        <f t="shared" si="87"/>
        <v>0</v>
      </c>
      <c r="AT35" s="1">
        <v>1.5396002960799999E-2</v>
      </c>
      <c r="AU35" s="2">
        <v>10</v>
      </c>
      <c r="AV35">
        <v>60</v>
      </c>
      <c r="AW35" t="str">
        <f t="shared" si="88"/>
        <v>TRUE</v>
      </c>
      <c r="AX35">
        <f>VLOOKUP($A35,'FuturesInfo (3)'!$A$2:$V$80,22)</f>
        <v>2</v>
      </c>
      <c r="AY35">
        <f t="shared" si="89"/>
        <v>3</v>
      </c>
      <c r="AZ35">
        <f t="shared" si="99"/>
        <v>2</v>
      </c>
      <c r="BA35" s="138">
        <f>VLOOKUP($A35,'FuturesInfo (3)'!$A$2:$O$80,15)*AZ35</f>
        <v>110835.93549999999</v>
      </c>
      <c r="BB35" s="196">
        <f t="shared" si="90"/>
        <v>-1706.4303911210377</v>
      </c>
      <c r="BC35" s="196">
        <f t="shared" si="100"/>
        <v>-1706.4303911210377</v>
      </c>
      <c r="BE35">
        <v>-1</v>
      </c>
      <c r="BF35">
        <v>1</v>
      </c>
      <c r="BG35">
        <v>-1</v>
      </c>
      <c r="BH35">
        <v>-1</v>
      </c>
      <c r="BI35">
        <v>0</v>
      </c>
      <c r="BJ35">
        <v>1</v>
      </c>
      <c r="BK35" s="1">
        <v>-8.1158575108100008E-3</v>
      </c>
      <c r="BL35" s="2">
        <v>10</v>
      </c>
      <c r="BM35">
        <v>60</v>
      </c>
      <c r="BN35" t="s">
        <v>1180</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1180</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1180</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1180</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1180</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1180</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1180</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1180</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1180</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1180</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1180</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1180</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1180</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1180</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1180</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1180</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1180</v>
      </c>
      <c r="QX35">
        <v>1</v>
      </c>
      <c r="QY35" s="252">
        <v>2</v>
      </c>
      <c r="QZ35">
        <v>1</v>
      </c>
      <c r="RA35" s="138">
        <v>53526.7497</v>
      </c>
      <c r="RB35" s="138">
        <v>53526.7497</v>
      </c>
      <c r="RC35" s="196">
        <v>-452.22077973400286</v>
      </c>
      <c r="RD35" s="196">
        <f t="shared" si="91"/>
        <v>452.22077973400286</v>
      </c>
      <c r="RE35" s="196">
        <v>452.22077973400286</v>
      </c>
      <c r="RF35" s="196">
        <v>-452.22077973400286</v>
      </c>
      <c r="RG35" s="196">
        <v>452.22077973400286</v>
      </c>
      <c r="RH35" s="196">
        <v>-452.22077973400286</v>
      </c>
      <c r="RI35" s="196">
        <f t="shared" si="101"/>
        <v>-1</v>
      </c>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f t="shared" si="175"/>
        <v>-1</v>
      </c>
      <c r="SE35" t="s">
        <v>1180</v>
      </c>
      <c r="SF35">
        <v>1</v>
      </c>
      <c r="SG35" s="252">
        <v>1</v>
      </c>
      <c r="SH35">
        <v>1</v>
      </c>
      <c r="SI35" s="138">
        <v>54087.06029999999</v>
      </c>
      <c r="SJ35" s="138">
        <v>54087.06029999999</v>
      </c>
      <c r="SK35" s="196">
        <v>-495.08246745093487</v>
      </c>
      <c r="SL35" s="196">
        <f t="shared" si="160"/>
        <v>495.08246745093487</v>
      </c>
      <c r="SM35" s="196">
        <v>495.08246745093487</v>
      </c>
      <c r="SN35" s="196">
        <v>-495.08246745093487</v>
      </c>
      <c r="SO35" s="196">
        <v>495.08246745093487</v>
      </c>
      <c r="SP35" s="196">
        <v>-495.08246745093487</v>
      </c>
      <c r="SQ35" s="196">
        <v>-495.08246745093487</v>
      </c>
      <c r="SR35" s="196">
        <f t="shared" si="102"/>
        <v>-495.08246745093487</v>
      </c>
      <c r="SS35" s="196">
        <v>495.08246745093487</v>
      </c>
      <c r="ST35" s="196">
        <v>-495.08246745093487</v>
      </c>
      <c r="SU35" s="196">
        <v>-495.08246745093487</v>
      </c>
      <c r="SV35" s="196">
        <v>495.08246745093487</v>
      </c>
      <c r="SX35">
        <v>1</v>
      </c>
      <c r="SY35" s="239">
        <v>1</v>
      </c>
      <c r="SZ35" s="239">
        <v>1</v>
      </c>
      <c r="TA35" s="239">
        <v>1</v>
      </c>
      <c r="TB35" s="214">
        <v>1</v>
      </c>
      <c r="TC35" s="240">
        <v>6</v>
      </c>
      <c r="TD35">
        <v>-1</v>
      </c>
      <c r="TE35">
        <v>1</v>
      </c>
      <c r="TF35" s="214">
        <v>-1</v>
      </c>
      <c r="TG35">
        <v>0</v>
      </c>
      <c r="TH35">
        <v>0</v>
      </c>
      <c r="TI35">
        <v>1</v>
      </c>
      <c r="TJ35">
        <v>0</v>
      </c>
      <c r="TK35" s="248">
        <v>-5.3807522804099998E-3</v>
      </c>
      <c r="TL35" s="202">
        <v>42548</v>
      </c>
      <c r="TM35">
        <f t="shared" si="176"/>
        <v>1</v>
      </c>
      <c r="TN35" t="s">
        <v>1180</v>
      </c>
      <c r="TO35">
        <v>2</v>
      </c>
      <c r="TP35" s="252">
        <v>2</v>
      </c>
      <c r="TQ35">
        <v>2</v>
      </c>
      <c r="TR35" s="138">
        <v>108239.14075000001</v>
      </c>
      <c r="TS35" s="138">
        <v>108239.14075000001</v>
      </c>
      <c r="TT35" s="196">
        <v>-582.40800342018144</v>
      </c>
      <c r="TU35" s="196">
        <f t="shared" si="161"/>
        <v>-582.40800342018144</v>
      </c>
      <c r="TV35" s="196">
        <v>-582.40800342018144</v>
      </c>
      <c r="TW35" s="196">
        <v>582.40800342018144</v>
      </c>
      <c r="TX35" s="196">
        <v>-582.40800342018144</v>
      </c>
      <c r="TY35" s="196">
        <v>-582.40800342018144</v>
      </c>
      <c r="TZ35" s="196">
        <v>-582.40800342018144</v>
      </c>
      <c r="UA35" s="196">
        <f t="shared" si="103"/>
        <v>-582.40800342018144</v>
      </c>
      <c r="UB35" s="196">
        <v>-582.40800342018144</v>
      </c>
      <c r="UC35" s="196">
        <v>582.40800342018144</v>
      </c>
      <c r="UD35" s="196">
        <v>-582.40800342018144</v>
      </c>
      <c r="UE35" s="196">
        <v>582.40800342018144</v>
      </c>
      <c r="UG35">
        <v>-1</v>
      </c>
      <c r="UH35" s="239">
        <v>1</v>
      </c>
      <c r="UI35" s="239">
        <v>1</v>
      </c>
      <c r="UJ35" s="239">
        <v>1</v>
      </c>
      <c r="UK35" s="214">
        <v>1</v>
      </c>
      <c r="UL35" s="240">
        <v>7</v>
      </c>
      <c r="UM35">
        <v>-1</v>
      </c>
      <c r="UN35">
        <v>1</v>
      </c>
      <c r="UO35" s="214">
        <v>-1</v>
      </c>
      <c r="UP35">
        <v>0</v>
      </c>
      <c r="UQ35">
        <v>0</v>
      </c>
      <c r="UR35">
        <v>1</v>
      </c>
      <c r="US35">
        <v>0</v>
      </c>
      <c r="UT35" s="248">
        <v>-1.9114843629200001E-2</v>
      </c>
      <c r="UU35" s="202">
        <v>42548</v>
      </c>
      <c r="UV35">
        <f t="shared" si="177"/>
        <v>1</v>
      </c>
      <c r="UW35" t="s">
        <v>1180</v>
      </c>
      <c r="UX35">
        <v>2</v>
      </c>
      <c r="UY35" s="252">
        <v>1</v>
      </c>
      <c r="UZ35">
        <v>3</v>
      </c>
      <c r="VA35" s="138">
        <v>105553.33530000001</v>
      </c>
      <c r="VB35" s="138">
        <v>158330.00294999999</v>
      </c>
      <c r="VC35" s="196">
        <v>-2017.6354988000166</v>
      </c>
      <c r="VD35" s="196">
        <f t="shared" si="162"/>
        <v>2017.6354988000166</v>
      </c>
      <c r="VE35" s="196">
        <v>-2017.6354988000166</v>
      </c>
      <c r="VF35" s="196">
        <v>2017.6354988000166</v>
      </c>
      <c r="VG35" s="196">
        <v>-2017.6354988000166</v>
      </c>
      <c r="VH35" s="196">
        <v>-2017.6354988000166</v>
      </c>
      <c r="VI35" s="196">
        <v>-2017.6354988000166</v>
      </c>
      <c r="VJ35" s="196">
        <f t="shared" si="104"/>
        <v>-2017.6354988000166</v>
      </c>
      <c r="VK35" s="196">
        <v>-2017.6354988000166</v>
      </c>
      <c r="VL35" s="196">
        <v>2017.6354988000166</v>
      </c>
      <c r="VM35" s="196">
        <v>-2017.6354988000166</v>
      </c>
      <c r="VN35" s="196">
        <v>2017.6354988000166</v>
      </c>
      <c r="VP35">
        <v>-1</v>
      </c>
      <c r="VQ35" s="239">
        <v>1</v>
      </c>
      <c r="VR35" s="239">
        <v>1</v>
      </c>
      <c r="VS35" s="239">
        <v>1</v>
      </c>
      <c r="VT35" s="214">
        <v>-1</v>
      </c>
      <c r="VU35" s="240">
        <v>8</v>
      </c>
      <c r="VV35">
        <v>1</v>
      </c>
      <c r="VW35">
        <v>-1</v>
      </c>
      <c r="VX35" s="214">
        <v>-1</v>
      </c>
      <c r="VY35">
        <v>0</v>
      </c>
      <c r="VZ35">
        <v>1</v>
      </c>
      <c r="WA35">
        <v>0</v>
      </c>
      <c r="WB35">
        <v>1</v>
      </c>
      <c r="WC35" s="248">
        <v>-1.6861014812499998E-2</v>
      </c>
      <c r="WD35" s="202">
        <v>42548</v>
      </c>
      <c r="WE35">
        <f t="shared" si="178"/>
        <v>1</v>
      </c>
      <c r="WF35" t="s">
        <v>1180</v>
      </c>
      <c r="WG35">
        <v>2</v>
      </c>
      <c r="WH35" s="252">
        <v>2</v>
      </c>
      <c r="WI35">
        <v>2</v>
      </c>
      <c r="WJ35" s="138">
        <v>103542.444</v>
      </c>
      <c r="WK35" s="138">
        <v>103542.444</v>
      </c>
      <c r="WL35" s="196">
        <v>-1745.8306820064515</v>
      </c>
      <c r="WM35" s="196">
        <f t="shared" si="163"/>
        <v>1745.8306820064515</v>
      </c>
      <c r="WN35" s="196">
        <v>1745.8306820064515</v>
      </c>
      <c r="WO35" s="196">
        <v>-1745.8306820064515</v>
      </c>
      <c r="WP35" s="196">
        <v>1745.8306820064515</v>
      </c>
      <c r="WQ35" s="196">
        <v>-1745.8306820064515</v>
      </c>
      <c r="WR35" s="196">
        <v>-1745.8306820064515</v>
      </c>
      <c r="WS35" s="196">
        <f t="shared" si="105"/>
        <v>-1745.8306820064515</v>
      </c>
      <c r="WT35" s="196">
        <v>-1745.8306820064515</v>
      </c>
      <c r="WU35" s="196">
        <v>1745.8306820064515</v>
      </c>
      <c r="WV35" s="196">
        <v>-1745.8306820064515</v>
      </c>
      <c r="WW35" s="196">
        <v>1745.8306820064515</v>
      </c>
      <c r="WY35">
        <v>-1</v>
      </c>
      <c r="WZ35" s="239">
        <v>1</v>
      </c>
      <c r="XA35" s="239">
        <v>1</v>
      </c>
      <c r="XB35" s="239">
        <v>1</v>
      </c>
      <c r="XC35" s="214">
        <v>-1</v>
      </c>
      <c r="XD35" s="240">
        <v>-3</v>
      </c>
      <c r="XE35">
        <v>1</v>
      </c>
      <c r="XF35">
        <v>1</v>
      </c>
      <c r="XG35">
        <v>1</v>
      </c>
      <c r="XH35">
        <v>1</v>
      </c>
      <c r="XI35">
        <v>0</v>
      </c>
      <c r="XJ35">
        <v>1</v>
      </c>
      <c r="XK35">
        <v>1</v>
      </c>
      <c r="XL35">
        <v>5.8235828391299998E-3</v>
      </c>
      <c r="XM35" s="202">
        <v>42548</v>
      </c>
      <c r="XN35">
        <f t="shared" si="179"/>
        <v>1</v>
      </c>
      <c r="XO35" t="s">
        <v>1180</v>
      </c>
      <c r="XP35">
        <v>2</v>
      </c>
      <c r="XQ35" s="252">
        <v>1</v>
      </c>
      <c r="XR35">
        <v>3</v>
      </c>
      <c r="XS35" s="138">
        <v>104145.432</v>
      </c>
      <c r="XT35" s="138">
        <v>156218.14799999999</v>
      </c>
      <c r="XU35" s="196">
        <v>606.49955056898034</v>
      </c>
      <c r="XV35" s="196">
        <f t="shared" si="164"/>
        <v>-606.49955056898034</v>
      </c>
      <c r="XW35" s="196">
        <v>-606.49955056898034</v>
      </c>
      <c r="XX35" s="196">
        <v>606.49955056898034</v>
      </c>
      <c r="XY35" s="196">
        <v>606.49955056898034</v>
      </c>
      <c r="XZ35" s="196">
        <v>606.49955056898034</v>
      </c>
      <c r="YA35" s="196">
        <v>606.49955056898034</v>
      </c>
      <c r="YB35" s="196">
        <f t="shared" si="106"/>
        <v>606.49955056898034</v>
      </c>
      <c r="YC35" s="196">
        <v>606.49955056898034</v>
      </c>
      <c r="YD35" s="196">
        <v>-606.49955056898034</v>
      </c>
      <c r="YE35" s="196">
        <v>-606.49955056898034</v>
      </c>
      <c r="YF35" s="196">
        <v>606.49955056898034</v>
      </c>
      <c r="YH35">
        <v>1</v>
      </c>
      <c r="YI35">
        <v>-1</v>
      </c>
      <c r="YJ35">
        <v>-1</v>
      </c>
      <c r="YK35">
        <v>-1</v>
      </c>
      <c r="YL35">
        <v>-1</v>
      </c>
      <c r="YM35">
        <v>-4</v>
      </c>
      <c r="YN35">
        <v>1</v>
      </c>
      <c r="YO35">
        <v>1</v>
      </c>
      <c r="YP35" s="214">
        <v>1</v>
      </c>
      <c r="YQ35">
        <v>0</v>
      </c>
      <c r="YR35">
        <v>0</v>
      </c>
      <c r="YS35">
        <v>1</v>
      </c>
      <c r="YT35">
        <v>1</v>
      </c>
      <c r="YU35" s="248">
        <v>2.30001062361E-2</v>
      </c>
      <c r="YV35" s="202">
        <v>42552</v>
      </c>
      <c r="YW35">
        <f t="shared" si="180"/>
        <v>-1</v>
      </c>
      <c r="YX35" t="s">
        <v>1180</v>
      </c>
      <c r="YY35">
        <v>2</v>
      </c>
      <c r="YZ35">
        <v>1</v>
      </c>
      <c r="ZA35">
        <v>3</v>
      </c>
      <c r="ZB35" s="138">
        <v>106444.49299999999</v>
      </c>
      <c r="ZC35" s="138">
        <v>159666.73949999997</v>
      </c>
      <c r="ZD35" s="196">
        <v>-2448.2346472478025</v>
      </c>
      <c r="ZE35" s="196">
        <f t="shared" si="165"/>
        <v>2448.2346472478025</v>
      </c>
      <c r="ZF35" s="196">
        <v>-2448.2346472478025</v>
      </c>
      <c r="ZG35" s="196">
        <v>2448.2346472478025</v>
      </c>
      <c r="ZH35" s="196">
        <v>2448.2346472478025</v>
      </c>
      <c r="ZI35" s="196">
        <v>-2448.2346472478025</v>
      </c>
      <c r="ZJ35" s="196">
        <v>-2448.2346472478025</v>
      </c>
      <c r="ZK35" s="196">
        <f t="shared" si="107"/>
        <v>-2448.2346472478025</v>
      </c>
      <c r="ZL35" s="196">
        <v>2448.2346472478025</v>
      </c>
      <c r="ZM35" s="196">
        <v>-2448.2346472478025</v>
      </c>
      <c r="ZN35" s="196">
        <v>-2448.2346472478025</v>
      </c>
      <c r="ZO35" s="196">
        <v>2448.2346472478025</v>
      </c>
      <c r="ZQ35">
        <v>1</v>
      </c>
      <c r="ZR35" s="239">
        <v>1</v>
      </c>
      <c r="ZS35" s="239">
        <v>-1</v>
      </c>
      <c r="ZT35" s="239">
        <v>1</v>
      </c>
      <c r="ZU35" s="214">
        <v>-1</v>
      </c>
      <c r="ZV35" s="240">
        <v>-5</v>
      </c>
      <c r="ZW35">
        <v>1</v>
      </c>
      <c r="ZX35">
        <v>1</v>
      </c>
      <c r="ZY35" s="214">
        <v>1</v>
      </c>
      <c r="ZZ35">
        <v>1</v>
      </c>
      <c r="AAA35">
        <v>0</v>
      </c>
      <c r="AAB35">
        <v>1</v>
      </c>
      <c r="AAC35">
        <v>1</v>
      </c>
      <c r="AAD35" s="248">
        <v>2.00425774962E-2</v>
      </c>
      <c r="AAE35" s="202">
        <v>42552</v>
      </c>
      <c r="AAF35">
        <f t="shared" si="181"/>
        <v>1</v>
      </c>
      <c r="AAG35" t="s">
        <v>1180</v>
      </c>
      <c r="AAH35">
        <v>2</v>
      </c>
      <c r="AAI35" s="252">
        <v>2</v>
      </c>
      <c r="AAJ35">
        <v>2</v>
      </c>
      <c r="AAK35" s="138">
        <v>108617.20499999999</v>
      </c>
      <c r="AAL35" s="138">
        <v>108617.20499999999</v>
      </c>
      <c r="AAM35" s="196">
        <v>2176.9687486331418</v>
      </c>
      <c r="AAN35" s="196">
        <f t="shared" si="166"/>
        <v>2176.9687486331418</v>
      </c>
      <c r="AAO35" s="196">
        <v>-2176.9687486331418</v>
      </c>
      <c r="AAP35" s="196">
        <v>2176.9687486331418</v>
      </c>
      <c r="AAQ35" s="196">
        <v>2176.9687486331418</v>
      </c>
      <c r="AAR35" s="196">
        <v>-2176.9687486331418</v>
      </c>
      <c r="AAS35" s="196">
        <v>2176.9687486331418</v>
      </c>
      <c r="AAT35" s="196">
        <f t="shared" si="108"/>
        <v>2176.9687486331418</v>
      </c>
      <c r="AAU35" s="196">
        <v>2176.9687486331418</v>
      </c>
      <c r="AAV35" s="196">
        <v>-2176.9687486331418</v>
      </c>
      <c r="AAW35" s="196">
        <v>-2176.9687486331418</v>
      </c>
      <c r="AAX35" s="196">
        <v>2176.9687486331418</v>
      </c>
      <c r="AAZ35">
        <v>1</v>
      </c>
      <c r="ABA35" s="239">
        <v>1</v>
      </c>
      <c r="ABB35" s="239">
        <v>1</v>
      </c>
      <c r="ABC35" s="239">
        <v>-1</v>
      </c>
      <c r="ABD35" s="214">
        <v>-1</v>
      </c>
      <c r="ABE35" s="240">
        <v>3</v>
      </c>
      <c r="ABF35">
        <v>1</v>
      </c>
      <c r="ABG35">
        <v>-1</v>
      </c>
      <c r="ABH35" s="214">
        <v>1</v>
      </c>
      <c r="ABI35">
        <v>1</v>
      </c>
      <c r="ABJ35">
        <v>0</v>
      </c>
      <c r="ABK35">
        <v>1</v>
      </c>
      <c r="ABL35">
        <v>0</v>
      </c>
      <c r="ABM35" s="248">
        <v>1.4456604733999999E-2</v>
      </c>
      <c r="ABN35" s="202">
        <v>42552</v>
      </c>
      <c r="ABO35">
        <v>1</v>
      </c>
      <c r="ABP35" t="s">
        <v>1180</v>
      </c>
      <c r="ABQ35">
        <v>2</v>
      </c>
      <c r="ABR35" s="252">
        <v>1</v>
      </c>
      <c r="ABS35">
        <v>3</v>
      </c>
      <c r="ABT35" s="138">
        <v>110496.34050000001</v>
      </c>
      <c r="ABU35" s="138">
        <v>165744.51075000002</v>
      </c>
      <c r="ABV35" s="196">
        <v>1597.4019191619759</v>
      </c>
      <c r="ABW35" s="196">
        <v>1597.4019191619759</v>
      </c>
      <c r="ABX35" s="196">
        <v>-1597.4019191619759</v>
      </c>
      <c r="ABY35" s="196">
        <v>1597.4019191619759</v>
      </c>
      <c r="ABZ35" s="196">
        <v>-1597.4019191619759</v>
      </c>
      <c r="ACA35" s="196">
        <v>1597.4019191619759</v>
      </c>
      <c r="ACB35" s="196">
        <v>-1597.4019191619759</v>
      </c>
      <c r="ACC35" s="196">
        <v>1597.4019191619759</v>
      </c>
      <c r="ACD35" s="196">
        <v>1597.4019191619759</v>
      </c>
      <c r="ACE35" s="196">
        <v>-1597.4019191619759</v>
      </c>
      <c r="ACF35" s="196">
        <v>-1597.4019191619759</v>
      </c>
      <c r="ACG35" s="196">
        <v>1597.4019191619759</v>
      </c>
      <c r="ACI35">
        <v>1</v>
      </c>
      <c r="ACJ35" s="239">
        <v>1</v>
      </c>
      <c r="ACK35" s="239">
        <v>-1</v>
      </c>
      <c r="ACL35" s="239">
        <v>1</v>
      </c>
      <c r="ACM35" s="214">
        <v>-1</v>
      </c>
      <c r="ACN35" s="240">
        <v>4</v>
      </c>
      <c r="ACO35">
        <v>1</v>
      </c>
      <c r="ACP35">
        <v>-1</v>
      </c>
      <c r="ACQ35" s="214">
        <v>-1</v>
      </c>
      <c r="ACR35">
        <v>1</v>
      </c>
      <c r="ACS35">
        <v>1</v>
      </c>
      <c r="ACT35">
        <v>0</v>
      </c>
      <c r="ACU35">
        <v>1</v>
      </c>
      <c r="ACV35" s="248">
        <v>-2.25801595665E-3</v>
      </c>
      <c r="ACW35" s="202">
        <v>42557</v>
      </c>
      <c r="ACX35">
        <v>1</v>
      </c>
      <c r="ACY35" t="s">
        <v>1180</v>
      </c>
      <c r="ACZ35">
        <v>2</v>
      </c>
      <c r="ADA35" s="252"/>
      <c r="ADB35">
        <v>2</v>
      </c>
      <c r="ADC35" s="138">
        <v>110256.78</v>
      </c>
      <c r="ADD35" s="138">
        <v>110256.78</v>
      </c>
      <c r="ADE35" s="196">
        <v>-248.96156856884858</v>
      </c>
      <c r="ADF35" s="196">
        <v>-248.96156856884858</v>
      </c>
      <c r="ADG35" s="196">
        <v>248.96156856884858</v>
      </c>
      <c r="ADH35" s="196">
        <v>-248.96156856884858</v>
      </c>
      <c r="ADI35" s="196">
        <v>248.96156856884858</v>
      </c>
      <c r="ADJ35" s="196">
        <v>248.96156856884858</v>
      </c>
      <c r="ADK35" s="196">
        <v>-248.96156856884858</v>
      </c>
      <c r="ADL35" s="196">
        <v>-248.96156856884858</v>
      </c>
      <c r="ADM35" s="196">
        <v>-248.96156856884858</v>
      </c>
      <c r="ADN35" s="196">
        <v>248.96156856884858</v>
      </c>
      <c r="ADO35" s="196">
        <v>-248.96156856884858</v>
      </c>
      <c r="ADP35" s="196">
        <v>248.96156856884858</v>
      </c>
      <c r="ADR35">
        <v>-1</v>
      </c>
      <c r="ADS35" s="239">
        <v>1</v>
      </c>
      <c r="ADT35" s="239">
        <v>-1</v>
      </c>
      <c r="ADU35" s="214">
        <v>1</v>
      </c>
      <c r="ADV35" s="214">
        <v>-1</v>
      </c>
      <c r="ADW35" s="240">
        <v>5</v>
      </c>
      <c r="ADX35">
        <v>1</v>
      </c>
      <c r="ADY35">
        <v>-1</v>
      </c>
      <c r="ADZ35" s="214">
        <v>1</v>
      </c>
      <c r="AEA35">
        <v>0</v>
      </c>
      <c r="AEB35">
        <v>0</v>
      </c>
      <c r="AEC35">
        <v>1</v>
      </c>
      <c r="AED35">
        <v>0</v>
      </c>
      <c r="AEE35" s="248">
        <v>1.29752564876E-2</v>
      </c>
      <c r="AEF35" s="202">
        <v>42557</v>
      </c>
      <c r="AEG35">
        <v>-1</v>
      </c>
      <c r="AEH35" t="s">
        <v>1180</v>
      </c>
      <c r="AEI35">
        <v>2</v>
      </c>
      <c r="AEJ35" s="252"/>
      <c r="AEK35">
        <v>2</v>
      </c>
      <c r="AEL35" s="138">
        <v>111959.30699999999</v>
      </c>
      <c r="AEM35" s="138">
        <v>111959.30699999999</v>
      </c>
      <c r="AEN35" s="196">
        <v>1452.70072449895</v>
      </c>
      <c r="AEO35" s="196">
        <v>-1452.70072449895</v>
      </c>
      <c r="AEP35" s="196">
        <v>-1452.70072449895</v>
      </c>
      <c r="AEQ35" s="196">
        <v>1452.70072449895</v>
      </c>
      <c r="AER35" s="196">
        <v>-1452.70072449895</v>
      </c>
      <c r="AES35" s="196">
        <v>-1452.70072449895</v>
      </c>
      <c r="AET35" s="196">
        <v>1452.70072449895</v>
      </c>
      <c r="AEU35" s="196">
        <v>-1452.70072449895</v>
      </c>
      <c r="AEV35" s="196">
        <v>1452.70072449895</v>
      </c>
      <c r="AEW35" s="196">
        <v>-1452.70072449895</v>
      </c>
      <c r="AEX35" s="196">
        <v>-1452.70072449895</v>
      </c>
      <c r="AEY35" s="196">
        <v>1452.70072449895</v>
      </c>
      <c r="AFA35">
        <f t="shared" si="109"/>
        <v>1</v>
      </c>
      <c r="AFB35" s="239">
        <v>1</v>
      </c>
      <c r="AFC35" s="239">
        <v>-1</v>
      </c>
      <c r="AFD35" s="239">
        <v>1</v>
      </c>
      <c r="AFE35" s="214">
        <v>-1</v>
      </c>
      <c r="AFF35" s="240">
        <v>-1</v>
      </c>
      <c r="AFG35">
        <f t="shared" si="110"/>
        <v>1</v>
      </c>
      <c r="AFH35">
        <f t="shared" si="111"/>
        <v>1</v>
      </c>
      <c r="AFI35" s="214">
        <v>-1</v>
      </c>
      <c r="AFJ35">
        <f t="shared" si="112"/>
        <v>1</v>
      </c>
      <c r="AFK35">
        <f t="shared" si="194"/>
        <v>1</v>
      </c>
      <c r="AFL35">
        <f t="shared" si="167"/>
        <v>0</v>
      </c>
      <c r="AFM35">
        <f t="shared" si="114"/>
        <v>0</v>
      </c>
      <c r="AFN35">
        <v>-2.1348426174200002E-3</v>
      </c>
      <c r="AFO35" s="202">
        <v>42557</v>
      </c>
      <c r="AFP35">
        <f t="shared" si="115"/>
        <v>1</v>
      </c>
      <c r="AFQ35" t="str">
        <f t="shared" si="92"/>
        <v>TRUE</v>
      </c>
      <c r="AFR35">
        <f>VLOOKUP($A35,'FuturesInfo (3)'!$A$2:$V$80,22)</f>
        <v>2</v>
      </c>
      <c r="AFS35" s="252"/>
      <c r="AFT35">
        <f t="shared" si="116"/>
        <v>2</v>
      </c>
      <c r="AFU35" s="138">
        <f>VLOOKUP($A35,'FuturesInfo (3)'!$A$2:$O$80,15)*AFR35</f>
        <v>110835.93549999999</v>
      </c>
      <c r="AFV35" s="138">
        <f>VLOOKUP($A35,'FuturesInfo (3)'!$A$2:$O$80,15)*AFT35</f>
        <v>110835.93549999999</v>
      </c>
      <c r="AFW35" s="196">
        <f t="shared" si="117"/>
        <v>-236.6172786470143</v>
      </c>
      <c r="AFX35" s="196">
        <f t="shared" si="188"/>
        <v>-236.6172786470143</v>
      </c>
      <c r="AFY35" s="196">
        <f t="shared" si="119"/>
        <v>236.6172786470143</v>
      </c>
      <c r="AFZ35" s="196">
        <f t="shared" si="120"/>
        <v>-236.6172786470143</v>
      </c>
      <c r="AGA35" s="196">
        <f t="shared" si="191"/>
        <v>-236.6172786470143</v>
      </c>
      <c r="AGB35" s="196">
        <f t="shared" si="122"/>
        <v>236.6172786470143</v>
      </c>
      <c r="AGC35" s="196">
        <f t="shared" si="168"/>
        <v>-236.6172786470143</v>
      </c>
      <c r="AGD35" s="196">
        <f t="shared" si="123"/>
        <v>-236.6172786470143</v>
      </c>
      <c r="AGE35" s="196">
        <f>IF(IF(sym!$Q24=AFI35,1,0)=1,ABS(AFU35*AFN35),-ABS(AFU35*AFN35))</f>
        <v>-236.6172786470143</v>
      </c>
      <c r="AGF35" s="196">
        <f>IF(IF(sym!$P24=AFI35,1,0)=1,ABS(AFU35*AFN35),-ABS(AFU35*AFN35))</f>
        <v>236.6172786470143</v>
      </c>
      <c r="AGG35" s="196">
        <f t="shared" si="183"/>
        <v>-236.6172786470143</v>
      </c>
      <c r="AGH35" s="196">
        <f t="shared" si="125"/>
        <v>236.6172786470143</v>
      </c>
      <c r="AGJ35">
        <f t="shared" si="126"/>
        <v>-1</v>
      </c>
      <c r="AGK35" s="239">
        <v>1</v>
      </c>
      <c r="AGL35" s="239">
        <v>1</v>
      </c>
      <c r="AGM35" s="239">
        <v>1</v>
      </c>
      <c r="AGN35" s="214">
        <v>-1</v>
      </c>
      <c r="AGO35" s="240">
        <v>-1</v>
      </c>
      <c r="AGP35">
        <f t="shared" si="127"/>
        <v>1</v>
      </c>
      <c r="AGQ35">
        <f t="shared" si="128"/>
        <v>1</v>
      </c>
      <c r="AGR35" s="214"/>
      <c r="AGS35">
        <f t="shared" si="129"/>
        <v>0</v>
      </c>
      <c r="AGT35">
        <f t="shared" si="195"/>
        <v>0</v>
      </c>
      <c r="AGU35">
        <f t="shared" si="169"/>
        <v>0</v>
      </c>
      <c r="AGV35">
        <f t="shared" si="131"/>
        <v>0</v>
      </c>
      <c r="AGW35" s="248"/>
      <c r="AGX35" s="202">
        <v>42557</v>
      </c>
      <c r="AGY35">
        <f t="shared" si="132"/>
        <v>1</v>
      </c>
      <c r="AGZ35" t="str">
        <f t="shared" si="93"/>
        <v>TRUE</v>
      </c>
      <c r="AHA35">
        <f>VLOOKUP($A35,'FuturesInfo (3)'!$A$2:$V$80,22)</f>
        <v>2</v>
      </c>
      <c r="AHB35" s="252"/>
      <c r="AHC35">
        <f t="shared" si="133"/>
        <v>2</v>
      </c>
      <c r="AHD35" s="138">
        <f>VLOOKUP($A35,'FuturesInfo (3)'!$A$2:$O$80,15)*AHA35</f>
        <v>110835.93549999999</v>
      </c>
      <c r="AHE35" s="138">
        <f>VLOOKUP($A35,'FuturesInfo (3)'!$A$2:$O$80,15)*AHC35</f>
        <v>110835.93549999999</v>
      </c>
      <c r="AHF35" s="196">
        <f t="shared" si="134"/>
        <v>0</v>
      </c>
      <c r="AHG35" s="196">
        <f t="shared" si="189"/>
        <v>0</v>
      </c>
      <c r="AHH35" s="196">
        <f t="shared" si="136"/>
        <v>0</v>
      </c>
      <c r="AHI35" s="196">
        <f t="shared" si="137"/>
        <v>0</v>
      </c>
      <c r="AHJ35" s="196">
        <f t="shared" si="192"/>
        <v>0</v>
      </c>
      <c r="AHK35" s="196">
        <f t="shared" si="139"/>
        <v>0</v>
      </c>
      <c r="AHL35" s="196">
        <f t="shared" si="170"/>
        <v>0</v>
      </c>
      <c r="AHM35" s="196">
        <f t="shared" si="140"/>
        <v>0</v>
      </c>
      <c r="AHN35" s="196">
        <f>IF(IF(sym!$Q24=AGR35,1,0)=1,ABS(AHD35*AGW35),-ABS(AHD35*AGW35))</f>
        <v>0</v>
      </c>
      <c r="AHO35" s="196">
        <f>IF(IF(sym!$P24=AGR35,1,0)=1,ABS(AHD35*AGW35),-ABS(AHD35*AGW35))</f>
        <v>0</v>
      </c>
      <c r="AHP35" s="196">
        <f t="shared" si="185"/>
        <v>0</v>
      </c>
      <c r="AHQ35" s="196">
        <f t="shared" si="142"/>
        <v>0</v>
      </c>
      <c r="AHS35">
        <f t="shared" si="143"/>
        <v>0</v>
      </c>
      <c r="AHT35" s="239"/>
      <c r="AHU35" s="239"/>
      <c r="AHV35" s="239"/>
      <c r="AHW35" s="214"/>
      <c r="AHX35" s="240"/>
      <c r="AHY35">
        <f t="shared" si="144"/>
        <v>1</v>
      </c>
      <c r="AHZ35">
        <f t="shared" si="145"/>
        <v>0</v>
      </c>
      <c r="AIA35" s="214"/>
      <c r="AIB35">
        <f t="shared" si="146"/>
        <v>1</v>
      </c>
      <c r="AIC35">
        <f t="shared" si="196"/>
        <v>1</v>
      </c>
      <c r="AID35">
        <f t="shared" si="171"/>
        <v>0</v>
      </c>
      <c r="AIE35">
        <f t="shared" si="148"/>
        <v>1</v>
      </c>
      <c r="AIF35" s="248"/>
      <c r="AIG35" s="202"/>
      <c r="AIH35">
        <f t="shared" si="149"/>
        <v>-1</v>
      </c>
      <c r="AII35" t="str">
        <f t="shared" si="94"/>
        <v>FALSE</v>
      </c>
      <c r="AIJ35">
        <f>VLOOKUP($A35,'FuturesInfo (3)'!$A$2:$V$80,22)</f>
        <v>2</v>
      </c>
      <c r="AIK35" s="252"/>
      <c r="AIL35">
        <f t="shared" si="150"/>
        <v>2</v>
      </c>
      <c r="AIM35" s="138">
        <f>VLOOKUP($A35,'FuturesInfo (3)'!$A$2:$O$80,15)*AIJ35</f>
        <v>110835.93549999999</v>
      </c>
      <c r="AIN35" s="138">
        <f>VLOOKUP($A35,'FuturesInfo (3)'!$A$2:$O$80,15)*AIL35</f>
        <v>110835.93549999999</v>
      </c>
      <c r="AIO35" s="196">
        <f t="shared" si="151"/>
        <v>0</v>
      </c>
      <c r="AIP35" s="196">
        <f t="shared" si="190"/>
        <v>0</v>
      </c>
      <c r="AIQ35" s="196">
        <f t="shared" si="153"/>
        <v>0</v>
      </c>
      <c r="AIR35" s="196">
        <f t="shared" si="154"/>
        <v>0</v>
      </c>
      <c r="AIS35" s="196">
        <f t="shared" si="193"/>
        <v>0</v>
      </c>
      <c r="AIT35" s="196">
        <f t="shared" si="156"/>
        <v>0</v>
      </c>
      <c r="AIU35" s="196">
        <f t="shared" si="172"/>
        <v>0</v>
      </c>
      <c r="AIV35" s="196">
        <f t="shared" si="157"/>
        <v>0</v>
      </c>
      <c r="AIW35" s="196">
        <f>IF(IF(sym!$Q24=AIA35,1,0)=1,ABS(AIM35*AIF35),-ABS(AIM35*AIF35))</f>
        <v>0</v>
      </c>
      <c r="AIX35" s="196">
        <f>IF(IF(sym!$P24=AIA35,1,0)=1,ABS(AIM35*AIF35),-ABS(AIM35*AIF35))</f>
        <v>0</v>
      </c>
      <c r="AIY35" s="196">
        <f t="shared" si="187"/>
        <v>0</v>
      </c>
      <c r="AIZ35" s="196">
        <f t="shared" si="159"/>
        <v>0</v>
      </c>
    </row>
    <row r="36" spans="1:936" x14ac:dyDescent="0.25">
      <c r="A36" s="1" t="s">
        <v>338</v>
      </c>
      <c r="B36" s="150" t="str">
        <f>'FuturesInfo (3)'!M24</f>
        <v>IE</v>
      </c>
      <c r="C36" s="200" t="str">
        <f>VLOOKUP(A36,'FuturesInfo (3)'!$A$2:$K$80,11)</f>
        <v>rates</v>
      </c>
      <c r="F36" t="e">
        <f>#REF!</f>
        <v>#REF!</v>
      </c>
      <c r="G36">
        <v>-1</v>
      </c>
      <c r="H36">
        <v>1</v>
      </c>
      <c r="I36">
        <v>1</v>
      </c>
      <c r="J36">
        <f t="shared" si="77"/>
        <v>0</v>
      </c>
      <c r="K36">
        <f t="shared" si="78"/>
        <v>1</v>
      </c>
      <c r="L36" s="184">
        <v>0</v>
      </c>
      <c r="M36" s="2">
        <v>10</v>
      </c>
      <c r="N36">
        <v>60</v>
      </c>
      <c r="O36" t="str">
        <f t="shared" si="79"/>
        <v>TRUE</v>
      </c>
      <c r="P36">
        <f>VLOOKUP($A36,'FuturesInfo (3)'!$A$2:$V$80,22)</f>
        <v>0</v>
      </c>
      <c r="Q36">
        <f t="shared" si="80"/>
        <v>0</v>
      </c>
      <c r="R36">
        <f t="shared" si="80"/>
        <v>0</v>
      </c>
      <c r="S36" s="138">
        <f>VLOOKUP($A36,'FuturesInfo (3)'!$A$2:$O$80,15)*Q36</f>
        <v>0</v>
      </c>
      <c r="T36" s="144">
        <f t="shared" si="81"/>
        <v>0</v>
      </c>
      <c r="U36" s="144">
        <f t="shared" si="95"/>
        <v>0</v>
      </c>
      <c r="W36">
        <f t="shared" si="82"/>
        <v>-1</v>
      </c>
      <c r="X36">
        <v>-1</v>
      </c>
      <c r="Y36">
        <v>1</v>
      </c>
      <c r="Z36">
        <v>1</v>
      </c>
      <c r="AA36">
        <f t="shared" si="173"/>
        <v>0</v>
      </c>
      <c r="AB36">
        <f t="shared" si="83"/>
        <v>1</v>
      </c>
      <c r="AC36" s="171">
        <v>0</v>
      </c>
      <c r="AD36" s="2">
        <v>10</v>
      </c>
      <c r="AE36">
        <v>60</v>
      </c>
      <c r="AF36" t="str">
        <f t="shared" si="84"/>
        <v>TRUE</v>
      </c>
      <c r="AG36">
        <f>VLOOKUP($A36,'FuturesInfo (3)'!$A$2:$V$80,22)</f>
        <v>0</v>
      </c>
      <c r="AH36">
        <f t="shared" si="85"/>
        <v>0</v>
      </c>
      <c r="AI36">
        <f t="shared" si="96"/>
        <v>0</v>
      </c>
      <c r="AJ36" s="138">
        <f>VLOOKUP($A36,'FuturesInfo (3)'!$A$2:$O$80,15)*AI36</f>
        <v>0</v>
      </c>
      <c r="AK36" s="196">
        <f t="shared" si="97"/>
        <v>0</v>
      </c>
      <c r="AL36" s="196">
        <f t="shared" si="98"/>
        <v>0</v>
      </c>
      <c r="AN36">
        <f t="shared" si="86"/>
        <v>-1</v>
      </c>
      <c r="AO36">
        <v>-1</v>
      </c>
      <c r="AP36">
        <v>1</v>
      </c>
      <c r="AQ36">
        <v>1</v>
      </c>
      <c r="AR36">
        <f t="shared" si="174"/>
        <v>0</v>
      </c>
      <c r="AS36">
        <f t="shared" si="87"/>
        <v>1</v>
      </c>
      <c r="AT36" s="171">
        <v>0</v>
      </c>
      <c r="AU36" s="2">
        <v>10</v>
      </c>
      <c r="AV36">
        <v>60</v>
      </c>
      <c r="AW36" t="str">
        <f t="shared" si="88"/>
        <v>TRUE</v>
      </c>
      <c r="AX36">
        <f>VLOOKUP($A36,'FuturesInfo (3)'!$A$2:$V$80,22)</f>
        <v>0</v>
      </c>
      <c r="AY36">
        <f t="shared" si="89"/>
        <v>0</v>
      </c>
      <c r="AZ36">
        <f t="shared" si="99"/>
        <v>0</v>
      </c>
      <c r="BA36" s="138">
        <f>VLOOKUP($A36,'FuturesInfo (3)'!$A$2:$O$80,15)*AZ36</f>
        <v>0</v>
      </c>
      <c r="BB36" s="196">
        <f t="shared" si="90"/>
        <v>0</v>
      </c>
      <c r="BC36" s="196">
        <f t="shared" si="100"/>
        <v>0</v>
      </c>
      <c r="BE36">
        <v>-1</v>
      </c>
      <c r="BF36">
        <v>-1</v>
      </c>
      <c r="BG36">
        <v>1</v>
      </c>
      <c r="BH36">
        <v>-1</v>
      </c>
      <c r="BI36">
        <v>1</v>
      </c>
      <c r="BJ36">
        <v>0</v>
      </c>
      <c r="BK36" s="171">
        <v>-4.9857904970799999E-5</v>
      </c>
      <c r="BL36" s="2">
        <v>10</v>
      </c>
      <c r="BM36">
        <v>60</v>
      </c>
      <c r="BN36" t="s">
        <v>1180</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1180</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1180</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1180</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1180</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1180</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1180</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1180</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1180</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1180</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1180</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1180</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1180</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1180</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1180</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1180</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1180</v>
      </c>
      <c r="QX36">
        <v>0</v>
      </c>
      <c r="QY36" s="252">
        <v>2</v>
      </c>
      <c r="QZ36">
        <v>0</v>
      </c>
      <c r="RA36" s="138">
        <v>0</v>
      </c>
      <c r="RB36" s="138">
        <v>0</v>
      </c>
      <c r="RC36" s="196">
        <v>0</v>
      </c>
      <c r="RD36" s="196">
        <f t="shared" si="91"/>
        <v>0</v>
      </c>
      <c r="RE36" s="196">
        <v>0</v>
      </c>
      <c r="RF36" s="196">
        <v>0</v>
      </c>
      <c r="RG36" s="196">
        <v>0</v>
      </c>
      <c r="RH36" s="196">
        <v>0</v>
      </c>
      <c r="RI36" s="196">
        <f t="shared" si="101"/>
        <v>0</v>
      </c>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f t="shared" si="175"/>
        <v>1</v>
      </c>
      <c r="SE36" t="s">
        <v>1180</v>
      </c>
      <c r="SF36">
        <v>0</v>
      </c>
      <c r="SG36" s="252">
        <v>1</v>
      </c>
      <c r="SH36">
        <v>0</v>
      </c>
      <c r="SI36" s="138">
        <v>0</v>
      </c>
      <c r="SJ36" s="138">
        <v>0</v>
      </c>
      <c r="SK36" s="196">
        <v>0</v>
      </c>
      <c r="SL36" s="196">
        <f t="shared" si="160"/>
        <v>0</v>
      </c>
      <c r="SM36" s="196">
        <v>0</v>
      </c>
      <c r="SN36" s="196">
        <v>0</v>
      </c>
      <c r="SO36" s="196">
        <v>0</v>
      </c>
      <c r="SP36" s="196">
        <v>0</v>
      </c>
      <c r="SQ36" s="196">
        <v>0</v>
      </c>
      <c r="SR36" s="196">
        <f t="shared" si="102"/>
        <v>0</v>
      </c>
      <c r="SS36" s="196">
        <v>0</v>
      </c>
      <c r="ST36" s="196">
        <v>0</v>
      </c>
      <c r="SU36" s="196">
        <v>0</v>
      </c>
      <c r="SV36" s="196">
        <v>0</v>
      </c>
      <c r="SX36">
        <v>1</v>
      </c>
      <c r="SY36" s="239">
        <v>1</v>
      </c>
      <c r="SZ36" s="239">
        <v>-1</v>
      </c>
      <c r="TA36" s="239">
        <v>1</v>
      </c>
      <c r="TB36" s="214">
        <v>1</v>
      </c>
      <c r="TC36" s="240">
        <v>11</v>
      </c>
      <c r="TD36">
        <v>-1</v>
      </c>
      <c r="TE36">
        <v>1</v>
      </c>
      <c r="TF36" s="214">
        <v>1</v>
      </c>
      <c r="TG36">
        <v>1</v>
      </c>
      <c r="TH36">
        <v>1</v>
      </c>
      <c r="TI36">
        <v>0</v>
      </c>
      <c r="TJ36">
        <v>1</v>
      </c>
      <c r="TK36" s="249">
        <v>9.9651220727400006E-5</v>
      </c>
      <c r="TL36" s="202">
        <v>42537</v>
      </c>
      <c r="TM36">
        <f t="shared" si="176"/>
        <v>1</v>
      </c>
      <c r="TN36" t="s">
        <v>1180</v>
      </c>
      <c r="TO36">
        <v>0</v>
      </c>
      <c r="TP36" s="252">
        <v>1</v>
      </c>
      <c r="TQ36">
        <v>0</v>
      </c>
      <c r="TR36" s="138">
        <v>0</v>
      </c>
      <c r="TS36" s="138">
        <v>0</v>
      </c>
      <c r="TT36" s="196">
        <v>0</v>
      </c>
      <c r="TU36" s="196">
        <f t="shared" si="161"/>
        <v>0</v>
      </c>
      <c r="TV36" s="196">
        <v>0</v>
      </c>
      <c r="TW36" s="196">
        <v>0</v>
      </c>
      <c r="TX36" s="196">
        <v>0</v>
      </c>
      <c r="TY36" s="196">
        <v>0</v>
      </c>
      <c r="TZ36" s="196">
        <v>0</v>
      </c>
      <c r="UA36" s="196">
        <f t="shared" si="103"/>
        <v>0</v>
      </c>
      <c r="UB36" s="196">
        <v>0</v>
      </c>
      <c r="UC36" s="196">
        <v>0</v>
      </c>
      <c r="UD36" s="196">
        <v>0</v>
      </c>
      <c r="UE36" s="196">
        <v>0</v>
      </c>
      <c r="UG36">
        <v>1</v>
      </c>
      <c r="UH36" s="239">
        <v>1</v>
      </c>
      <c r="UI36" s="239">
        <v>-1</v>
      </c>
      <c r="UJ36" s="239">
        <v>1</v>
      </c>
      <c r="UK36" s="214">
        <v>1</v>
      </c>
      <c r="UL36" s="240">
        <v>12</v>
      </c>
      <c r="UM36">
        <v>-1</v>
      </c>
      <c r="UN36">
        <v>1</v>
      </c>
      <c r="UO36" s="214">
        <v>1</v>
      </c>
      <c r="UP36">
        <v>1</v>
      </c>
      <c r="UQ36">
        <v>1</v>
      </c>
      <c r="UR36">
        <v>0</v>
      </c>
      <c r="US36">
        <v>1</v>
      </c>
      <c r="UT36" s="249">
        <v>4.9820645675600003E-5</v>
      </c>
      <c r="UU36" s="202">
        <v>42537</v>
      </c>
      <c r="UV36">
        <f t="shared" si="177"/>
        <v>1</v>
      </c>
      <c r="UW36" t="s">
        <v>1180</v>
      </c>
      <c r="UX36">
        <v>0</v>
      </c>
      <c r="UY36" s="252">
        <v>2</v>
      </c>
      <c r="UZ36">
        <v>0</v>
      </c>
      <c r="VA36" s="138">
        <v>0</v>
      </c>
      <c r="VB36" s="138">
        <v>0</v>
      </c>
      <c r="VC36" s="196">
        <v>0</v>
      </c>
      <c r="VD36" s="196">
        <f t="shared" si="162"/>
        <v>0</v>
      </c>
      <c r="VE36" s="196">
        <v>0</v>
      </c>
      <c r="VF36" s="196">
        <v>0</v>
      </c>
      <c r="VG36" s="196">
        <v>0</v>
      </c>
      <c r="VH36" s="196">
        <v>0</v>
      </c>
      <c r="VI36" s="196">
        <v>0</v>
      </c>
      <c r="VJ36" s="196">
        <f t="shared" si="104"/>
        <v>0</v>
      </c>
      <c r="VK36" s="196">
        <v>0</v>
      </c>
      <c r="VL36" s="196">
        <v>0</v>
      </c>
      <c r="VM36" s="196">
        <v>0</v>
      </c>
      <c r="VN36" s="196">
        <v>0</v>
      </c>
      <c r="VP36">
        <v>1</v>
      </c>
      <c r="VQ36" s="239">
        <v>1</v>
      </c>
      <c r="VR36" s="239">
        <v>-1</v>
      </c>
      <c r="VS36" s="239">
        <v>1</v>
      </c>
      <c r="VT36" s="214">
        <v>1</v>
      </c>
      <c r="VU36" s="240">
        <v>13</v>
      </c>
      <c r="VV36">
        <v>-1</v>
      </c>
      <c r="VW36">
        <v>1</v>
      </c>
      <c r="VX36" s="214">
        <v>1</v>
      </c>
      <c r="VY36">
        <v>1</v>
      </c>
      <c r="VZ36">
        <v>1</v>
      </c>
      <c r="WA36">
        <v>0</v>
      </c>
      <c r="WB36">
        <v>1</v>
      </c>
      <c r="WC36" s="249">
        <v>4.9818163702499998E-5</v>
      </c>
      <c r="WD36" s="202">
        <v>42537</v>
      </c>
      <c r="WE36">
        <f t="shared" si="178"/>
        <v>1</v>
      </c>
      <c r="WF36" t="s">
        <v>1180</v>
      </c>
      <c r="WG36">
        <v>0</v>
      </c>
      <c r="WH36" s="252">
        <v>2</v>
      </c>
      <c r="WI36">
        <v>0</v>
      </c>
      <c r="WJ36" s="138">
        <v>0</v>
      </c>
      <c r="WK36" s="138">
        <v>0</v>
      </c>
      <c r="WL36" s="196">
        <v>0</v>
      </c>
      <c r="WM36" s="196">
        <f t="shared" si="163"/>
        <v>0</v>
      </c>
      <c r="WN36" s="196">
        <v>0</v>
      </c>
      <c r="WO36" s="196">
        <v>0</v>
      </c>
      <c r="WP36" s="196">
        <v>0</v>
      </c>
      <c r="WQ36" s="196">
        <v>0</v>
      </c>
      <c r="WR36" s="196">
        <v>0</v>
      </c>
      <c r="WS36" s="196">
        <f t="shared" si="105"/>
        <v>0</v>
      </c>
      <c r="WT36" s="196">
        <v>0</v>
      </c>
      <c r="WU36" s="196">
        <v>0</v>
      </c>
      <c r="WV36" s="196">
        <v>0</v>
      </c>
      <c r="WW36" s="196">
        <v>0</v>
      </c>
      <c r="WY36">
        <v>1</v>
      </c>
      <c r="WZ36" s="239">
        <v>1</v>
      </c>
      <c r="XA36" s="239">
        <v>-1</v>
      </c>
      <c r="XB36" s="239">
        <v>1</v>
      </c>
      <c r="XC36" s="214">
        <v>1</v>
      </c>
      <c r="XD36" s="240">
        <v>14</v>
      </c>
      <c r="XE36">
        <v>-1</v>
      </c>
      <c r="XF36">
        <v>1</v>
      </c>
      <c r="XG36">
        <v>-1</v>
      </c>
      <c r="XH36">
        <v>0</v>
      </c>
      <c r="XI36">
        <v>0</v>
      </c>
      <c r="XJ36">
        <v>1</v>
      </c>
      <c r="XK36">
        <v>0</v>
      </c>
      <c r="XL36" s="288">
        <v>-4.98156819768E-5</v>
      </c>
      <c r="XM36" s="202">
        <v>42537</v>
      </c>
      <c r="XN36">
        <f t="shared" si="179"/>
        <v>1</v>
      </c>
      <c r="XO36" t="s">
        <v>1180</v>
      </c>
      <c r="XP36">
        <v>0</v>
      </c>
      <c r="XQ36" s="252">
        <v>1</v>
      </c>
      <c r="XR36">
        <v>0</v>
      </c>
      <c r="XS36" s="138">
        <v>0</v>
      </c>
      <c r="XT36" s="138">
        <v>0</v>
      </c>
      <c r="XU36" s="196">
        <v>0</v>
      </c>
      <c r="XV36" s="196">
        <f t="shared" si="164"/>
        <v>0</v>
      </c>
      <c r="XW36" s="196">
        <v>0</v>
      </c>
      <c r="XX36" s="196">
        <v>0</v>
      </c>
      <c r="XY36" s="196">
        <v>0</v>
      </c>
      <c r="XZ36" s="196">
        <v>0</v>
      </c>
      <c r="YA36" s="196">
        <v>0</v>
      </c>
      <c r="YB36" s="196">
        <f t="shared" si="106"/>
        <v>0</v>
      </c>
      <c r="YC36" s="196">
        <v>0</v>
      </c>
      <c r="YD36" s="196">
        <v>0</v>
      </c>
      <c r="YE36" s="196">
        <v>0</v>
      </c>
      <c r="YF36" s="196">
        <v>0</v>
      </c>
      <c r="YH36">
        <v>-1</v>
      </c>
      <c r="YI36">
        <v>1</v>
      </c>
      <c r="YJ36">
        <v>1</v>
      </c>
      <c r="YK36">
        <v>1</v>
      </c>
      <c r="YL36">
        <v>1</v>
      </c>
      <c r="YM36">
        <v>15</v>
      </c>
      <c r="YN36">
        <v>-1</v>
      </c>
      <c r="YO36">
        <v>1</v>
      </c>
      <c r="YP36" s="214">
        <v>1</v>
      </c>
      <c r="YQ36">
        <v>1</v>
      </c>
      <c r="YR36">
        <v>1</v>
      </c>
      <c r="YS36">
        <v>0</v>
      </c>
      <c r="YT36">
        <v>1</v>
      </c>
      <c r="YU36" s="249">
        <v>9.9636327405099999E-5</v>
      </c>
      <c r="YV36" s="202">
        <v>42537</v>
      </c>
      <c r="YW36">
        <f t="shared" si="180"/>
        <v>1</v>
      </c>
      <c r="YX36" t="s">
        <v>1180</v>
      </c>
      <c r="YY36">
        <v>0</v>
      </c>
      <c r="YZ36">
        <v>1</v>
      </c>
      <c r="ZA36">
        <v>0</v>
      </c>
      <c r="ZB36" s="138">
        <v>0</v>
      </c>
      <c r="ZC36" s="138">
        <v>0</v>
      </c>
      <c r="ZD36" s="196">
        <v>0</v>
      </c>
      <c r="ZE36" s="196">
        <f t="shared" si="165"/>
        <v>0</v>
      </c>
      <c r="ZF36" s="196">
        <v>0</v>
      </c>
      <c r="ZG36" s="196">
        <v>0</v>
      </c>
      <c r="ZH36" s="196">
        <v>0</v>
      </c>
      <c r="ZI36" s="196">
        <v>0</v>
      </c>
      <c r="ZJ36" s="196">
        <v>0</v>
      </c>
      <c r="ZK36" s="196">
        <f t="shared" si="107"/>
        <v>0</v>
      </c>
      <c r="ZL36" s="196">
        <v>0</v>
      </c>
      <c r="ZM36" s="196">
        <v>0</v>
      </c>
      <c r="ZN36" s="196">
        <v>0</v>
      </c>
      <c r="ZO36" s="196">
        <v>0</v>
      </c>
      <c r="ZQ36">
        <v>1</v>
      </c>
      <c r="ZR36" s="239">
        <v>1</v>
      </c>
      <c r="ZS36" s="239">
        <v>1</v>
      </c>
      <c r="ZT36" s="239">
        <v>1</v>
      </c>
      <c r="ZU36" s="214">
        <v>1</v>
      </c>
      <c r="ZV36" s="240">
        <v>16</v>
      </c>
      <c r="ZW36">
        <v>-1</v>
      </c>
      <c r="ZX36">
        <v>1</v>
      </c>
      <c r="ZY36" s="214">
        <v>-1</v>
      </c>
      <c r="ZZ36">
        <v>0</v>
      </c>
      <c r="AAA36">
        <v>0</v>
      </c>
      <c r="AAB36">
        <v>1</v>
      </c>
      <c r="AAC36">
        <v>0</v>
      </c>
      <c r="AAD36" s="249">
        <v>-4.9813200498100001E-5</v>
      </c>
      <c r="AAE36" s="202">
        <v>42537</v>
      </c>
      <c r="AAF36">
        <f t="shared" si="181"/>
        <v>1</v>
      </c>
      <c r="AAG36" t="s">
        <v>1180</v>
      </c>
      <c r="AAH36">
        <v>0</v>
      </c>
      <c r="AAI36" s="252">
        <v>1</v>
      </c>
      <c r="AAJ36">
        <v>0</v>
      </c>
      <c r="AAK36" s="138">
        <v>0</v>
      </c>
      <c r="AAL36" s="138">
        <v>0</v>
      </c>
      <c r="AAM36" s="196">
        <v>0</v>
      </c>
      <c r="AAN36" s="196">
        <f t="shared" si="166"/>
        <v>0</v>
      </c>
      <c r="AAO36" s="196">
        <v>0</v>
      </c>
      <c r="AAP36" s="196">
        <v>0</v>
      </c>
      <c r="AAQ36" s="196">
        <v>0</v>
      </c>
      <c r="AAR36" s="196">
        <v>0</v>
      </c>
      <c r="AAS36" s="196">
        <v>0</v>
      </c>
      <c r="AAT36" s="196">
        <f t="shared" si="108"/>
        <v>0</v>
      </c>
      <c r="AAU36" s="196">
        <v>0</v>
      </c>
      <c r="AAV36" s="196">
        <v>0</v>
      </c>
      <c r="AAW36" s="196">
        <v>0</v>
      </c>
      <c r="AAX36" s="196">
        <v>0</v>
      </c>
      <c r="AAZ36">
        <v>-1</v>
      </c>
      <c r="ABA36" s="239">
        <v>1</v>
      </c>
      <c r="ABB36" s="239">
        <v>1</v>
      </c>
      <c r="ABC36" s="239">
        <v>1</v>
      </c>
      <c r="ABD36" s="214">
        <v>1</v>
      </c>
      <c r="ABE36" s="240">
        <v>17</v>
      </c>
      <c r="ABF36">
        <v>-1</v>
      </c>
      <c r="ABG36">
        <v>1</v>
      </c>
      <c r="ABH36" s="214">
        <v>-1</v>
      </c>
      <c r="ABI36">
        <v>0</v>
      </c>
      <c r="ABJ36">
        <v>0</v>
      </c>
      <c r="ABK36">
        <v>1</v>
      </c>
      <c r="ABL36">
        <v>0</v>
      </c>
      <c r="ABM36" s="249">
        <v>-9.9631363953400006E-5</v>
      </c>
      <c r="ABN36" s="202">
        <v>42537</v>
      </c>
      <c r="ABO36">
        <v>1</v>
      </c>
      <c r="ABP36" t="s">
        <v>1180</v>
      </c>
      <c r="ABQ36">
        <v>0</v>
      </c>
      <c r="ABR36" s="252">
        <v>1</v>
      </c>
      <c r="ABS36">
        <v>0</v>
      </c>
      <c r="ABT36" s="138">
        <v>0</v>
      </c>
      <c r="ABU36" s="138">
        <v>0</v>
      </c>
      <c r="ABV36" s="196">
        <v>0</v>
      </c>
      <c r="ABW36" s="196">
        <v>0</v>
      </c>
      <c r="ABX36" s="196">
        <v>0</v>
      </c>
      <c r="ABY36" s="196">
        <v>0</v>
      </c>
      <c r="ABZ36" s="196">
        <v>0</v>
      </c>
      <c r="ACA36" s="196">
        <v>0</v>
      </c>
      <c r="ACB36" s="196">
        <v>0</v>
      </c>
      <c r="ACC36" s="196">
        <v>0</v>
      </c>
      <c r="ACD36" s="196">
        <v>0</v>
      </c>
      <c r="ACE36" s="196">
        <v>0</v>
      </c>
      <c r="ACF36" s="196">
        <v>0</v>
      </c>
      <c r="ACG36" s="196">
        <v>0</v>
      </c>
      <c r="ACI36">
        <v>-1</v>
      </c>
      <c r="ACJ36" s="239">
        <v>1</v>
      </c>
      <c r="ACK36" s="239">
        <v>1</v>
      </c>
      <c r="ACL36" s="239">
        <v>1</v>
      </c>
      <c r="ACM36" s="214">
        <v>1</v>
      </c>
      <c r="ACN36" s="240">
        <v>18</v>
      </c>
      <c r="ACO36">
        <v>-1</v>
      </c>
      <c r="ACP36">
        <v>1</v>
      </c>
      <c r="ACQ36" s="214">
        <v>1</v>
      </c>
      <c r="ACR36">
        <v>1</v>
      </c>
      <c r="ACS36">
        <v>1</v>
      </c>
      <c r="ACT36">
        <v>0</v>
      </c>
      <c r="ACU36">
        <v>1</v>
      </c>
      <c r="ACV36" s="249">
        <v>4.9820645675600003E-5</v>
      </c>
      <c r="ACW36" s="202">
        <v>42537</v>
      </c>
      <c r="ACX36">
        <v>1</v>
      </c>
      <c r="ACY36" t="s">
        <v>1180</v>
      </c>
      <c r="ACZ36">
        <v>0</v>
      </c>
      <c r="ADA36" s="252"/>
      <c r="ADB36">
        <v>0</v>
      </c>
      <c r="ADC36" s="138">
        <v>0</v>
      </c>
      <c r="ADD36" s="138">
        <v>0</v>
      </c>
      <c r="ADE36" s="196">
        <v>0</v>
      </c>
      <c r="ADF36" s="196">
        <v>0</v>
      </c>
      <c r="ADG36" s="196">
        <v>0</v>
      </c>
      <c r="ADH36" s="196">
        <v>0</v>
      </c>
      <c r="ADI36" s="196">
        <v>0</v>
      </c>
      <c r="ADJ36" s="196">
        <v>0</v>
      </c>
      <c r="ADK36" s="196">
        <v>0</v>
      </c>
      <c r="ADL36" s="196">
        <v>0</v>
      </c>
      <c r="ADM36" s="196">
        <v>0</v>
      </c>
      <c r="ADN36" s="196">
        <v>0</v>
      </c>
      <c r="ADO36" s="196">
        <v>0</v>
      </c>
      <c r="ADP36" s="196">
        <v>0</v>
      </c>
      <c r="ADR36">
        <v>1</v>
      </c>
      <c r="ADS36" s="239">
        <v>-1</v>
      </c>
      <c r="ADT36" s="239">
        <v>-1</v>
      </c>
      <c r="ADU36" s="214">
        <v>1</v>
      </c>
      <c r="ADV36" s="214">
        <v>1</v>
      </c>
      <c r="ADW36" s="240">
        <v>19</v>
      </c>
      <c r="ADX36">
        <v>-1</v>
      </c>
      <c r="ADY36">
        <v>1</v>
      </c>
      <c r="ADZ36" s="214">
        <v>-1</v>
      </c>
      <c r="AEA36">
        <v>1</v>
      </c>
      <c r="AEB36">
        <v>0</v>
      </c>
      <c r="AEC36">
        <v>1</v>
      </c>
      <c r="AED36">
        <v>0</v>
      </c>
      <c r="AEE36" s="249">
        <v>-1.4945449110699999E-4</v>
      </c>
      <c r="AEF36" s="202">
        <v>42537</v>
      </c>
      <c r="AEG36">
        <v>1</v>
      </c>
      <c r="AEH36" t="s">
        <v>1180</v>
      </c>
      <c r="AEI36">
        <v>0</v>
      </c>
      <c r="AEJ36" s="252"/>
      <c r="AEK36">
        <v>0</v>
      </c>
      <c r="AEL36" s="138">
        <v>0</v>
      </c>
      <c r="AEM36" s="138">
        <v>0</v>
      </c>
      <c r="AEN36" s="196">
        <v>0</v>
      </c>
      <c r="AEO36" s="196">
        <v>0</v>
      </c>
      <c r="AEP36" s="196">
        <v>0</v>
      </c>
      <c r="AEQ36" s="196">
        <v>0</v>
      </c>
      <c r="AER36" s="196">
        <v>0</v>
      </c>
      <c r="AES36" s="196">
        <v>0</v>
      </c>
      <c r="AET36" s="196">
        <v>0</v>
      </c>
      <c r="AEU36" s="196">
        <v>0</v>
      </c>
      <c r="AEV36" s="196">
        <v>0</v>
      </c>
      <c r="AEW36" s="196">
        <v>0</v>
      </c>
      <c r="AEX36" s="196">
        <v>0</v>
      </c>
      <c r="AEY36" s="196">
        <v>0</v>
      </c>
      <c r="AFA36">
        <f t="shared" si="109"/>
        <v>-1</v>
      </c>
      <c r="AFB36" s="239">
        <v>-1</v>
      </c>
      <c r="AFC36" s="239">
        <v>-1</v>
      </c>
      <c r="AFD36" s="239">
        <v>-1</v>
      </c>
      <c r="AFE36" s="214">
        <v>1</v>
      </c>
      <c r="AFF36" s="240">
        <v>20</v>
      </c>
      <c r="AFG36">
        <f t="shared" si="110"/>
        <v>-1</v>
      </c>
      <c r="AFH36">
        <f t="shared" si="111"/>
        <v>1</v>
      </c>
      <c r="AFI36" s="214">
        <v>-1</v>
      </c>
      <c r="AFJ36">
        <f t="shared" si="112"/>
        <v>1</v>
      </c>
      <c r="AFK36">
        <f t="shared" si="194"/>
        <v>0</v>
      </c>
      <c r="AFL36">
        <f t="shared" si="167"/>
        <v>1</v>
      </c>
      <c r="AFM36">
        <f t="shared" si="114"/>
        <v>0</v>
      </c>
      <c r="AFN36" s="288">
        <v>-9.9651220727400006E-5</v>
      </c>
      <c r="AFO36" s="202">
        <v>42537</v>
      </c>
      <c r="AFP36">
        <f t="shared" si="115"/>
        <v>-1</v>
      </c>
      <c r="AFQ36" t="str">
        <f t="shared" si="92"/>
        <v>TRUE</v>
      </c>
      <c r="AFR36">
        <f>VLOOKUP($A36,'FuturesInfo (3)'!$A$2:$V$80,22)</f>
        <v>0</v>
      </c>
      <c r="AFS36" s="252"/>
      <c r="AFT36">
        <f t="shared" si="116"/>
        <v>0</v>
      </c>
      <c r="AFU36" s="138">
        <f>VLOOKUP($A36,'FuturesInfo (3)'!$A$2:$O$80,15)*AFR36</f>
        <v>0</v>
      </c>
      <c r="AFV36" s="138">
        <f>VLOOKUP($A36,'FuturesInfo (3)'!$A$2:$O$80,15)*AFT36</f>
        <v>0</v>
      </c>
      <c r="AFW36" s="196">
        <f t="shared" si="117"/>
        <v>0</v>
      </c>
      <c r="AFX36" s="196">
        <f t="shared" si="188"/>
        <v>0</v>
      </c>
      <c r="AFY36" s="196">
        <f t="shared" si="119"/>
        <v>0</v>
      </c>
      <c r="AFZ36" s="196">
        <f t="shared" si="120"/>
        <v>0</v>
      </c>
      <c r="AGA36" s="196">
        <f t="shared" si="191"/>
        <v>0</v>
      </c>
      <c r="AGB36" s="196">
        <f t="shared" si="122"/>
        <v>0</v>
      </c>
      <c r="AGC36" s="196">
        <f t="shared" si="168"/>
        <v>0</v>
      </c>
      <c r="AGD36" s="196">
        <f t="shared" si="123"/>
        <v>0</v>
      </c>
      <c r="AGE36" s="196">
        <f>IF(IF(sym!$Q25=AFI36,1,0)=1,ABS(AFU36*AFN36),-ABS(AFU36*AFN36))</f>
        <v>0</v>
      </c>
      <c r="AGF36" s="196">
        <f>IF(IF(sym!$P25=AFI36,1,0)=1,ABS(AFU36*AFN36),-ABS(AFU36*AFN36))</f>
        <v>0</v>
      </c>
      <c r="AGG36" s="196">
        <f t="shared" si="183"/>
        <v>0</v>
      </c>
      <c r="AGH36" s="196">
        <f t="shared" si="125"/>
        <v>0</v>
      </c>
      <c r="AGJ36">
        <f t="shared" si="126"/>
        <v>-1</v>
      </c>
      <c r="AGK36" s="239">
        <v>1</v>
      </c>
      <c r="AGL36" s="239">
        <v>1</v>
      </c>
      <c r="AGM36" s="239">
        <v>-1</v>
      </c>
      <c r="AGN36" s="214">
        <v>1</v>
      </c>
      <c r="AGO36" s="240">
        <v>-5</v>
      </c>
      <c r="AGP36">
        <f t="shared" si="127"/>
        <v>-1</v>
      </c>
      <c r="AGQ36">
        <f t="shared" si="128"/>
        <v>-1</v>
      </c>
      <c r="AGR36" s="214"/>
      <c r="AGS36">
        <f t="shared" si="129"/>
        <v>0</v>
      </c>
      <c r="AGT36">
        <f t="shared" si="195"/>
        <v>0</v>
      </c>
      <c r="AGU36">
        <f t="shared" si="169"/>
        <v>0</v>
      </c>
      <c r="AGV36">
        <f t="shared" si="131"/>
        <v>0</v>
      </c>
      <c r="AGW36" s="249"/>
      <c r="AGX36" s="202">
        <v>42559</v>
      </c>
      <c r="AGY36">
        <f t="shared" si="132"/>
        <v>1</v>
      </c>
      <c r="AGZ36" t="str">
        <f t="shared" si="93"/>
        <v>TRUE</v>
      </c>
      <c r="AHA36">
        <f>VLOOKUP($A36,'FuturesInfo (3)'!$A$2:$V$80,22)</f>
        <v>0</v>
      </c>
      <c r="AHB36" s="252"/>
      <c r="AHC36">
        <f t="shared" si="133"/>
        <v>0</v>
      </c>
      <c r="AHD36" s="138">
        <f>VLOOKUP($A36,'FuturesInfo (3)'!$A$2:$O$80,15)*AHA36</f>
        <v>0</v>
      </c>
      <c r="AHE36" s="138">
        <f>VLOOKUP($A36,'FuturesInfo (3)'!$A$2:$O$80,15)*AHC36</f>
        <v>0</v>
      </c>
      <c r="AHF36" s="196">
        <f t="shared" si="134"/>
        <v>0</v>
      </c>
      <c r="AHG36" s="196">
        <f t="shared" si="189"/>
        <v>0</v>
      </c>
      <c r="AHH36" s="196">
        <f t="shared" si="136"/>
        <v>0</v>
      </c>
      <c r="AHI36" s="196">
        <f t="shared" si="137"/>
        <v>0</v>
      </c>
      <c r="AHJ36" s="196">
        <f t="shared" si="192"/>
        <v>0</v>
      </c>
      <c r="AHK36" s="196">
        <f t="shared" si="139"/>
        <v>0</v>
      </c>
      <c r="AHL36" s="196">
        <f t="shared" si="170"/>
        <v>0</v>
      </c>
      <c r="AHM36" s="196">
        <f t="shared" si="140"/>
        <v>0</v>
      </c>
      <c r="AHN36" s="196">
        <f>IF(IF(sym!$Q25=AGR36,1,0)=1,ABS(AHD36*AGW36),-ABS(AHD36*AGW36))</f>
        <v>0</v>
      </c>
      <c r="AHO36" s="196">
        <f>IF(IF(sym!$P25=AGR36,1,0)=1,ABS(AHD36*AGW36),-ABS(AHD36*AGW36))</f>
        <v>0</v>
      </c>
      <c r="AHP36" s="196">
        <f t="shared" si="185"/>
        <v>0</v>
      </c>
      <c r="AHQ36" s="196">
        <f t="shared" si="142"/>
        <v>0</v>
      </c>
      <c r="AHS36">
        <f t="shared" si="143"/>
        <v>0</v>
      </c>
      <c r="AHT36" s="239"/>
      <c r="AHU36" s="239"/>
      <c r="AHV36" s="239"/>
      <c r="AHW36" s="214"/>
      <c r="AHX36" s="240"/>
      <c r="AHY36">
        <f t="shared" si="144"/>
        <v>1</v>
      </c>
      <c r="AHZ36">
        <f t="shared" si="145"/>
        <v>0</v>
      </c>
      <c r="AIA36" s="214"/>
      <c r="AIB36">
        <f t="shared" si="146"/>
        <v>1</v>
      </c>
      <c r="AIC36">
        <f t="shared" si="196"/>
        <v>1</v>
      </c>
      <c r="AID36">
        <f t="shared" si="171"/>
        <v>0</v>
      </c>
      <c r="AIE36">
        <f t="shared" si="148"/>
        <v>1</v>
      </c>
      <c r="AIF36" s="249"/>
      <c r="AIG36" s="202"/>
      <c r="AIH36">
        <f t="shared" si="149"/>
        <v>-1</v>
      </c>
      <c r="AII36" t="str">
        <f t="shared" si="94"/>
        <v>FALSE</v>
      </c>
      <c r="AIJ36">
        <f>VLOOKUP($A36,'FuturesInfo (3)'!$A$2:$V$80,22)</f>
        <v>0</v>
      </c>
      <c r="AIK36" s="252"/>
      <c r="AIL36">
        <f t="shared" si="150"/>
        <v>0</v>
      </c>
      <c r="AIM36" s="138">
        <f>VLOOKUP($A36,'FuturesInfo (3)'!$A$2:$O$80,15)*AIJ36</f>
        <v>0</v>
      </c>
      <c r="AIN36" s="138">
        <f>VLOOKUP($A36,'FuturesInfo (3)'!$A$2:$O$80,15)*AIL36</f>
        <v>0</v>
      </c>
      <c r="AIO36" s="196">
        <f t="shared" si="151"/>
        <v>0</v>
      </c>
      <c r="AIP36" s="196">
        <f t="shared" si="190"/>
        <v>0</v>
      </c>
      <c r="AIQ36" s="196">
        <f t="shared" si="153"/>
        <v>0</v>
      </c>
      <c r="AIR36" s="196">
        <f t="shared" si="154"/>
        <v>0</v>
      </c>
      <c r="AIS36" s="196">
        <f t="shared" si="193"/>
        <v>0</v>
      </c>
      <c r="AIT36" s="196">
        <f t="shared" si="156"/>
        <v>0</v>
      </c>
      <c r="AIU36" s="196">
        <f t="shared" si="172"/>
        <v>0</v>
      </c>
      <c r="AIV36" s="196">
        <f t="shared" si="157"/>
        <v>0</v>
      </c>
      <c r="AIW36" s="196">
        <f>IF(IF(sym!$Q25=AIA36,1,0)=1,ABS(AIM36*AIF36),-ABS(AIM36*AIF36))</f>
        <v>0</v>
      </c>
      <c r="AIX36" s="196">
        <f>IF(IF(sym!$P25=AIA36,1,0)=1,ABS(AIM36*AIF36),-ABS(AIM36*AIF36))</f>
        <v>0</v>
      </c>
      <c r="AIY36" s="196">
        <f t="shared" si="187"/>
        <v>0</v>
      </c>
      <c r="AIZ36" s="196">
        <f t="shared" si="159"/>
        <v>0</v>
      </c>
    </row>
    <row r="37" spans="1:936" x14ac:dyDescent="0.25">
      <c r="A37" s="1" t="s">
        <v>340</v>
      </c>
      <c r="B37" s="150" t="str">
        <f>'FuturesInfo (3)'!M25</f>
        <v>LF</v>
      </c>
      <c r="C37" s="200" t="str">
        <f>VLOOKUP(A37,'FuturesInfo (3)'!$A$2:$K$80,11)</f>
        <v>index</v>
      </c>
      <c r="F37" t="e">
        <f>#REF!</f>
        <v>#REF!</v>
      </c>
      <c r="G37">
        <v>-1</v>
      </c>
      <c r="H37">
        <v>-1</v>
      </c>
      <c r="I37">
        <v>1</v>
      </c>
      <c r="J37">
        <f t="shared" si="77"/>
        <v>0</v>
      </c>
      <c r="K37">
        <f t="shared" si="78"/>
        <v>0</v>
      </c>
      <c r="L37" s="184">
        <v>1.6168148747E-3</v>
      </c>
      <c r="M37" s="2">
        <v>10</v>
      </c>
      <c r="N37">
        <v>60</v>
      </c>
      <c r="O37" t="str">
        <f t="shared" si="79"/>
        <v>TRUE</v>
      </c>
      <c r="P37">
        <f>VLOOKUP($A37,'FuturesInfo (3)'!$A$2:$V$80,22)</f>
        <v>1</v>
      </c>
      <c r="Q37">
        <f t="shared" si="80"/>
        <v>1</v>
      </c>
      <c r="R37">
        <f t="shared" si="80"/>
        <v>1</v>
      </c>
      <c r="S37" s="138">
        <f>VLOOKUP($A37,'FuturesInfo (3)'!$A$2:$O$80,15)*Q37</f>
        <v>87133.02</v>
      </c>
      <c r="T37" s="144">
        <f t="shared" si="81"/>
        <v>-140.8779628135326</v>
      </c>
      <c r="U37" s="144">
        <f t="shared" si="95"/>
        <v>-140.8779628135326</v>
      </c>
      <c r="W37">
        <f t="shared" si="82"/>
        <v>-1</v>
      </c>
      <c r="X37">
        <v>-1</v>
      </c>
      <c r="Y37">
        <v>-1</v>
      </c>
      <c r="Z37">
        <v>1</v>
      </c>
      <c r="AA37">
        <f t="shared" si="173"/>
        <v>0</v>
      </c>
      <c r="AB37">
        <f t="shared" si="83"/>
        <v>0</v>
      </c>
      <c r="AC37" s="1">
        <v>1.30750605327E-2</v>
      </c>
      <c r="AD37" s="2">
        <v>10</v>
      </c>
      <c r="AE37">
        <v>60</v>
      </c>
      <c r="AF37" t="str">
        <f t="shared" si="84"/>
        <v>TRUE</v>
      </c>
      <c r="AG37">
        <f>VLOOKUP($A37,'FuturesInfo (3)'!$A$2:$V$80,22)</f>
        <v>1</v>
      </c>
      <c r="AH37">
        <f t="shared" si="85"/>
        <v>1</v>
      </c>
      <c r="AI37">
        <f t="shared" si="96"/>
        <v>1</v>
      </c>
      <c r="AJ37" s="138">
        <f>VLOOKUP($A37,'FuturesInfo (3)'!$A$2:$O$80,15)*AI37</f>
        <v>87133.02</v>
      </c>
      <c r="AK37" s="196">
        <f t="shared" si="97"/>
        <v>-1139.2695108969599</v>
      </c>
      <c r="AL37" s="196">
        <f t="shared" si="98"/>
        <v>-1139.2695108969599</v>
      </c>
      <c r="AN37">
        <f t="shared" si="86"/>
        <v>-1</v>
      </c>
      <c r="AO37">
        <v>1</v>
      </c>
      <c r="AP37">
        <v>-1</v>
      </c>
      <c r="AQ37">
        <v>-1</v>
      </c>
      <c r="AR37">
        <f t="shared" si="174"/>
        <v>0</v>
      </c>
      <c r="AS37">
        <f t="shared" si="87"/>
        <v>1</v>
      </c>
      <c r="AT37" s="1">
        <v>-1.2746972593999999E-3</v>
      </c>
      <c r="AU37" s="2">
        <v>10</v>
      </c>
      <c r="AV37">
        <v>60</v>
      </c>
      <c r="AW37" t="str">
        <f t="shared" si="88"/>
        <v>TRUE</v>
      </c>
      <c r="AX37">
        <f>VLOOKUP($A37,'FuturesInfo (3)'!$A$2:$V$80,22)</f>
        <v>1</v>
      </c>
      <c r="AY37">
        <f t="shared" si="89"/>
        <v>1</v>
      </c>
      <c r="AZ37">
        <f t="shared" si="99"/>
        <v>1</v>
      </c>
      <c r="BA37" s="138">
        <f>VLOOKUP($A37,'FuturesInfo (3)'!$A$2:$O$80,15)*AZ37</f>
        <v>87133.02</v>
      </c>
      <c r="BB37" s="196">
        <f t="shared" si="90"/>
        <v>-111.06822179724539</v>
      </c>
      <c r="BC37" s="196">
        <f t="shared" si="100"/>
        <v>111.06822179724539</v>
      </c>
      <c r="BE37">
        <v>1</v>
      </c>
      <c r="BF37">
        <v>1</v>
      </c>
      <c r="BG37">
        <v>-1</v>
      </c>
      <c r="BH37">
        <v>1</v>
      </c>
      <c r="BI37">
        <v>1</v>
      </c>
      <c r="BJ37">
        <v>0</v>
      </c>
      <c r="BK37" s="1">
        <v>3.9087428206800003E-3</v>
      </c>
      <c r="BL37" s="2">
        <v>10</v>
      </c>
      <c r="BM37">
        <v>60</v>
      </c>
      <c r="BN37" t="s">
        <v>1180</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1180</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1180</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1180</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1180</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1180</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1180</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1180</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1180</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1180</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1180</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1180</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1180</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1180</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1180</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1180</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1180</v>
      </c>
      <c r="QX37">
        <v>1</v>
      </c>
      <c r="QY37" s="252">
        <v>2</v>
      </c>
      <c r="QZ37">
        <v>1</v>
      </c>
      <c r="RA37" s="138">
        <v>85209.234249999994</v>
      </c>
      <c r="RB37" s="138">
        <v>85209.234249999994</v>
      </c>
      <c r="RC37" s="196">
        <v>-1898.8130195008146</v>
      </c>
      <c r="RD37" s="196">
        <f t="shared" si="91"/>
        <v>1898.8130195008146</v>
      </c>
      <c r="RE37" s="196">
        <v>1898.8130195008146</v>
      </c>
      <c r="RF37" s="196">
        <v>-1898.8130195008146</v>
      </c>
      <c r="RG37" s="196">
        <v>-1898.8130195008146</v>
      </c>
      <c r="RH37" s="196">
        <v>1898.8130195008146</v>
      </c>
      <c r="RI37" s="196">
        <f t="shared" si="101"/>
        <v>0</v>
      </c>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f t="shared" si="175"/>
        <v>-1</v>
      </c>
      <c r="SE37" t="s">
        <v>1180</v>
      </c>
      <c r="SF37">
        <v>1</v>
      </c>
      <c r="SG37" s="252">
        <v>1</v>
      </c>
      <c r="SH37">
        <v>1</v>
      </c>
      <c r="SI37" s="138">
        <v>85982.536250000005</v>
      </c>
      <c r="SJ37" s="138">
        <v>85982.536250000005</v>
      </c>
      <c r="SK37" s="196">
        <v>-1372.2397766627696</v>
      </c>
      <c r="SL37" s="196">
        <f t="shared" si="160"/>
        <v>1372.2397766627696</v>
      </c>
      <c r="SM37" s="196">
        <v>1372.2397766627696</v>
      </c>
      <c r="SN37" s="196">
        <v>-1372.2397766627696</v>
      </c>
      <c r="SO37" s="196">
        <v>1372.2397766627696</v>
      </c>
      <c r="SP37" s="196">
        <v>-1372.2397766627696</v>
      </c>
      <c r="SQ37" s="196">
        <v>-1372.2397766627696</v>
      </c>
      <c r="SR37" s="196">
        <f t="shared" si="102"/>
        <v>-1372.2397766627696</v>
      </c>
      <c r="SS37" s="196">
        <v>1372.2397766627696</v>
      </c>
      <c r="ST37" s="196">
        <v>-1372.2397766627696</v>
      </c>
      <c r="SU37" s="196">
        <v>-1372.2397766627696</v>
      </c>
      <c r="SV37" s="196">
        <v>1372.2397766627696</v>
      </c>
      <c r="SX37">
        <v>1</v>
      </c>
      <c r="SY37" s="239">
        <v>1</v>
      </c>
      <c r="SZ37" s="239">
        <v>1</v>
      </c>
      <c r="TA37" s="239">
        <v>1</v>
      </c>
      <c r="TB37" s="214">
        <v>1</v>
      </c>
      <c r="TC37" s="240">
        <v>2</v>
      </c>
      <c r="TD37">
        <v>-1</v>
      </c>
      <c r="TE37">
        <v>1</v>
      </c>
      <c r="TF37" s="214">
        <v>-1</v>
      </c>
      <c r="TG37">
        <v>0</v>
      </c>
      <c r="TH37">
        <v>0</v>
      </c>
      <c r="TI37">
        <v>1</v>
      </c>
      <c r="TJ37">
        <v>0</v>
      </c>
      <c r="TK37" s="248">
        <v>-8.6590038314200007E-3</v>
      </c>
      <c r="TL37" s="202">
        <v>42548</v>
      </c>
      <c r="TM37">
        <f t="shared" si="176"/>
        <v>1</v>
      </c>
      <c r="TN37" t="s">
        <v>1180</v>
      </c>
      <c r="TO37">
        <v>1</v>
      </c>
      <c r="TP37" s="252">
        <v>2</v>
      </c>
      <c r="TQ37">
        <v>1</v>
      </c>
      <c r="TR37" s="138">
        <v>84447.561200000011</v>
      </c>
      <c r="TS37" s="138">
        <v>84447.561200000011</v>
      </c>
      <c r="TT37" s="196">
        <v>-731.23175598487512</v>
      </c>
      <c r="TU37" s="196">
        <f t="shared" si="161"/>
        <v>-731.23175598487512</v>
      </c>
      <c r="TV37" s="196">
        <v>-731.23175598487512</v>
      </c>
      <c r="TW37" s="196">
        <v>731.23175598487512</v>
      </c>
      <c r="TX37" s="196">
        <v>-731.23175598487512</v>
      </c>
      <c r="TY37" s="196">
        <v>-731.23175598487512</v>
      </c>
      <c r="TZ37" s="196">
        <v>-731.23175598487512</v>
      </c>
      <c r="UA37" s="196">
        <f t="shared" si="103"/>
        <v>-731.23175598487512</v>
      </c>
      <c r="UB37" s="196">
        <v>-731.23175598487512</v>
      </c>
      <c r="UC37" s="196">
        <v>731.23175598487512</v>
      </c>
      <c r="UD37" s="196">
        <v>-731.23175598487512</v>
      </c>
      <c r="UE37" s="196">
        <v>731.23175598487512</v>
      </c>
      <c r="UG37">
        <v>-1</v>
      </c>
      <c r="UH37" s="239">
        <v>1</v>
      </c>
      <c r="UI37" s="239">
        <v>-1</v>
      </c>
      <c r="UJ37" s="239">
        <v>1</v>
      </c>
      <c r="UK37" s="214">
        <v>1</v>
      </c>
      <c r="UL37" s="240">
        <v>3</v>
      </c>
      <c r="UM37">
        <v>-1</v>
      </c>
      <c r="UN37">
        <v>1</v>
      </c>
      <c r="UO37" s="214">
        <v>1</v>
      </c>
      <c r="UP37">
        <v>1</v>
      </c>
      <c r="UQ37">
        <v>1</v>
      </c>
      <c r="UR37">
        <v>0</v>
      </c>
      <c r="US37">
        <v>1</v>
      </c>
      <c r="UT37" s="248">
        <v>4.9470510937599998E-3</v>
      </c>
      <c r="UU37" s="202">
        <v>42548</v>
      </c>
      <c r="UV37">
        <f t="shared" si="177"/>
        <v>1</v>
      </c>
      <c r="UW37" t="s">
        <v>1180</v>
      </c>
      <c r="UX37">
        <v>1</v>
      </c>
      <c r="UY37" s="252">
        <v>1</v>
      </c>
      <c r="UZ37">
        <v>1</v>
      </c>
      <c r="VA37" s="138">
        <v>84141.171900000001</v>
      </c>
      <c r="VB37" s="138">
        <v>84141.171900000001</v>
      </c>
      <c r="VC37" s="196">
        <v>416.25067647814319</v>
      </c>
      <c r="VD37" s="196">
        <f t="shared" si="162"/>
        <v>-416.25067647814319</v>
      </c>
      <c r="VE37" s="196">
        <v>416.25067647814319</v>
      </c>
      <c r="VF37" s="196">
        <v>-416.25067647814319</v>
      </c>
      <c r="VG37" s="196">
        <v>416.25067647814319</v>
      </c>
      <c r="VH37" s="196">
        <v>-416.25067647814319</v>
      </c>
      <c r="VI37" s="196">
        <v>416.25067647814319</v>
      </c>
      <c r="VJ37" s="196">
        <f t="shared" si="104"/>
        <v>416.25067647814319</v>
      </c>
      <c r="VK37" s="196">
        <v>416.25067647814319</v>
      </c>
      <c r="VL37" s="196">
        <v>-416.25067647814319</v>
      </c>
      <c r="VM37" s="196">
        <v>-416.25067647814319</v>
      </c>
      <c r="VN37" s="196">
        <v>416.25067647814319</v>
      </c>
      <c r="VP37">
        <v>1</v>
      </c>
      <c r="VQ37" s="239">
        <v>1</v>
      </c>
      <c r="VR37" s="239">
        <v>-1</v>
      </c>
      <c r="VS37" s="239">
        <v>1</v>
      </c>
      <c r="VT37" s="214">
        <v>1</v>
      </c>
      <c r="VU37" s="240">
        <v>4</v>
      </c>
      <c r="VV37">
        <v>-1</v>
      </c>
      <c r="VW37">
        <v>1</v>
      </c>
      <c r="VX37" s="214">
        <v>-1</v>
      </c>
      <c r="VY37">
        <v>0</v>
      </c>
      <c r="VZ37">
        <v>0</v>
      </c>
      <c r="WA37">
        <v>1</v>
      </c>
      <c r="WB37">
        <v>0</v>
      </c>
      <c r="WC37" s="248">
        <v>-1.30759172371E-2</v>
      </c>
      <c r="WD37" s="202">
        <v>42550</v>
      </c>
      <c r="WE37">
        <f t="shared" si="178"/>
        <v>1</v>
      </c>
      <c r="WF37" t="s">
        <v>1180</v>
      </c>
      <c r="WG37">
        <v>1</v>
      </c>
      <c r="WH37" s="252">
        <v>2</v>
      </c>
      <c r="WI37">
        <v>1</v>
      </c>
      <c r="WJ37" s="138">
        <v>82856.18250000001</v>
      </c>
      <c r="WK37" s="138">
        <v>82856.18250000001</v>
      </c>
      <c r="WL37" s="196">
        <v>-1083.4205849520536</v>
      </c>
      <c r="WM37" s="196">
        <f t="shared" si="163"/>
        <v>-1083.4205849520536</v>
      </c>
      <c r="WN37" s="196">
        <v>-1083.4205849520536</v>
      </c>
      <c r="WO37" s="196">
        <v>1083.4205849520536</v>
      </c>
      <c r="WP37" s="196">
        <v>-1083.4205849520536</v>
      </c>
      <c r="WQ37" s="196">
        <v>1083.4205849520536</v>
      </c>
      <c r="WR37" s="196">
        <v>-1083.4205849520536</v>
      </c>
      <c r="WS37" s="196">
        <f t="shared" si="105"/>
        <v>-1083.4205849520536</v>
      </c>
      <c r="WT37" s="196">
        <v>-1083.4205849520536</v>
      </c>
      <c r="WU37" s="196">
        <v>1083.4205849520536</v>
      </c>
      <c r="WV37" s="196">
        <v>-1083.4205849520536</v>
      </c>
      <c r="WW37" s="196">
        <v>1083.4205849520536</v>
      </c>
      <c r="WY37">
        <v>-1</v>
      </c>
      <c r="WZ37" s="239">
        <v>1</v>
      </c>
      <c r="XA37" s="239">
        <v>-1</v>
      </c>
      <c r="XB37" s="239">
        <v>1</v>
      </c>
      <c r="XC37" s="214">
        <v>1</v>
      </c>
      <c r="XD37" s="240">
        <v>5</v>
      </c>
      <c r="XE37">
        <v>-1</v>
      </c>
      <c r="XF37">
        <v>1</v>
      </c>
      <c r="XG37">
        <v>1</v>
      </c>
      <c r="XH37">
        <v>1</v>
      </c>
      <c r="XI37">
        <v>1</v>
      </c>
      <c r="XJ37">
        <v>0</v>
      </c>
      <c r="XK37">
        <v>1</v>
      </c>
      <c r="XL37">
        <v>1.1690437222399999E-2</v>
      </c>
      <c r="XM37" s="202">
        <v>42550</v>
      </c>
      <c r="XN37">
        <f t="shared" si="179"/>
        <v>1</v>
      </c>
      <c r="XO37" t="s">
        <v>1180</v>
      </c>
      <c r="XP37">
        <v>1</v>
      </c>
      <c r="XQ37" s="252">
        <v>1</v>
      </c>
      <c r="XR37">
        <v>1</v>
      </c>
      <c r="XS37" s="138">
        <v>83824.80750000001</v>
      </c>
      <c r="XT37" s="138">
        <v>83824.80750000001</v>
      </c>
      <c r="XU37" s="196">
        <v>979.94864975851476</v>
      </c>
      <c r="XV37" s="196">
        <f t="shared" si="164"/>
        <v>-979.94864975851476</v>
      </c>
      <c r="XW37" s="196">
        <v>979.94864975851476</v>
      </c>
      <c r="XX37" s="196">
        <v>-979.94864975851476</v>
      </c>
      <c r="XY37" s="196">
        <v>979.94864975851476</v>
      </c>
      <c r="XZ37" s="196">
        <v>-979.94864975851476</v>
      </c>
      <c r="YA37" s="196">
        <v>979.94864975851476</v>
      </c>
      <c r="YB37" s="196">
        <f t="shared" si="106"/>
        <v>979.94864975851476</v>
      </c>
      <c r="YC37" s="196">
        <v>979.94864975851476</v>
      </c>
      <c r="YD37" s="196">
        <v>-979.94864975851476</v>
      </c>
      <c r="YE37" s="196">
        <v>-979.94864975851476</v>
      </c>
      <c r="YF37" s="196">
        <v>979.94864975851476</v>
      </c>
      <c r="YH37">
        <v>1</v>
      </c>
      <c r="YI37">
        <v>1</v>
      </c>
      <c r="YJ37">
        <v>-1</v>
      </c>
      <c r="YK37">
        <v>1</v>
      </c>
      <c r="YL37">
        <v>1</v>
      </c>
      <c r="YM37">
        <v>6</v>
      </c>
      <c r="YN37">
        <v>-1</v>
      </c>
      <c r="YO37">
        <v>1</v>
      </c>
      <c r="YP37" s="214">
        <v>1</v>
      </c>
      <c r="YQ37">
        <v>1</v>
      </c>
      <c r="YR37">
        <v>1</v>
      </c>
      <c r="YS37">
        <v>0</v>
      </c>
      <c r="YT37">
        <v>1</v>
      </c>
      <c r="YU37" s="248">
        <v>9.0131730991399994E-3</v>
      </c>
      <c r="YV37" s="202">
        <v>42550</v>
      </c>
      <c r="YW37">
        <f t="shared" si="180"/>
        <v>1</v>
      </c>
      <c r="YX37" t="s">
        <v>1180</v>
      </c>
      <c r="YY37">
        <v>1</v>
      </c>
      <c r="YZ37">
        <v>1</v>
      </c>
      <c r="ZA37">
        <v>1</v>
      </c>
      <c r="ZB37" s="138">
        <v>84829.196999999986</v>
      </c>
      <c r="ZC37" s="138">
        <v>84829.196999999986</v>
      </c>
      <c r="ZD37" s="196">
        <v>764.58023642204739</v>
      </c>
      <c r="ZE37" s="196">
        <f t="shared" si="165"/>
        <v>764.58023642204739</v>
      </c>
      <c r="ZF37" s="196">
        <v>764.58023642204739</v>
      </c>
      <c r="ZG37" s="196">
        <v>-764.58023642204739</v>
      </c>
      <c r="ZH37" s="196">
        <v>764.58023642204739</v>
      </c>
      <c r="ZI37" s="196">
        <v>-764.58023642204739</v>
      </c>
      <c r="ZJ37" s="196">
        <v>764.58023642204739</v>
      </c>
      <c r="ZK37" s="196">
        <f t="shared" si="107"/>
        <v>764.58023642204739</v>
      </c>
      <c r="ZL37" s="196">
        <v>764.58023642204739</v>
      </c>
      <c r="ZM37" s="196">
        <v>-764.58023642204739</v>
      </c>
      <c r="ZN37" s="196">
        <v>-764.58023642204739</v>
      </c>
      <c r="ZO37" s="196">
        <v>764.58023642204739</v>
      </c>
      <c r="ZQ37">
        <v>1</v>
      </c>
      <c r="ZR37" s="239">
        <v>1</v>
      </c>
      <c r="ZS37" s="239">
        <v>1</v>
      </c>
      <c r="ZT37" s="239">
        <v>1</v>
      </c>
      <c r="ZU37" s="214">
        <v>1</v>
      </c>
      <c r="ZV37" s="240">
        <v>7</v>
      </c>
      <c r="ZW37">
        <v>-1</v>
      </c>
      <c r="ZX37">
        <v>1</v>
      </c>
      <c r="ZY37" s="214">
        <v>1</v>
      </c>
      <c r="ZZ37">
        <v>1</v>
      </c>
      <c r="AAA37">
        <v>1</v>
      </c>
      <c r="AAB37">
        <v>0</v>
      </c>
      <c r="AAC37">
        <v>1</v>
      </c>
      <c r="AAD37" s="248">
        <v>1.24446480379E-2</v>
      </c>
      <c r="AAE37" s="202">
        <v>42550</v>
      </c>
      <c r="AAF37">
        <f t="shared" si="181"/>
        <v>1</v>
      </c>
      <c r="AAG37" t="s">
        <v>1180</v>
      </c>
      <c r="AAH37">
        <v>1</v>
      </c>
      <c r="AAI37" s="252">
        <v>2</v>
      </c>
      <c r="AAJ37">
        <v>1</v>
      </c>
      <c r="AAK37" s="138">
        <v>86136.825499999992</v>
      </c>
      <c r="AAL37" s="138">
        <v>86136.825499999992</v>
      </c>
      <c r="AAM37" s="196">
        <v>1071.9424764495095</v>
      </c>
      <c r="AAN37" s="196">
        <f t="shared" si="166"/>
        <v>1071.9424764495095</v>
      </c>
      <c r="AAO37" s="196">
        <v>1071.9424764495095</v>
      </c>
      <c r="AAP37" s="196">
        <v>-1071.9424764495095</v>
      </c>
      <c r="AAQ37" s="196">
        <v>1071.9424764495095</v>
      </c>
      <c r="AAR37" s="196">
        <v>1071.9424764495095</v>
      </c>
      <c r="AAS37" s="196">
        <v>1071.9424764495095</v>
      </c>
      <c r="AAT37" s="196">
        <f t="shared" si="108"/>
        <v>1071.9424764495095</v>
      </c>
      <c r="AAU37" s="196">
        <v>1071.9424764495095</v>
      </c>
      <c r="AAV37" s="196">
        <v>-1071.9424764495095</v>
      </c>
      <c r="AAW37" s="196">
        <v>-1071.9424764495095</v>
      </c>
      <c r="AAX37" s="196">
        <v>1071.9424764495095</v>
      </c>
      <c r="AAZ37">
        <v>1</v>
      </c>
      <c r="ABA37" s="239">
        <v>1</v>
      </c>
      <c r="ABB37" s="239">
        <v>1</v>
      </c>
      <c r="ABC37" s="239">
        <v>1</v>
      </c>
      <c r="ABD37" s="214">
        <v>1</v>
      </c>
      <c r="ABE37" s="240">
        <v>8</v>
      </c>
      <c r="ABF37">
        <v>-1</v>
      </c>
      <c r="ABG37">
        <v>1</v>
      </c>
      <c r="ABH37" s="214">
        <v>-1</v>
      </c>
      <c r="ABI37">
        <v>0</v>
      </c>
      <c r="ABJ37">
        <v>0</v>
      </c>
      <c r="ABK37">
        <v>1</v>
      </c>
      <c r="ABL37">
        <v>0</v>
      </c>
      <c r="ABM37" s="248">
        <v>-9.0490913204099995E-4</v>
      </c>
      <c r="ABN37" s="202">
        <v>42550</v>
      </c>
      <c r="ABO37">
        <v>1</v>
      </c>
      <c r="ABP37" t="s">
        <v>1180</v>
      </c>
      <c r="ABQ37">
        <v>1</v>
      </c>
      <c r="ABR37" s="252">
        <v>2</v>
      </c>
      <c r="ABS37">
        <v>1</v>
      </c>
      <c r="ABT37" s="138">
        <v>87185.044500000004</v>
      </c>
      <c r="ABU37" s="138">
        <v>87185.044500000004</v>
      </c>
      <c r="ABV37" s="196">
        <v>-78.894542945450965</v>
      </c>
      <c r="ABW37" s="196">
        <v>-78.894542945450965</v>
      </c>
      <c r="ABX37" s="196">
        <v>-78.894542945450965</v>
      </c>
      <c r="ABY37" s="196">
        <v>78.894542945450965</v>
      </c>
      <c r="ABZ37" s="196">
        <v>-78.894542945450965</v>
      </c>
      <c r="ACA37" s="196">
        <v>-78.894542945450965</v>
      </c>
      <c r="ACB37" s="196">
        <v>-78.894542945450965</v>
      </c>
      <c r="ACC37" s="196">
        <v>-78.894542945450965</v>
      </c>
      <c r="ACD37" s="196">
        <v>-78.894542945450965</v>
      </c>
      <c r="ACE37" s="196">
        <v>78.894542945450965</v>
      </c>
      <c r="ACF37" s="196">
        <v>-78.894542945450965</v>
      </c>
      <c r="ACG37" s="196">
        <v>78.894542945450965</v>
      </c>
      <c r="ACI37">
        <v>-1</v>
      </c>
      <c r="ACJ37" s="239">
        <v>1</v>
      </c>
      <c r="ACK37" s="239">
        <v>-1</v>
      </c>
      <c r="ACL37" s="239">
        <v>1</v>
      </c>
      <c r="ACM37" s="214">
        <v>-1</v>
      </c>
      <c r="ACN37" s="240">
        <v>9</v>
      </c>
      <c r="ACO37">
        <v>1</v>
      </c>
      <c r="ACP37">
        <v>-1</v>
      </c>
      <c r="ACQ37" s="214">
        <v>1</v>
      </c>
      <c r="ACR37">
        <v>0</v>
      </c>
      <c r="ACS37">
        <v>0</v>
      </c>
      <c r="ACT37">
        <v>1</v>
      </c>
      <c r="ACU37">
        <v>0</v>
      </c>
      <c r="ACV37" s="248">
        <v>2.4152766246500002E-3</v>
      </c>
      <c r="ACW37" s="202">
        <v>42550</v>
      </c>
      <c r="ACX37">
        <v>-1</v>
      </c>
      <c r="ACY37" t="s">
        <v>1180</v>
      </c>
      <c r="ACZ37">
        <v>1</v>
      </c>
      <c r="ADA37" s="252"/>
      <c r="ADB37">
        <v>1</v>
      </c>
      <c r="ADC37" s="138">
        <v>87262.810500000007</v>
      </c>
      <c r="ADD37" s="138">
        <v>87262.810500000007</v>
      </c>
      <c r="ADE37" s="196">
        <v>210.76382640191261</v>
      </c>
      <c r="ADF37" s="196">
        <v>-210.76382640191261</v>
      </c>
      <c r="ADG37" s="196">
        <v>-210.76382640191261</v>
      </c>
      <c r="ADH37" s="196">
        <v>210.76382640191261</v>
      </c>
      <c r="ADI37" s="196">
        <v>-210.76382640191261</v>
      </c>
      <c r="ADJ37" s="196">
        <v>-210.76382640191261</v>
      </c>
      <c r="ADK37" s="196">
        <v>210.76382640191261</v>
      </c>
      <c r="ADL37" s="196">
        <v>-210.76382640191261</v>
      </c>
      <c r="ADM37" s="196">
        <v>210.76382640191261</v>
      </c>
      <c r="ADN37" s="196">
        <v>-210.76382640191261</v>
      </c>
      <c r="ADO37" s="196">
        <v>-210.76382640191261</v>
      </c>
      <c r="ADP37" s="196">
        <v>210.76382640191261</v>
      </c>
      <c r="ADR37">
        <v>1</v>
      </c>
      <c r="ADS37" s="239">
        <v>1</v>
      </c>
      <c r="ADT37" s="239">
        <v>-1</v>
      </c>
      <c r="ADU37" s="214">
        <v>1</v>
      </c>
      <c r="ADV37" s="214">
        <v>-1</v>
      </c>
      <c r="ADW37" s="240">
        <v>10</v>
      </c>
      <c r="ADX37">
        <v>1</v>
      </c>
      <c r="ADY37">
        <v>-1</v>
      </c>
      <c r="ADZ37" s="214">
        <v>-1</v>
      </c>
      <c r="AEA37">
        <v>1</v>
      </c>
      <c r="AEB37">
        <v>1</v>
      </c>
      <c r="AEC37">
        <v>0</v>
      </c>
      <c r="AED37">
        <v>1</v>
      </c>
      <c r="AEE37" s="248">
        <v>-4.7436187034100002E-3</v>
      </c>
      <c r="AEF37" s="202">
        <v>42550</v>
      </c>
      <c r="AEG37">
        <v>1</v>
      </c>
      <c r="AEH37" t="s">
        <v>1180</v>
      </c>
      <c r="AEI37">
        <v>1</v>
      </c>
      <c r="AEJ37" s="252"/>
      <c r="AEK37">
        <v>1</v>
      </c>
      <c r="AEL37" s="138">
        <v>88190.495999999999</v>
      </c>
      <c r="AEM37" s="138">
        <v>88190.495999999999</v>
      </c>
      <c r="AEN37" s="196">
        <v>-418.34208628860478</v>
      </c>
      <c r="AEO37" s="196">
        <v>-418.34208628860478</v>
      </c>
      <c r="AEP37" s="196">
        <v>418.34208628860478</v>
      </c>
      <c r="AEQ37" s="196">
        <v>-418.34208628860478</v>
      </c>
      <c r="AER37" s="196">
        <v>418.34208628860478</v>
      </c>
      <c r="AES37" s="196">
        <v>418.34208628860478</v>
      </c>
      <c r="AET37" s="196">
        <v>-418.34208628860478</v>
      </c>
      <c r="AEU37" s="196">
        <v>-418.34208628860478</v>
      </c>
      <c r="AEV37" s="196">
        <v>-418.34208628860478</v>
      </c>
      <c r="AEW37" s="196">
        <v>418.34208628860478</v>
      </c>
      <c r="AEX37" s="196">
        <v>-418.34208628860478</v>
      </c>
      <c r="AEY37" s="196">
        <v>418.34208628860478</v>
      </c>
      <c r="AFA37">
        <f t="shared" si="109"/>
        <v>-1</v>
      </c>
      <c r="AFB37" s="239">
        <v>1</v>
      </c>
      <c r="AFC37" s="239">
        <v>-1</v>
      </c>
      <c r="AFD37" s="239">
        <v>1</v>
      </c>
      <c r="AFE37" s="214">
        <v>-1</v>
      </c>
      <c r="AFF37" s="240">
        <v>-1</v>
      </c>
      <c r="AFG37">
        <f t="shared" si="110"/>
        <v>1</v>
      </c>
      <c r="AFH37">
        <f t="shared" si="111"/>
        <v>1</v>
      </c>
      <c r="AFI37" s="214">
        <v>1</v>
      </c>
      <c r="AFJ37">
        <f t="shared" si="112"/>
        <v>0</v>
      </c>
      <c r="AFK37">
        <f t="shared" si="194"/>
        <v>0</v>
      </c>
      <c r="AFL37">
        <f t="shared" si="167"/>
        <v>1</v>
      </c>
      <c r="AFM37">
        <f t="shared" si="114"/>
        <v>1</v>
      </c>
      <c r="AFN37">
        <v>1.51308821304E-4</v>
      </c>
      <c r="AFO37" s="202">
        <v>42550</v>
      </c>
      <c r="AFP37">
        <f t="shared" si="115"/>
        <v>1</v>
      </c>
      <c r="AFQ37" t="str">
        <f t="shared" si="92"/>
        <v>TRUE</v>
      </c>
      <c r="AFR37">
        <f>VLOOKUP($A37,'FuturesInfo (3)'!$A$2:$V$80,22)</f>
        <v>1</v>
      </c>
      <c r="AFS37" s="252"/>
      <c r="AFT37">
        <f t="shared" si="116"/>
        <v>1</v>
      </c>
      <c r="AFU37" s="138">
        <f>VLOOKUP($A37,'FuturesInfo (3)'!$A$2:$O$80,15)*AFR37</f>
        <v>87133.02</v>
      </c>
      <c r="AFV37" s="138">
        <f>VLOOKUP($A37,'FuturesInfo (3)'!$A$2:$O$80,15)*AFT37</f>
        <v>87133.02</v>
      </c>
      <c r="AFW37" s="196">
        <f t="shared" si="117"/>
        <v>13.183994552857859</v>
      </c>
      <c r="AFX37" s="196">
        <f t="shared" si="188"/>
        <v>-13.183994552857859</v>
      </c>
      <c r="AFY37" s="196">
        <f t="shared" si="119"/>
        <v>-13.183994552857859</v>
      </c>
      <c r="AFZ37" s="196">
        <f t="shared" si="120"/>
        <v>13.183994552857859</v>
      </c>
      <c r="AGA37" s="196">
        <f t="shared" si="191"/>
        <v>13.183994552857859</v>
      </c>
      <c r="AGB37" s="196">
        <f t="shared" si="122"/>
        <v>-13.183994552857859</v>
      </c>
      <c r="AGC37" s="196">
        <f t="shared" si="168"/>
        <v>13.183994552857859</v>
      </c>
      <c r="AGD37" s="196">
        <f t="shared" si="123"/>
        <v>13.183994552857859</v>
      </c>
      <c r="AGE37" s="196">
        <f>IF(IF(sym!$Q26=AFI37,1,0)=1,ABS(AFU37*AFN37),-ABS(AFU37*AFN37))</f>
        <v>13.183994552857859</v>
      </c>
      <c r="AGF37" s="196">
        <f>IF(IF(sym!$P26=AFI37,1,0)=1,ABS(AFU37*AFN37),-ABS(AFU37*AFN37))</f>
        <v>-13.183994552857859</v>
      </c>
      <c r="AGG37" s="196">
        <f t="shared" si="183"/>
        <v>-13.183994552857859</v>
      </c>
      <c r="AGH37" s="196">
        <f t="shared" si="125"/>
        <v>13.183994552857859</v>
      </c>
      <c r="AGJ37">
        <f t="shared" si="126"/>
        <v>1</v>
      </c>
      <c r="AGK37" s="239">
        <v>1</v>
      </c>
      <c r="AGL37" s="239">
        <v>-1</v>
      </c>
      <c r="AGM37" s="239">
        <v>1</v>
      </c>
      <c r="AGN37" s="214">
        <v>-1</v>
      </c>
      <c r="AGO37" s="240">
        <v>-1</v>
      </c>
      <c r="AGP37">
        <f t="shared" si="127"/>
        <v>1</v>
      </c>
      <c r="AGQ37">
        <f t="shared" si="128"/>
        <v>1</v>
      </c>
      <c r="AGR37" s="214"/>
      <c r="AGS37">
        <f t="shared" si="129"/>
        <v>0</v>
      </c>
      <c r="AGT37">
        <f t="shared" si="195"/>
        <v>0</v>
      </c>
      <c r="AGU37">
        <f t="shared" si="169"/>
        <v>0</v>
      </c>
      <c r="AGV37">
        <f t="shared" si="131"/>
        <v>0</v>
      </c>
      <c r="AGW37" s="248"/>
      <c r="AGX37" s="202">
        <v>42550</v>
      </c>
      <c r="AGY37">
        <f t="shared" si="132"/>
        <v>1</v>
      </c>
      <c r="AGZ37" t="str">
        <f t="shared" si="93"/>
        <v>TRUE</v>
      </c>
      <c r="AHA37">
        <f>VLOOKUP($A37,'FuturesInfo (3)'!$A$2:$V$80,22)</f>
        <v>1</v>
      </c>
      <c r="AHB37" s="252"/>
      <c r="AHC37">
        <f t="shared" si="133"/>
        <v>1</v>
      </c>
      <c r="AHD37" s="138">
        <f>VLOOKUP($A37,'FuturesInfo (3)'!$A$2:$O$80,15)*AHA37</f>
        <v>87133.02</v>
      </c>
      <c r="AHE37" s="138">
        <f>VLOOKUP($A37,'FuturesInfo (3)'!$A$2:$O$80,15)*AHC37</f>
        <v>87133.02</v>
      </c>
      <c r="AHF37" s="196">
        <f t="shared" si="134"/>
        <v>0</v>
      </c>
      <c r="AHG37" s="196">
        <f t="shared" si="189"/>
        <v>0</v>
      </c>
      <c r="AHH37" s="196">
        <f t="shared" si="136"/>
        <v>0</v>
      </c>
      <c r="AHI37" s="196">
        <f t="shared" si="137"/>
        <v>0</v>
      </c>
      <c r="AHJ37" s="196">
        <f t="shared" si="192"/>
        <v>0</v>
      </c>
      <c r="AHK37" s="196">
        <f t="shared" si="139"/>
        <v>0</v>
      </c>
      <c r="AHL37" s="196">
        <f t="shared" si="170"/>
        <v>0</v>
      </c>
      <c r="AHM37" s="196">
        <f t="shared" si="140"/>
        <v>0</v>
      </c>
      <c r="AHN37" s="196">
        <f>IF(IF(sym!$Q26=AGR37,1,0)=1,ABS(AHD37*AGW37),-ABS(AHD37*AGW37))</f>
        <v>0</v>
      </c>
      <c r="AHO37" s="196">
        <f>IF(IF(sym!$P26=AGR37,1,0)=1,ABS(AHD37*AGW37),-ABS(AHD37*AGW37))</f>
        <v>0</v>
      </c>
      <c r="AHP37" s="196">
        <f t="shared" si="185"/>
        <v>0</v>
      </c>
      <c r="AHQ37" s="196">
        <f t="shared" si="142"/>
        <v>0</v>
      </c>
      <c r="AHS37">
        <f t="shared" si="143"/>
        <v>0</v>
      </c>
      <c r="AHT37" s="239"/>
      <c r="AHU37" s="239"/>
      <c r="AHV37" s="239"/>
      <c r="AHW37" s="214"/>
      <c r="AHX37" s="240"/>
      <c r="AHY37">
        <f t="shared" si="144"/>
        <v>1</v>
      </c>
      <c r="AHZ37">
        <f t="shared" si="145"/>
        <v>0</v>
      </c>
      <c r="AIA37" s="214"/>
      <c r="AIB37">
        <f t="shared" si="146"/>
        <v>1</v>
      </c>
      <c r="AIC37">
        <f t="shared" si="196"/>
        <v>1</v>
      </c>
      <c r="AID37">
        <f t="shared" si="171"/>
        <v>0</v>
      </c>
      <c r="AIE37">
        <f t="shared" si="148"/>
        <v>1</v>
      </c>
      <c r="AIF37" s="248"/>
      <c r="AIG37" s="202"/>
      <c r="AIH37">
        <f t="shared" si="149"/>
        <v>-1</v>
      </c>
      <c r="AII37" t="str">
        <f t="shared" si="94"/>
        <v>FALSE</v>
      </c>
      <c r="AIJ37">
        <f>VLOOKUP($A37,'FuturesInfo (3)'!$A$2:$V$80,22)</f>
        <v>1</v>
      </c>
      <c r="AIK37" s="252"/>
      <c r="AIL37">
        <f t="shared" si="150"/>
        <v>1</v>
      </c>
      <c r="AIM37" s="138">
        <f>VLOOKUP($A37,'FuturesInfo (3)'!$A$2:$O$80,15)*AIJ37</f>
        <v>87133.02</v>
      </c>
      <c r="AIN37" s="138">
        <f>VLOOKUP($A37,'FuturesInfo (3)'!$A$2:$O$80,15)*AIL37</f>
        <v>87133.02</v>
      </c>
      <c r="AIO37" s="196">
        <f t="shared" si="151"/>
        <v>0</v>
      </c>
      <c r="AIP37" s="196">
        <f t="shared" si="190"/>
        <v>0</v>
      </c>
      <c r="AIQ37" s="196">
        <f t="shared" si="153"/>
        <v>0</v>
      </c>
      <c r="AIR37" s="196">
        <f t="shared" si="154"/>
        <v>0</v>
      </c>
      <c r="AIS37" s="196">
        <f t="shared" si="193"/>
        <v>0</v>
      </c>
      <c r="AIT37" s="196">
        <f t="shared" si="156"/>
        <v>0</v>
      </c>
      <c r="AIU37" s="196">
        <f t="shared" si="172"/>
        <v>0</v>
      </c>
      <c r="AIV37" s="196">
        <f t="shared" si="157"/>
        <v>0</v>
      </c>
      <c r="AIW37" s="196">
        <f>IF(IF(sym!$Q26=AIA37,1,0)=1,ABS(AIM37*AIF37),-ABS(AIM37*AIF37))</f>
        <v>0</v>
      </c>
      <c r="AIX37" s="196">
        <f>IF(IF(sym!$P26=AIA37,1,0)=1,ABS(AIM37*AIF37),-ABS(AIM37*AIF37))</f>
        <v>0</v>
      </c>
      <c r="AIY37" s="196">
        <f t="shared" si="187"/>
        <v>0</v>
      </c>
      <c r="AIZ37" s="196">
        <f t="shared" si="159"/>
        <v>0</v>
      </c>
    </row>
    <row r="38" spans="1:936" x14ac:dyDescent="0.25">
      <c r="A38" s="1" t="s">
        <v>342</v>
      </c>
      <c r="B38" s="150" t="str">
        <f>'FuturesInfo (3)'!M26</f>
        <v>LG</v>
      </c>
      <c r="C38" s="200" t="str">
        <f>VLOOKUP(A38,'FuturesInfo (3)'!$A$2:$K$80,11)</f>
        <v>rates</v>
      </c>
      <c r="F38" t="e">
        <f>#REF!</f>
        <v>#REF!</v>
      </c>
      <c r="G38">
        <v>1</v>
      </c>
      <c r="H38">
        <v>1</v>
      </c>
      <c r="I38">
        <v>1</v>
      </c>
      <c r="J38">
        <f t="shared" si="77"/>
        <v>1</v>
      </c>
      <c r="K38">
        <f t="shared" si="78"/>
        <v>1</v>
      </c>
      <c r="L38" s="184">
        <v>6.0615857108199996E-3</v>
      </c>
      <c r="M38" s="2">
        <v>10</v>
      </c>
      <c r="N38">
        <v>60</v>
      </c>
      <c r="O38" t="str">
        <f t="shared" si="79"/>
        <v>TRUE</v>
      </c>
      <c r="P38">
        <f>VLOOKUP($A38,'FuturesInfo (3)'!$A$2:$V$80,22)</f>
        <v>2</v>
      </c>
      <c r="Q38">
        <f t="shared" si="80"/>
        <v>2</v>
      </c>
      <c r="R38">
        <f t="shared" si="80"/>
        <v>2</v>
      </c>
      <c r="S38" s="138">
        <f>VLOOKUP($A38,'FuturesInfo (3)'!$A$2:$O$80,15)*Q38</f>
        <v>340912.88400000002</v>
      </c>
      <c r="T38" s="144">
        <f t="shared" si="81"/>
        <v>2066.4726662888361</v>
      </c>
      <c r="U38" s="144">
        <f t="shared" si="95"/>
        <v>2066.4726662888361</v>
      </c>
      <c r="W38">
        <f t="shared" si="82"/>
        <v>1</v>
      </c>
      <c r="X38">
        <v>1</v>
      </c>
      <c r="Y38">
        <v>1</v>
      </c>
      <c r="Z38">
        <v>-1</v>
      </c>
      <c r="AA38">
        <f t="shared" si="173"/>
        <v>0</v>
      </c>
      <c r="AB38">
        <f t="shared" si="83"/>
        <v>0</v>
      </c>
      <c r="AC38" s="1">
        <v>-4.8200514138800003E-4</v>
      </c>
      <c r="AD38" s="2">
        <v>10</v>
      </c>
      <c r="AE38">
        <v>60</v>
      </c>
      <c r="AF38" t="str">
        <f t="shared" si="84"/>
        <v>TRUE</v>
      </c>
      <c r="AG38">
        <f>VLOOKUP($A38,'FuturesInfo (3)'!$A$2:$V$80,22)</f>
        <v>2</v>
      </c>
      <c r="AH38">
        <f t="shared" si="85"/>
        <v>3</v>
      </c>
      <c r="AI38">
        <f t="shared" si="96"/>
        <v>2</v>
      </c>
      <c r="AJ38" s="138">
        <f>VLOOKUP($A38,'FuturesInfo (3)'!$A$2:$O$80,15)*AI38</f>
        <v>340912.88400000002</v>
      </c>
      <c r="AK38" s="196">
        <f t="shared" si="97"/>
        <v>-164.32176285341086</v>
      </c>
      <c r="AL38" s="196">
        <f t="shared" si="98"/>
        <v>-164.32176285341086</v>
      </c>
      <c r="AN38">
        <f t="shared" si="86"/>
        <v>1</v>
      </c>
      <c r="AO38">
        <v>-1</v>
      </c>
      <c r="AP38">
        <v>1</v>
      </c>
      <c r="AQ38">
        <v>1</v>
      </c>
      <c r="AR38">
        <f t="shared" si="174"/>
        <v>0</v>
      </c>
      <c r="AS38">
        <f t="shared" si="87"/>
        <v>1</v>
      </c>
      <c r="AT38" s="1">
        <v>1.84857739913E-3</v>
      </c>
      <c r="AU38" s="2">
        <v>10</v>
      </c>
      <c r="AV38">
        <v>60</v>
      </c>
      <c r="AW38" t="str">
        <f t="shared" si="88"/>
        <v>TRUE</v>
      </c>
      <c r="AX38">
        <f>VLOOKUP($A38,'FuturesInfo (3)'!$A$2:$V$80,22)</f>
        <v>2</v>
      </c>
      <c r="AY38">
        <f t="shared" si="89"/>
        <v>2</v>
      </c>
      <c r="AZ38">
        <f t="shared" si="99"/>
        <v>2</v>
      </c>
      <c r="BA38" s="138">
        <f>VLOOKUP($A38,'FuturesInfo (3)'!$A$2:$O$80,15)*AZ38</f>
        <v>340912.88400000002</v>
      </c>
      <c r="BB38" s="196">
        <f t="shared" si="90"/>
        <v>-630.20385243462738</v>
      </c>
      <c r="BC38" s="196">
        <f t="shared" si="100"/>
        <v>630.20385243462738</v>
      </c>
      <c r="BE38">
        <v>-1</v>
      </c>
      <c r="BF38">
        <v>1</v>
      </c>
      <c r="BG38">
        <v>1</v>
      </c>
      <c r="BH38">
        <v>1</v>
      </c>
      <c r="BI38">
        <v>1</v>
      </c>
      <c r="BJ38">
        <v>1</v>
      </c>
      <c r="BK38" s="1">
        <v>8.0224628961099995E-4</v>
      </c>
      <c r="BL38" s="2">
        <v>10</v>
      </c>
      <c r="BM38">
        <v>60</v>
      </c>
      <c r="BN38" t="s">
        <v>1180</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1180</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1180</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1180</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1180</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1180</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1180</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1180</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1180</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1180</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1180</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1180</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1180</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1180</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1180</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1180</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1180</v>
      </c>
      <c r="QX38">
        <v>2</v>
      </c>
      <c r="QY38" s="252">
        <v>2</v>
      </c>
      <c r="QZ38">
        <v>2</v>
      </c>
      <c r="RA38" s="138">
        <v>340943.07540000003</v>
      </c>
      <c r="RB38" s="138">
        <v>340943.07540000003</v>
      </c>
      <c r="RC38" s="196">
        <v>1064.6984944954229</v>
      </c>
      <c r="RD38" s="196">
        <f t="shared" si="91"/>
        <v>1064.6984944954229</v>
      </c>
      <c r="RE38" s="196">
        <v>1064.6984944954229</v>
      </c>
      <c r="RF38" s="196">
        <v>-1064.6984944954229</v>
      </c>
      <c r="RG38" s="196">
        <v>-1064.6984944954229</v>
      </c>
      <c r="RH38" s="196">
        <v>-1064.6984944954229</v>
      </c>
      <c r="RI38" s="196">
        <f t="shared" si="101"/>
        <v>0</v>
      </c>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f t="shared" si="175"/>
        <v>1</v>
      </c>
      <c r="SE38" t="s">
        <v>1180</v>
      </c>
      <c r="SF38">
        <v>2</v>
      </c>
      <c r="SG38" s="252">
        <v>2</v>
      </c>
      <c r="SH38">
        <v>2</v>
      </c>
      <c r="SI38" s="138">
        <v>343425.03</v>
      </c>
      <c r="SJ38" s="138">
        <v>343425.03</v>
      </c>
      <c r="SK38" s="196">
        <v>882.01618725083347</v>
      </c>
      <c r="SL38" s="196">
        <f t="shared" si="160"/>
        <v>882.01618725083347</v>
      </c>
      <c r="SM38" s="196">
        <v>882.01618725083347</v>
      </c>
      <c r="SN38" s="196">
        <v>-882.01618725083347</v>
      </c>
      <c r="SO38" s="196">
        <v>882.01618725083347</v>
      </c>
      <c r="SP38" s="196">
        <v>-882.01618725083347</v>
      </c>
      <c r="SQ38" s="196">
        <v>882.01618725083347</v>
      </c>
      <c r="SR38" s="196">
        <f t="shared" si="102"/>
        <v>882.01618725083347</v>
      </c>
      <c r="SS38" s="196">
        <v>-882.01618725083347</v>
      </c>
      <c r="ST38" s="196">
        <v>882.01618725083347</v>
      </c>
      <c r="SU38" s="196">
        <v>-882.01618725083347</v>
      </c>
      <c r="SV38" s="196">
        <v>882.01618725083347</v>
      </c>
      <c r="SX38">
        <v>1</v>
      </c>
      <c r="SY38" s="239">
        <v>1</v>
      </c>
      <c r="SZ38" s="239">
        <v>1</v>
      </c>
      <c r="TA38" s="239">
        <v>1</v>
      </c>
      <c r="TB38" s="214">
        <v>1</v>
      </c>
      <c r="TC38" s="240">
        <v>6</v>
      </c>
      <c r="TD38">
        <v>-1</v>
      </c>
      <c r="TE38">
        <v>1</v>
      </c>
      <c r="TF38" s="214">
        <v>1</v>
      </c>
      <c r="TG38">
        <v>1</v>
      </c>
      <c r="TH38">
        <v>1</v>
      </c>
      <c r="TI38">
        <v>0</v>
      </c>
      <c r="TJ38">
        <v>1</v>
      </c>
      <c r="TK38" s="248">
        <v>2.7945971122499999E-3</v>
      </c>
      <c r="TL38" s="202">
        <v>42544</v>
      </c>
      <c r="TM38">
        <f t="shared" si="176"/>
        <v>1</v>
      </c>
      <c r="TN38" t="s">
        <v>1180</v>
      </c>
      <c r="TO38">
        <v>2</v>
      </c>
      <c r="TP38" s="252">
        <v>1</v>
      </c>
      <c r="TQ38">
        <v>3</v>
      </c>
      <c r="TR38" s="138">
        <v>337294.14720000001</v>
      </c>
      <c r="TS38" s="138">
        <v>505941.22080000001</v>
      </c>
      <c r="TT38" s="196">
        <v>942.60124974394637</v>
      </c>
      <c r="TU38" s="196">
        <f t="shared" si="161"/>
        <v>942.60124974394637</v>
      </c>
      <c r="TV38" s="196">
        <v>942.60124974394637</v>
      </c>
      <c r="TW38" s="196">
        <v>-942.60124974394637</v>
      </c>
      <c r="TX38" s="196">
        <v>942.60124974394637</v>
      </c>
      <c r="TY38" s="196">
        <v>942.60124974394637</v>
      </c>
      <c r="TZ38" s="196">
        <v>942.60124974394637</v>
      </c>
      <c r="UA38" s="196">
        <f t="shared" si="103"/>
        <v>942.60124974394637</v>
      </c>
      <c r="UB38" s="196">
        <v>-942.60124974394637</v>
      </c>
      <c r="UC38" s="196">
        <v>942.60124974394637</v>
      </c>
      <c r="UD38" s="196">
        <v>-942.60124974394637</v>
      </c>
      <c r="UE38" s="196">
        <v>942.60124974394637</v>
      </c>
      <c r="UG38">
        <v>1</v>
      </c>
      <c r="UH38" s="239">
        <v>-1</v>
      </c>
      <c r="UI38" s="239">
        <v>-1</v>
      </c>
      <c r="UJ38" s="239">
        <v>1</v>
      </c>
      <c r="UK38" s="214">
        <v>1</v>
      </c>
      <c r="UL38" s="240">
        <v>7</v>
      </c>
      <c r="UM38">
        <v>-1</v>
      </c>
      <c r="UN38">
        <v>1</v>
      </c>
      <c r="UO38" s="214">
        <v>1</v>
      </c>
      <c r="UP38">
        <v>0</v>
      </c>
      <c r="UQ38">
        <v>1</v>
      </c>
      <c r="UR38">
        <v>0</v>
      </c>
      <c r="US38">
        <v>1</v>
      </c>
      <c r="UT38" s="248">
        <v>5.1091500232200004E-3</v>
      </c>
      <c r="UU38" s="202">
        <v>42544</v>
      </c>
      <c r="UV38">
        <f t="shared" si="177"/>
        <v>1</v>
      </c>
      <c r="UW38" t="s">
        <v>1180</v>
      </c>
      <c r="UX38">
        <v>2</v>
      </c>
      <c r="UY38" s="252">
        <v>1</v>
      </c>
      <c r="UZ38">
        <v>3</v>
      </c>
      <c r="VA38" s="138">
        <v>336124.59840000002</v>
      </c>
      <c r="VB38" s="138">
        <v>504186.89760000003</v>
      </c>
      <c r="VC38" s="196">
        <v>-1717.3109997201734</v>
      </c>
      <c r="VD38" s="196">
        <f t="shared" si="162"/>
        <v>1717.3109997201734</v>
      </c>
      <c r="VE38" s="196">
        <v>1717.3109997201734</v>
      </c>
      <c r="VF38" s="196">
        <v>-1717.3109997201734</v>
      </c>
      <c r="VG38" s="196">
        <v>1717.3109997201734</v>
      </c>
      <c r="VH38" s="196">
        <v>-1717.3109997201734</v>
      </c>
      <c r="VI38" s="196">
        <v>1717.3109997201734</v>
      </c>
      <c r="VJ38" s="196">
        <f t="shared" si="104"/>
        <v>1717.3109997201734</v>
      </c>
      <c r="VK38" s="196">
        <v>-1717.3109997201734</v>
      </c>
      <c r="VL38" s="196">
        <v>1717.3109997201734</v>
      </c>
      <c r="VM38" s="196">
        <v>-1717.3109997201734</v>
      </c>
      <c r="VN38" s="196">
        <v>1717.3109997201734</v>
      </c>
      <c r="VP38">
        <v>1</v>
      </c>
      <c r="VQ38" s="239">
        <v>-1</v>
      </c>
      <c r="VR38" s="239">
        <v>-1</v>
      </c>
      <c r="VS38" s="239">
        <v>1</v>
      </c>
      <c r="VT38" s="214">
        <v>1</v>
      </c>
      <c r="VU38" s="240">
        <v>8</v>
      </c>
      <c r="VV38">
        <v>-1</v>
      </c>
      <c r="VW38">
        <v>1</v>
      </c>
      <c r="VX38" s="214">
        <v>1</v>
      </c>
      <c r="VY38">
        <v>0</v>
      </c>
      <c r="VZ38">
        <v>1</v>
      </c>
      <c r="WA38">
        <v>0</v>
      </c>
      <c r="WB38">
        <v>1</v>
      </c>
      <c r="WC38" s="248">
        <v>1.1552680221799999E-3</v>
      </c>
      <c r="WD38" s="202">
        <v>42544</v>
      </c>
      <c r="WE38">
        <f t="shared" si="178"/>
        <v>1</v>
      </c>
      <c r="WF38" t="s">
        <v>1180</v>
      </c>
      <c r="WG38">
        <v>2</v>
      </c>
      <c r="WH38" s="252">
        <v>1</v>
      </c>
      <c r="WI38">
        <v>2</v>
      </c>
      <c r="WJ38" s="138">
        <v>335764.17000000004</v>
      </c>
      <c r="WK38" s="138">
        <v>335764.17000000004</v>
      </c>
      <c r="WL38" s="196">
        <v>-387.8976085948093</v>
      </c>
      <c r="WM38" s="196">
        <f t="shared" si="163"/>
        <v>387.8976085948093</v>
      </c>
      <c r="WN38" s="196">
        <v>387.8976085948093</v>
      </c>
      <c r="WO38" s="196">
        <v>-387.8976085948093</v>
      </c>
      <c r="WP38" s="196">
        <v>387.8976085948093</v>
      </c>
      <c r="WQ38" s="196">
        <v>-387.8976085948093</v>
      </c>
      <c r="WR38" s="196">
        <v>387.8976085948093</v>
      </c>
      <c r="WS38" s="196">
        <f t="shared" si="105"/>
        <v>387.8976085948093</v>
      </c>
      <c r="WT38" s="196">
        <v>-387.8976085948093</v>
      </c>
      <c r="WU38" s="196">
        <v>387.8976085948093</v>
      </c>
      <c r="WV38" s="196">
        <v>-387.8976085948093</v>
      </c>
      <c r="WW38" s="196">
        <v>387.8976085948093</v>
      </c>
      <c r="WY38">
        <v>1</v>
      </c>
      <c r="WZ38" s="239">
        <v>-1</v>
      </c>
      <c r="XA38" s="239">
        <v>-1</v>
      </c>
      <c r="XB38" s="239">
        <v>1</v>
      </c>
      <c r="XC38" s="214">
        <v>1</v>
      </c>
      <c r="XD38" s="240">
        <v>9</v>
      </c>
      <c r="XE38">
        <v>-1</v>
      </c>
      <c r="XF38">
        <v>1</v>
      </c>
      <c r="XG38">
        <v>-1</v>
      </c>
      <c r="XH38">
        <v>1</v>
      </c>
      <c r="XI38">
        <v>0</v>
      </c>
      <c r="XJ38">
        <v>1</v>
      </c>
      <c r="XK38">
        <v>0</v>
      </c>
      <c r="XL38">
        <v>-1.2308639126099999E-3</v>
      </c>
      <c r="XM38" s="202">
        <v>42544</v>
      </c>
      <c r="XN38">
        <f t="shared" si="179"/>
        <v>1</v>
      </c>
      <c r="XO38" t="s">
        <v>1180</v>
      </c>
      <c r="XP38">
        <v>2</v>
      </c>
      <c r="XQ38" s="252">
        <v>1</v>
      </c>
      <c r="XR38">
        <v>3</v>
      </c>
      <c r="XS38" s="138">
        <v>335350.89000000007</v>
      </c>
      <c r="XT38" s="138">
        <v>503026.33500000008</v>
      </c>
      <c r="XU38" s="196">
        <v>412.7713085626458</v>
      </c>
      <c r="XV38" s="196">
        <f t="shared" si="164"/>
        <v>-412.7713085626458</v>
      </c>
      <c r="XW38" s="196">
        <v>-412.7713085626458</v>
      </c>
      <c r="XX38" s="196">
        <v>412.7713085626458</v>
      </c>
      <c r="XY38" s="196">
        <v>-412.7713085626458</v>
      </c>
      <c r="XZ38" s="196">
        <v>412.7713085626458</v>
      </c>
      <c r="YA38" s="196">
        <v>-412.7713085626458</v>
      </c>
      <c r="YB38" s="196">
        <f t="shared" si="106"/>
        <v>-412.7713085626458</v>
      </c>
      <c r="YC38" s="196">
        <v>412.7713085626458</v>
      </c>
      <c r="YD38" s="196">
        <v>-412.7713085626458</v>
      </c>
      <c r="YE38" s="196">
        <v>-412.7713085626458</v>
      </c>
      <c r="YF38" s="196">
        <v>412.7713085626458</v>
      </c>
      <c r="YH38">
        <v>-1</v>
      </c>
      <c r="YI38">
        <v>1</v>
      </c>
      <c r="YJ38">
        <v>1</v>
      </c>
      <c r="YK38">
        <v>1</v>
      </c>
      <c r="YL38">
        <v>1</v>
      </c>
      <c r="YM38">
        <v>10</v>
      </c>
      <c r="YN38">
        <v>-1</v>
      </c>
      <c r="YO38">
        <v>1</v>
      </c>
      <c r="YP38" s="214">
        <v>1</v>
      </c>
      <c r="YQ38">
        <v>1</v>
      </c>
      <c r="YR38">
        <v>1</v>
      </c>
      <c r="YS38">
        <v>0</v>
      </c>
      <c r="YT38">
        <v>1</v>
      </c>
      <c r="YU38" s="248">
        <v>3.46607101594E-3</v>
      </c>
      <c r="YV38" s="202">
        <v>42544</v>
      </c>
      <c r="YW38">
        <f t="shared" si="180"/>
        <v>1</v>
      </c>
      <c r="YX38" t="s">
        <v>1180</v>
      </c>
      <c r="YY38">
        <v>2</v>
      </c>
      <c r="YZ38">
        <v>1</v>
      </c>
      <c r="ZA38">
        <v>3</v>
      </c>
      <c r="ZB38" s="138">
        <v>337503.36799999996</v>
      </c>
      <c r="ZC38" s="138">
        <v>506255.05199999991</v>
      </c>
      <c r="ZD38" s="196">
        <v>1169.8106416069315</v>
      </c>
      <c r="ZE38" s="196">
        <f t="shared" si="165"/>
        <v>-1169.8106416069315</v>
      </c>
      <c r="ZF38" s="196">
        <v>1169.8106416069315</v>
      </c>
      <c r="ZG38" s="196">
        <v>-1169.8106416069315</v>
      </c>
      <c r="ZH38" s="196">
        <v>1169.8106416069315</v>
      </c>
      <c r="ZI38" s="196">
        <v>1169.8106416069315</v>
      </c>
      <c r="ZJ38" s="196">
        <v>1169.8106416069315</v>
      </c>
      <c r="ZK38" s="196">
        <f t="shared" si="107"/>
        <v>1169.8106416069315</v>
      </c>
      <c r="ZL38" s="196">
        <v>-1169.8106416069315</v>
      </c>
      <c r="ZM38" s="196">
        <v>1169.8106416069315</v>
      </c>
      <c r="ZN38" s="196">
        <v>-1169.8106416069315</v>
      </c>
      <c r="ZO38" s="196">
        <v>1169.8106416069315</v>
      </c>
      <c r="ZQ38">
        <v>1</v>
      </c>
      <c r="ZR38" s="239">
        <v>-1</v>
      </c>
      <c r="ZS38" s="239">
        <v>-1</v>
      </c>
      <c r="ZT38" s="239">
        <v>1</v>
      </c>
      <c r="ZU38" s="214">
        <v>1</v>
      </c>
      <c r="ZV38" s="240">
        <v>11</v>
      </c>
      <c r="ZW38">
        <v>-1</v>
      </c>
      <c r="ZX38">
        <v>1</v>
      </c>
      <c r="ZY38" s="214">
        <v>-1</v>
      </c>
      <c r="ZZ38">
        <v>1</v>
      </c>
      <c r="AAA38">
        <v>0</v>
      </c>
      <c r="AAB38">
        <v>1</v>
      </c>
      <c r="AAC38">
        <v>0</v>
      </c>
      <c r="AAD38" s="248">
        <v>-8.4433527786299996E-4</v>
      </c>
      <c r="AAE38" s="202">
        <v>42544</v>
      </c>
      <c r="AAF38">
        <f t="shared" si="181"/>
        <v>1</v>
      </c>
      <c r="AAG38" t="s">
        <v>1180</v>
      </c>
      <c r="AAH38">
        <v>2</v>
      </c>
      <c r="AAI38" s="252">
        <v>1</v>
      </c>
      <c r="AAJ38">
        <v>3</v>
      </c>
      <c r="AAK38" s="138">
        <v>338207.69399999996</v>
      </c>
      <c r="AAL38" s="138">
        <v>507311.54099999997</v>
      </c>
      <c r="AAM38" s="196">
        <v>285.56068728889443</v>
      </c>
      <c r="AAN38" s="196">
        <f t="shared" si="166"/>
        <v>-285.56068728889443</v>
      </c>
      <c r="AAO38" s="196">
        <v>-285.56068728889443</v>
      </c>
      <c r="AAP38" s="196">
        <v>285.56068728889443</v>
      </c>
      <c r="AAQ38" s="196">
        <v>-285.56068728889443</v>
      </c>
      <c r="AAR38" s="196">
        <v>285.56068728889443</v>
      </c>
      <c r="AAS38" s="196">
        <v>-285.56068728889443</v>
      </c>
      <c r="AAT38" s="196">
        <f t="shared" si="108"/>
        <v>-285.56068728889443</v>
      </c>
      <c r="AAU38" s="196">
        <v>285.56068728889443</v>
      </c>
      <c r="AAV38" s="196">
        <v>-285.56068728889443</v>
      </c>
      <c r="AAW38" s="196">
        <v>-285.56068728889443</v>
      </c>
      <c r="AAX38" s="196">
        <v>285.56068728889443</v>
      </c>
      <c r="AAZ38">
        <v>-1</v>
      </c>
      <c r="ABA38" s="239">
        <v>1</v>
      </c>
      <c r="ABB38" s="239">
        <v>1</v>
      </c>
      <c r="ABC38" s="239">
        <v>1</v>
      </c>
      <c r="ABD38" s="214">
        <v>1</v>
      </c>
      <c r="ABE38" s="240">
        <v>12</v>
      </c>
      <c r="ABF38">
        <v>-1</v>
      </c>
      <c r="ABG38">
        <v>1</v>
      </c>
      <c r="ABH38" s="214">
        <v>-1</v>
      </c>
      <c r="ABI38">
        <v>0</v>
      </c>
      <c r="ABJ38">
        <v>0</v>
      </c>
      <c r="ABK38">
        <v>1</v>
      </c>
      <c r="ABL38">
        <v>0</v>
      </c>
      <c r="ABM38" s="248">
        <v>-4.4557117615399997E-3</v>
      </c>
      <c r="ABN38" s="202">
        <v>42544</v>
      </c>
      <c r="ABO38">
        <v>1</v>
      </c>
      <c r="ABP38" t="s">
        <v>1180</v>
      </c>
      <c r="ABQ38">
        <v>2</v>
      </c>
      <c r="ABR38" s="252">
        <v>1</v>
      </c>
      <c r="ABS38">
        <v>3</v>
      </c>
      <c r="ABT38" s="138">
        <v>341106.79800000001</v>
      </c>
      <c r="ABU38" s="138">
        <v>511660.19700000004</v>
      </c>
      <c r="ABV38" s="196">
        <v>-1519.8735717898489</v>
      </c>
      <c r="ABW38" s="196">
        <v>1519.8735717898489</v>
      </c>
      <c r="ABX38" s="196">
        <v>-1519.8735717898489</v>
      </c>
      <c r="ABY38" s="196">
        <v>1519.8735717898489</v>
      </c>
      <c r="ABZ38" s="196">
        <v>-1519.8735717898489</v>
      </c>
      <c r="ACA38" s="196">
        <v>-1519.8735717898489</v>
      </c>
      <c r="ACB38" s="196">
        <v>-1519.8735717898489</v>
      </c>
      <c r="ACC38" s="196">
        <v>-1519.8735717898489</v>
      </c>
      <c r="ACD38" s="196">
        <v>1519.8735717898489</v>
      </c>
      <c r="ACE38" s="196">
        <v>-1519.8735717898489</v>
      </c>
      <c r="ACF38" s="196">
        <v>-1519.8735717898489</v>
      </c>
      <c r="ACG38" s="196">
        <v>1519.8735717898489</v>
      </c>
      <c r="ACI38">
        <v>-1</v>
      </c>
      <c r="ACJ38" s="239">
        <v>1</v>
      </c>
      <c r="ACK38" s="239">
        <v>-1</v>
      </c>
      <c r="ACL38" s="239">
        <v>1</v>
      </c>
      <c r="ACM38" s="214">
        <v>1</v>
      </c>
      <c r="ACN38" s="240">
        <v>13</v>
      </c>
      <c r="ACO38">
        <v>-1</v>
      </c>
      <c r="ACP38">
        <v>1</v>
      </c>
      <c r="ACQ38" s="214">
        <v>1</v>
      </c>
      <c r="ACR38">
        <v>0</v>
      </c>
      <c r="ACS38">
        <v>1</v>
      </c>
      <c r="ACT38">
        <v>0</v>
      </c>
      <c r="ACU38">
        <v>1</v>
      </c>
      <c r="ACV38" s="248">
        <v>5.40165136199E-3</v>
      </c>
      <c r="ACW38" s="202">
        <v>42544</v>
      </c>
      <c r="ACX38">
        <v>1</v>
      </c>
      <c r="ACY38" t="s">
        <v>1180</v>
      </c>
      <c r="ACZ38">
        <v>2</v>
      </c>
      <c r="ADA38" s="252"/>
      <c r="ADB38">
        <v>2</v>
      </c>
      <c r="ADC38" s="138">
        <v>342428.17799999996</v>
      </c>
      <c r="ADD38" s="138">
        <v>342428.17799999996</v>
      </c>
      <c r="ADE38" s="196">
        <v>1849.6776340774538</v>
      </c>
      <c r="ADF38" s="196">
        <v>-1849.6776340774538</v>
      </c>
      <c r="ADG38" s="196">
        <v>1849.6776340774538</v>
      </c>
      <c r="ADH38" s="196">
        <v>-1849.6776340774538</v>
      </c>
      <c r="ADI38" s="196">
        <v>1849.6776340774538</v>
      </c>
      <c r="ADJ38" s="196">
        <v>-1849.6776340774538</v>
      </c>
      <c r="ADK38" s="196">
        <v>1849.6776340774538</v>
      </c>
      <c r="ADL38" s="196">
        <v>1849.6776340774538</v>
      </c>
      <c r="ADM38" s="196">
        <v>-1849.6776340774538</v>
      </c>
      <c r="ADN38" s="196">
        <v>1849.6776340774538</v>
      </c>
      <c r="ADO38" s="196">
        <v>-1849.6776340774538</v>
      </c>
      <c r="ADP38" s="196">
        <v>1849.6776340774538</v>
      </c>
      <c r="ADR38">
        <v>1</v>
      </c>
      <c r="ADS38" s="239">
        <v>1</v>
      </c>
      <c r="ADT38" s="239">
        <v>-1</v>
      </c>
      <c r="ADU38" s="214">
        <v>1</v>
      </c>
      <c r="ADV38" s="214">
        <v>1</v>
      </c>
      <c r="ADW38" s="240">
        <v>14</v>
      </c>
      <c r="ADX38">
        <v>-1</v>
      </c>
      <c r="ADY38">
        <v>1</v>
      </c>
      <c r="ADZ38" s="214">
        <v>-1</v>
      </c>
      <c r="AEA38">
        <v>1</v>
      </c>
      <c r="AEB38">
        <v>0</v>
      </c>
      <c r="AEC38">
        <v>1</v>
      </c>
      <c r="AED38">
        <v>0</v>
      </c>
      <c r="AEE38" s="248">
        <v>-4.2213523677900001E-3</v>
      </c>
      <c r="AEF38" s="202">
        <v>42544</v>
      </c>
      <c r="AEG38">
        <v>1</v>
      </c>
      <c r="AEH38" t="s">
        <v>1180</v>
      </c>
      <c r="AEI38">
        <v>2</v>
      </c>
      <c r="AEJ38" s="252"/>
      <c r="AEK38">
        <v>2</v>
      </c>
      <c r="AEL38" s="138">
        <v>346250.11200000002</v>
      </c>
      <c r="AEM38" s="138">
        <v>346250.11200000002</v>
      </c>
      <c r="AEN38" s="196">
        <v>-1461.6437301387527</v>
      </c>
      <c r="AEO38" s="196">
        <v>-1461.6437301387527</v>
      </c>
      <c r="AEP38" s="196">
        <v>-1461.6437301387527</v>
      </c>
      <c r="AEQ38" s="196">
        <v>1461.6437301387527</v>
      </c>
      <c r="AER38" s="196">
        <v>-1461.6437301387527</v>
      </c>
      <c r="AES38" s="196">
        <v>1461.6437301387527</v>
      </c>
      <c r="AET38" s="196">
        <v>-1461.6437301387527</v>
      </c>
      <c r="AEU38" s="196">
        <v>-1461.6437301387527</v>
      </c>
      <c r="AEV38" s="196">
        <v>1461.6437301387527</v>
      </c>
      <c r="AEW38" s="196">
        <v>-1461.6437301387527</v>
      </c>
      <c r="AEX38" s="196">
        <v>-1461.6437301387527</v>
      </c>
      <c r="AEY38" s="196">
        <v>1461.6437301387527</v>
      </c>
      <c r="AFA38">
        <f t="shared" si="109"/>
        <v>-1</v>
      </c>
      <c r="AFB38" s="239">
        <v>1</v>
      </c>
      <c r="AFC38" s="239">
        <v>1</v>
      </c>
      <c r="AFD38" s="239">
        <v>1</v>
      </c>
      <c r="AFE38" s="214">
        <v>1</v>
      </c>
      <c r="AFF38" s="240">
        <v>-2</v>
      </c>
      <c r="AFG38">
        <f t="shared" si="110"/>
        <v>-1</v>
      </c>
      <c r="AFH38">
        <f t="shared" si="111"/>
        <v>-1</v>
      </c>
      <c r="AFI38" s="214">
        <v>-1</v>
      </c>
      <c r="AFJ38">
        <f t="shared" si="112"/>
        <v>0</v>
      </c>
      <c r="AFK38">
        <f t="shared" si="194"/>
        <v>0</v>
      </c>
      <c r="AFL38">
        <f t="shared" si="167"/>
        <v>1</v>
      </c>
      <c r="AFM38">
        <f t="shared" si="114"/>
        <v>1</v>
      </c>
      <c r="AFN38">
        <v>-3.3143209495899999E-3</v>
      </c>
      <c r="AFO38" s="202">
        <v>42544</v>
      </c>
      <c r="AFP38">
        <f t="shared" si="115"/>
        <v>1</v>
      </c>
      <c r="AFQ38" t="str">
        <f t="shared" si="92"/>
        <v>TRUE</v>
      </c>
      <c r="AFR38">
        <f>VLOOKUP($A38,'FuturesInfo (3)'!$A$2:$V$80,22)</f>
        <v>2</v>
      </c>
      <c r="AFS38" s="252"/>
      <c r="AFT38">
        <f t="shared" si="116"/>
        <v>2</v>
      </c>
      <c r="AFU38" s="138">
        <f>VLOOKUP($A38,'FuturesInfo (3)'!$A$2:$O$80,15)*AFR38</f>
        <v>340912.88400000002</v>
      </c>
      <c r="AFV38" s="138">
        <f>VLOOKUP($A38,'FuturesInfo (3)'!$A$2:$O$80,15)*AFT38</f>
        <v>340912.88400000002</v>
      </c>
      <c r="AFW38" s="196">
        <f t="shared" si="117"/>
        <v>-1129.8947134263456</v>
      </c>
      <c r="AFX38" s="196">
        <f t="shared" si="188"/>
        <v>1129.8947134263456</v>
      </c>
      <c r="AFY38" s="196">
        <f t="shared" si="119"/>
        <v>-1129.8947134263456</v>
      </c>
      <c r="AFZ38" s="196">
        <f t="shared" si="120"/>
        <v>1129.8947134263456</v>
      </c>
      <c r="AGA38" s="196">
        <f t="shared" si="191"/>
        <v>1129.8947134263456</v>
      </c>
      <c r="AGB38" s="196">
        <f t="shared" si="122"/>
        <v>-1129.8947134263456</v>
      </c>
      <c r="AGC38" s="196">
        <f t="shared" si="168"/>
        <v>-1129.8947134263456</v>
      </c>
      <c r="AGD38" s="196">
        <f t="shared" si="123"/>
        <v>-1129.8947134263456</v>
      </c>
      <c r="AGE38" s="196">
        <f>IF(IF(sym!$Q27=AFI38,1,0)=1,ABS(AFU38*AFN38),-ABS(AFU38*AFN38))</f>
        <v>1129.8947134263456</v>
      </c>
      <c r="AGF38" s="196">
        <f>IF(IF(sym!$P27=AFI38,1,0)=1,ABS(AFU38*AFN38),-ABS(AFU38*AFN38))</f>
        <v>-1129.8947134263456</v>
      </c>
      <c r="AGG38" s="196">
        <f t="shared" si="183"/>
        <v>-1129.8947134263456</v>
      </c>
      <c r="AGH38" s="196">
        <f t="shared" si="125"/>
        <v>1129.8947134263456</v>
      </c>
      <c r="AGJ38">
        <f t="shared" si="126"/>
        <v>-1</v>
      </c>
      <c r="AGK38" s="239">
        <v>1</v>
      </c>
      <c r="AGL38" s="239">
        <v>-1</v>
      </c>
      <c r="AGM38" s="239">
        <v>1</v>
      </c>
      <c r="AGN38" s="214">
        <v>1</v>
      </c>
      <c r="AGO38" s="240">
        <v>-3</v>
      </c>
      <c r="AGP38">
        <f t="shared" si="127"/>
        <v>-1</v>
      </c>
      <c r="AGQ38">
        <f t="shared" si="128"/>
        <v>-1</v>
      </c>
      <c r="AGR38" s="214"/>
      <c r="AGS38">
        <f t="shared" si="129"/>
        <v>0</v>
      </c>
      <c r="AGT38">
        <f t="shared" si="195"/>
        <v>0</v>
      </c>
      <c r="AGU38">
        <f t="shared" si="169"/>
        <v>0</v>
      </c>
      <c r="AGV38">
        <f t="shared" si="131"/>
        <v>0</v>
      </c>
      <c r="AGW38" s="248"/>
      <c r="AGX38" s="202">
        <v>42544</v>
      </c>
      <c r="AGY38">
        <f t="shared" si="132"/>
        <v>1</v>
      </c>
      <c r="AGZ38" t="str">
        <f t="shared" si="93"/>
        <v>TRUE</v>
      </c>
      <c r="AHA38">
        <f>VLOOKUP($A38,'FuturesInfo (3)'!$A$2:$V$80,22)</f>
        <v>2</v>
      </c>
      <c r="AHB38" s="252"/>
      <c r="AHC38">
        <f t="shared" si="133"/>
        <v>2</v>
      </c>
      <c r="AHD38" s="138">
        <f>VLOOKUP($A38,'FuturesInfo (3)'!$A$2:$O$80,15)*AHA38</f>
        <v>340912.88400000002</v>
      </c>
      <c r="AHE38" s="138">
        <f>VLOOKUP($A38,'FuturesInfo (3)'!$A$2:$O$80,15)*AHC38</f>
        <v>340912.88400000002</v>
      </c>
      <c r="AHF38" s="196">
        <f t="shared" si="134"/>
        <v>0</v>
      </c>
      <c r="AHG38" s="196">
        <f t="shared" si="189"/>
        <v>0</v>
      </c>
      <c r="AHH38" s="196">
        <f t="shared" si="136"/>
        <v>0</v>
      </c>
      <c r="AHI38" s="196">
        <f t="shared" si="137"/>
        <v>0</v>
      </c>
      <c r="AHJ38" s="196">
        <f t="shared" si="192"/>
        <v>0</v>
      </c>
      <c r="AHK38" s="196">
        <f t="shared" si="139"/>
        <v>0</v>
      </c>
      <c r="AHL38" s="196">
        <f t="shared" si="170"/>
        <v>0</v>
      </c>
      <c r="AHM38" s="196">
        <f t="shared" si="140"/>
        <v>0</v>
      </c>
      <c r="AHN38" s="196">
        <f>IF(IF(sym!$Q27=AGR38,1,0)=1,ABS(AHD38*AGW38),-ABS(AHD38*AGW38))</f>
        <v>0</v>
      </c>
      <c r="AHO38" s="196">
        <f>IF(IF(sym!$P27=AGR38,1,0)=1,ABS(AHD38*AGW38),-ABS(AHD38*AGW38))</f>
        <v>0</v>
      </c>
      <c r="AHP38" s="196">
        <f t="shared" si="185"/>
        <v>0</v>
      </c>
      <c r="AHQ38" s="196">
        <f t="shared" si="142"/>
        <v>0</v>
      </c>
      <c r="AHS38">
        <f t="shared" si="143"/>
        <v>0</v>
      </c>
      <c r="AHT38" s="239"/>
      <c r="AHU38" s="239"/>
      <c r="AHV38" s="239"/>
      <c r="AHW38" s="214"/>
      <c r="AHX38" s="240"/>
      <c r="AHY38">
        <f t="shared" si="144"/>
        <v>1</v>
      </c>
      <c r="AHZ38">
        <f t="shared" si="145"/>
        <v>0</v>
      </c>
      <c r="AIA38" s="214"/>
      <c r="AIB38">
        <f t="shared" si="146"/>
        <v>1</v>
      </c>
      <c r="AIC38">
        <f t="shared" si="196"/>
        <v>1</v>
      </c>
      <c r="AID38">
        <f t="shared" si="171"/>
        <v>0</v>
      </c>
      <c r="AIE38">
        <f t="shared" si="148"/>
        <v>1</v>
      </c>
      <c r="AIF38" s="248"/>
      <c r="AIG38" s="202"/>
      <c r="AIH38">
        <f t="shared" si="149"/>
        <v>-1</v>
      </c>
      <c r="AII38" t="str">
        <f t="shared" si="94"/>
        <v>FALSE</v>
      </c>
      <c r="AIJ38">
        <f>VLOOKUP($A38,'FuturesInfo (3)'!$A$2:$V$80,22)</f>
        <v>2</v>
      </c>
      <c r="AIK38" s="252"/>
      <c r="AIL38">
        <f t="shared" si="150"/>
        <v>2</v>
      </c>
      <c r="AIM38" s="138">
        <f>VLOOKUP($A38,'FuturesInfo (3)'!$A$2:$O$80,15)*AIJ38</f>
        <v>340912.88400000002</v>
      </c>
      <c r="AIN38" s="138">
        <f>VLOOKUP($A38,'FuturesInfo (3)'!$A$2:$O$80,15)*AIL38</f>
        <v>340912.88400000002</v>
      </c>
      <c r="AIO38" s="196">
        <f t="shared" si="151"/>
        <v>0</v>
      </c>
      <c r="AIP38" s="196">
        <f t="shared" si="190"/>
        <v>0</v>
      </c>
      <c r="AIQ38" s="196">
        <f t="shared" si="153"/>
        <v>0</v>
      </c>
      <c r="AIR38" s="196">
        <f t="shared" si="154"/>
        <v>0</v>
      </c>
      <c r="AIS38" s="196">
        <f t="shared" si="193"/>
        <v>0</v>
      </c>
      <c r="AIT38" s="196">
        <f t="shared" si="156"/>
        <v>0</v>
      </c>
      <c r="AIU38" s="196">
        <f t="shared" si="172"/>
        <v>0</v>
      </c>
      <c r="AIV38" s="196">
        <f t="shared" si="157"/>
        <v>0</v>
      </c>
      <c r="AIW38" s="196">
        <f>IF(IF(sym!$Q27=AIA38,1,0)=1,ABS(AIM38*AIF38),-ABS(AIM38*AIF38))</f>
        <v>0</v>
      </c>
      <c r="AIX38" s="196">
        <f>IF(IF(sym!$P27=AIA38,1,0)=1,ABS(AIM38*AIF38),-ABS(AIM38*AIF38))</f>
        <v>0</v>
      </c>
      <c r="AIY38" s="196">
        <f t="shared" si="187"/>
        <v>0</v>
      </c>
      <c r="AIZ38" s="196">
        <f t="shared" si="159"/>
        <v>0</v>
      </c>
    </row>
    <row r="39" spans="1:936" x14ac:dyDescent="0.25">
      <c r="A39" s="1" t="s">
        <v>344</v>
      </c>
      <c r="B39" s="150" t="str">
        <f>'FuturesInfo (3)'!M27</f>
        <v>LL</v>
      </c>
      <c r="C39" s="200" t="str">
        <f>VLOOKUP(A39,'FuturesInfo (3)'!$A$2:$K$80,11)</f>
        <v>rates</v>
      </c>
      <c r="F39" t="e">
        <f>#REF!</f>
        <v>#REF!</v>
      </c>
      <c r="G39">
        <v>1</v>
      </c>
      <c r="H39">
        <v>1</v>
      </c>
      <c r="I39">
        <v>1</v>
      </c>
      <c r="J39">
        <f t="shared" si="77"/>
        <v>1</v>
      </c>
      <c r="K39">
        <f t="shared" si="78"/>
        <v>1</v>
      </c>
      <c r="L39" s="184">
        <v>2.0112630732100001E-4</v>
      </c>
      <c r="M39" s="2">
        <v>10</v>
      </c>
      <c r="N39">
        <v>60</v>
      </c>
      <c r="O39" t="str">
        <f t="shared" si="79"/>
        <v>TRUE</v>
      </c>
      <c r="P39">
        <f>VLOOKUP($A39,'FuturesInfo (3)'!$A$2:$V$80,22)</f>
        <v>0</v>
      </c>
      <c r="Q39">
        <f t="shared" si="80"/>
        <v>0</v>
      </c>
      <c r="R39">
        <f t="shared" si="80"/>
        <v>0</v>
      </c>
      <c r="S39" s="138">
        <f>VLOOKUP($A39,'FuturesInfo (3)'!$A$2:$O$80,15)*Q39</f>
        <v>0</v>
      </c>
      <c r="T39" s="144">
        <f t="shared" si="81"/>
        <v>0</v>
      </c>
      <c r="U39" s="144">
        <f t="shared" si="95"/>
        <v>0</v>
      </c>
      <c r="W39">
        <f t="shared" si="82"/>
        <v>1</v>
      </c>
      <c r="X39">
        <v>1</v>
      </c>
      <c r="Y39">
        <v>1</v>
      </c>
      <c r="Z39">
        <v>1</v>
      </c>
      <c r="AA39">
        <f t="shared" si="173"/>
        <v>1</v>
      </c>
      <c r="AB39">
        <f t="shared" si="83"/>
        <v>1</v>
      </c>
      <c r="AC39" s="1">
        <v>1.00542931832E-4</v>
      </c>
      <c r="AD39" s="2">
        <v>10</v>
      </c>
      <c r="AE39">
        <v>60</v>
      </c>
      <c r="AF39" t="str">
        <f t="shared" si="84"/>
        <v>TRUE</v>
      </c>
      <c r="AG39">
        <f>VLOOKUP($A39,'FuturesInfo (3)'!$A$2:$V$80,22)</f>
        <v>0</v>
      </c>
      <c r="AH39">
        <f t="shared" si="85"/>
        <v>0</v>
      </c>
      <c r="AI39">
        <f t="shared" si="96"/>
        <v>0</v>
      </c>
      <c r="AJ39" s="138">
        <f>VLOOKUP($A39,'FuturesInfo (3)'!$A$2:$O$80,15)*AI39</f>
        <v>0</v>
      </c>
      <c r="AK39" s="196">
        <f t="shared" si="97"/>
        <v>0</v>
      </c>
      <c r="AL39" s="196">
        <f t="shared" si="98"/>
        <v>0</v>
      </c>
      <c r="AN39">
        <f t="shared" si="86"/>
        <v>1</v>
      </c>
      <c r="AO39">
        <v>1</v>
      </c>
      <c r="AP39">
        <v>1</v>
      </c>
      <c r="AQ39">
        <v>1</v>
      </c>
      <c r="AR39">
        <f t="shared" si="174"/>
        <v>1</v>
      </c>
      <c r="AS39">
        <f t="shared" si="87"/>
        <v>1</v>
      </c>
      <c r="AT39" s="1">
        <v>0</v>
      </c>
      <c r="AU39" s="2">
        <v>10</v>
      </c>
      <c r="AV39">
        <v>60</v>
      </c>
      <c r="AW39" t="str">
        <f t="shared" si="88"/>
        <v>TRUE</v>
      </c>
      <c r="AX39">
        <f>VLOOKUP($A39,'FuturesInfo (3)'!$A$2:$V$80,22)</f>
        <v>0</v>
      </c>
      <c r="AY39">
        <f t="shared" si="89"/>
        <v>0</v>
      </c>
      <c r="AZ39">
        <f t="shared" si="99"/>
        <v>0</v>
      </c>
      <c r="BA39" s="138">
        <f>VLOOKUP($A39,'FuturesInfo (3)'!$A$2:$O$80,15)*AZ39</f>
        <v>0</v>
      </c>
      <c r="BB39" s="196">
        <f t="shared" si="90"/>
        <v>0</v>
      </c>
      <c r="BC39" s="196">
        <f t="shared" si="100"/>
        <v>0</v>
      </c>
      <c r="BE39">
        <v>1</v>
      </c>
      <c r="BF39">
        <v>1</v>
      </c>
      <c r="BG39">
        <v>1</v>
      </c>
      <c r="BH39">
        <v>-1</v>
      </c>
      <c r="BI39">
        <v>0</v>
      </c>
      <c r="BJ39">
        <v>0</v>
      </c>
      <c r="BK39" s="1">
        <v>-2.0106564793399999E-4</v>
      </c>
      <c r="BL39" s="2">
        <v>10</v>
      </c>
      <c r="BM39">
        <v>60</v>
      </c>
      <c r="BN39" t="s">
        <v>1180</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1180</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1180</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1180</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1180</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1180</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1180</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1180</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1180</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1180</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1180</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1180</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1180</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1180</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1180</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1180</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1180</v>
      </c>
      <c r="QX39">
        <v>0</v>
      </c>
      <c r="QY39" s="252">
        <v>2</v>
      </c>
      <c r="QZ39">
        <v>0</v>
      </c>
      <c r="RA39" s="138">
        <v>0</v>
      </c>
      <c r="RB39" s="138">
        <v>0</v>
      </c>
      <c r="RC39" s="196">
        <v>0</v>
      </c>
      <c r="RD39" s="196">
        <f t="shared" si="91"/>
        <v>0</v>
      </c>
      <c r="RE39" s="196">
        <v>0</v>
      </c>
      <c r="RF39" s="196">
        <v>0</v>
      </c>
      <c r="RG39" s="196">
        <v>0</v>
      </c>
      <c r="RH39" s="196">
        <v>0</v>
      </c>
      <c r="RI39" s="196">
        <f t="shared" si="101"/>
        <v>0</v>
      </c>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f t="shared" si="175"/>
        <v>1</v>
      </c>
      <c r="SE39" t="s">
        <v>1180</v>
      </c>
      <c r="SF39">
        <v>0</v>
      </c>
      <c r="SG39" s="252">
        <v>2</v>
      </c>
      <c r="SH39">
        <v>0</v>
      </c>
      <c r="SI39" s="138">
        <v>0</v>
      </c>
      <c r="SJ39" s="138">
        <v>0</v>
      </c>
      <c r="SK39" s="196">
        <v>0</v>
      </c>
      <c r="SL39" s="196">
        <f t="shared" si="160"/>
        <v>0</v>
      </c>
      <c r="SM39" s="196">
        <v>0</v>
      </c>
      <c r="SN39" s="196">
        <v>0</v>
      </c>
      <c r="SO39" s="196">
        <v>0</v>
      </c>
      <c r="SP39" s="196">
        <v>0</v>
      </c>
      <c r="SQ39" s="196">
        <v>0</v>
      </c>
      <c r="SR39" s="196">
        <f t="shared" si="102"/>
        <v>0</v>
      </c>
      <c r="SS39" s="196">
        <v>0</v>
      </c>
      <c r="ST39" s="196">
        <v>0</v>
      </c>
      <c r="SU39" s="196">
        <v>0</v>
      </c>
      <c r="SV39" s="196">
        <v>0</v>
      </c>
      <c r="SX39">
        <v>1</v>
      </c>
      <c r="SY39" s="239">
        <v>-1</v>
      </c>
      <c r="SZ39" s="239">
        <v>-1</v>
      </c>
      <c r="TA39" s="239">
        <v>-1</v>
      </c>
      <c r="TB39" s="214">
        <v>1</v>
      </c>
      <c r="TC39" s="240">
        <v>9</v>
      </c>
      <c r="TD39">
        <v>-1</v>
      </c>
      <c r="TE39">
        <v>1</v>
      </c>
      <c r="TF39" s="214">
        <v>1</v>
      </c>
      <c r="TG39">
        <v>0</v>
      </c>
      <c r="TH39">
        <v>1</v>
      </c>
      <c r="TI39">
        <v>0</v>
      </c>
      <c r="TJ39">
        <v>1</v>
      </c>
      <c r="TK39" s="248">
        <v>2.0062192797699999E-4</v>
      </c>
      <c r="TL39" s="202">
        <v>42541</v>
      </c>
      <c r="TM39">
        <f t="shared" si="176"/>
        <v>-1</v>
      </c>
      <c r="TN39" t="s">
        <v>1180</v>
      </c>
      <c r="TO39">
        <v>0</v>
      </c>
      <c r="TP39" s="252">
        <v>1</v>
      </c>
      <c r="TQ39">
        <v>0</v>
      </c>
      <c r="TR39" s="138">
        <v>0</v>
      </c>
      <c r="TS39" s="138">
        <v>0</v>
      </c>
      <c r="TT39" s="196">
        <v>0</v>
      </c>
      <c r="TU39" s="196">
        <f t="shared" si="161"/>
        <v>0</v>
      </c>
      <c r="TV39" s="196">
        <v>0</v>
      </c>
      <c r="TW39" s="196">
        <v>0</v>
      </c>
      <c r="TX39" s="196">
        <v>0</v>
      </c>
      <c r="TY39" s="196">
        <v>0</v>
      </c>
      <c r="TZ39" s="196">
        <v>0</v>
      </c>
      <c r="UA39" s="196">
        <f t="shared" si="103"/>
        <v>0</v>
      </c>
      <c r="UB39" s="196">
        <v>0</v>
      </c>
      <c r="UC39" s="196">
        <v>0</v>
      </c>
      <c r="UD39" s="196">
        <v>0</v>
      </c>
      <c r="UE39" s="196">
        <v>0</v>
      </c>
      <c r="UG39">
        <v>1</v>
      </c>
      <c r="UH39" s="239">
        <v>-1</v>
      </c>
      <c r="UI39" s="239">
        <v>-1</v>
      </c>
      <c r="UJ39" s="239">
        <v>1</v>
      </c>
      <c r="UK39" s="214">
        <v>1</v>
      </c>
      <c r="UL39" s="240">
        <v>10</v>
      </c>
      <c r="UM39">
        <v>-1</v>
      </c>
      <c r="UN39">
        <v>1</v>
      </c>
      <c r="UO39" s="214">
        <v>1</v>
      </c>
      <c r="UP39">
        <v>0</v>
      </c>
      <c r="UQ39">
        <v>1</v>
      </c>
      <c r="UR39">
        <v>0</v>
      </c>
      <c r="US39">
        <v>1</v>
      </c>
      <c r="UT39" s="248">
        <v>2.0058168689200001E-4</v>
      </c>
      <c r="UU39" s="202">
        <v>42541</v>
      </c>
      <c r="UV39">
        <f t="shared" si="177"/>
        <v>1</v>
      </c>
      <c r="UW39" t="s">
        <v>1180</v>
      </c>
      <c r="UX39">
        <v>0</v>
      </c>
      <c r="UY39" s="252">
        <v>1</v>
      </c>
      <c r="UZ39">
        <v>0</v>
      </c>
      <c r="VA39" s="138">
        <v>0</v>
      </c>
      <c r="VB39" s="138">
        <v>0</v>
      </c>
      <c r="VC39" s="196">
        <v>0</v>
      </c>
      <c r="VD39" s="196">
        <f t="shared" si="162"/>
        <v>0</v>
      </c>
      <c r="VE39" s="196">
        <v>0</v>
      </c>
      <c r="VF39" s="196">
        <v>0</v>
      </c>
      <c r="VG39" s="196">
        <v>0</v>
      </c>
      <c r="VH39" s="196">
        <v>0</v>
      </c>
      <c r="VI39" s="196">
        <v>0</v>
      </c>
      <c r="VJ39" s="196">
        <f t="shared" si="104"/>
        <v>0</v>
      </c>
      <c r="VK39" s="196">
        <v>0</v>
      </c>
      <c r="VL39" s="196">
        <v>0</v>
      </c>
      <c r="VM39" s="196">
        <v>0</v>
      </c>
      <c r="VN39" s="196">
        <v>0</v>
      </c>
      <c r="VP39">
        <v>1</v>
      </c>
      <c r="VQ39" s="239">
        <v>-1</v>
      </c>
      <c r="VR39" s="239">
        <v>-1</v>
      </c>
      <c r="VS39" s="239">
        <v>-1</v>
      </c>
      <c r="VT39" s="214">
        <v>1</v>
      </c>
      <c r="VU39" s="240">
        <v>11</v>
      </c>
      <c r="VV39">
        <v>-1</v>
      </c>
      <c r="VW39">
        <v>1</v>
      </c>
      <c r="VX39" s="214">
        <v>-1</v>
      </c>
      <c r="VY39">
        <v>1</v>
      </c>
      <c r="VZ39">
        <v>0</v>
      </c>
      <c r="WA39">
        <v>1</v>
      </c>
      <c r="WB39">
        <v>0</v>
      </c>
      <c r="WC39" s="248">
        <v>-2.0054146194700001E-4</v>
      </c>
      <c r="WD39" s="202">
        <v>42541</v>
      </c>
      <c r="WE39">
        <f t="shared" si="178"/>
        <v>-1</v>
      </c>
      <c r="WF39" t="s">
        <v>1180</v>
      </c>
      <c r="WG39">
        <v>0</v>
      </c>
      <c r="WH39" s="252">
        <v>1</v>
      </c>
      <c r="WI39">
        <v>0</v>
      </c>
      <c r="WJ39" s="138">
        <v>0</v>
      </c>
      <c r="WK39" s="138">
        <v>0</v>
      </c>
      <c r="WL39" s="196">
        <v>0</v>
      </c>
      <c r="WM39" s="196">
        <f t="shared" si="163"/>
        <v>0</v>
      </c>
      <c r="WN39" s="196">
        <v>0</v>
      </c>
      <c r="WO39" s="196">
        <v>0</v>
      </c>
      <c r="WP39" s="196">
        <v>0</v>
      </c>
      <c r="WQ39" s="196">
        <v>0</v>
      </c>
      <c r="WR39" s="196">
        <v>0</v>
      </c>
      <c r="WS39" s="196">
        <f t="shared" si="105"/>
        <v>0</v>
      </c>
      <c r="WT39" s="196">
        <v>0</v>
      </c>
      <c r="WU39" s="196">
        <v>0</v>
      </c>
      <c r="WV39" s="196">
        <v>0</v>
      </c>
      <c r="WW39" s="196">
        <v>0</v>
      </c>
      <c r="WY39">
        <v>-1</v>
      </c>
      <c r="WZ39" s="239">
        <v>-1</v>
      </c>
      <c r="XA39" s="239">
        <v>-1</v>
      </c>
      <c r="XB39" s="239">
        <v>-1</v>
      </c>
      <c r="XC39" s="214">
        <v>1</v>
      </c>
      <c r="XD39" s="240">
        <v>12</v>
      </c>
      <c r="XE39">
        <v>-1</v>
      </c>
      <c r="XF39">
        <v>1</v>
      </c>
      <c r="XG39">
        <v>-1</v>
      </c>
      <c r="XH39">
        <v>1</v>
      </c>
      <c r="XI39">
        <v>0</v>
      </c>
      <c r="XJ39">
        <v>1</v>
      </c>
      <c r="XK39">
        <v>0</v>
      </c>
      <c r="XL39">
        <v>-1.00290843446E-4</v>
      </c>
      <c r="XM39" s="202">
        <v>42541</v>
      </c>
      <c r="XN39">
        <f t="shared" si="179"/>
        <v>-1</v>
      </c>
      <c r="XO39" t="s">
        <v>1180</v>
      </c>
      <c r="XP39">
        <v>0</v>
      </c>
      <c r="XQ39" s="252">
        <v>1</v>
      </c>
      <c r="XR39">
        <v>0</v>
      </c>
      <c r="XS39" s="138">
        <v>0</v>
      </c>
      <c r="XT39" s="138">
        <v>0</v>
      </c>
      <c r="XU39" s="196">
        <v>0</v>
      </c>
      <c r="XV39" s="196">
        <f t="shared" si="164"/>
        <v>0</v>
      </c>
      <c r="XW39" s="196">
        <v>0</v>
      </c>
      <c r="XX39" s="196">
        <v>0</v>
      </c>
      <c r="XY39" s="196">
        <v>0</v>
      </c>
      <c r="XZ39" s="196">
        <v>0</v>
      </c>
      <c r="YA39" s="196">
        <v>0</v>
      </c>
      <c r="YB39" s="196">
        <f t="shared" si="106"/>
        <v>0</v>
      </c>
      <c r="YC39" s="196">
        <v>0</v>
      </c>
      <c r="YD39" s="196">
        <v>0</v>
      </c>
      <c r="YE39" s="196">
        <v>0</v>
      </c>
      <c r="YF39" s="196">
        <v>0</v>
      </c>
      <c r="YH39">
        <v>-1</v>
      </c>
      <c r="YI39">
        <v>-1</v>
      </c>
      <c r="YJ39">
        <v>-1</v>
      </c>
      <c r="YK39">
        <v>1</v>
      </c>
      <c r="YL39">
        <v>1</v>
      </c>
      <c r="YM39">
        <v>13</v>
      </c>
      <c r="YN39">
        <v>-1</v>
      </c>
      <c r="YO39">
        <v>1</v>
      </c>
      <c r="YP39" s="214">
        <v>1</v>
      </c>
      <c r="YQ39">
        <v>0</v>
      </c>
      <c r="YR39">
        <v>1</v>
      </c>
      <c r="YS39">
        <v>0</v>
      </c>
      <c r="YT39">
        <v>1</v>
      </c>
      <c r="YU39" s="248">
        <v>0</v>
      </c>
      <c r="YV39" s="202">
        <v>42541</v>
      </c>
      <c r="YW39">
        <f t="shared" si="180"/>
        <v>-1</v>
      </c>
      <c r="YX39" t="s">
        <v>1180</v>
      </c>
      <c r="YY39">
        <v>0</v>
      </c>
      <c r="YZ39">
        <v>1</v>
      </c>
      <c r="ZA39">
        <v>0</v>
      </c>
      <c r="ZB39" s="138">
        <v>0</v>
      </c>
      <c r="ZC39" s="138">
        <v>0</v>
      </c>
      <c r="ZD39" s="196">
        <v>0</v>
      </c>
      <c r="ZE39" s="196">
        <f t="shared" si="165"/>
        <v>0</v>
      </c>
      <c r="ZF39" s="196">
        <v>0</v>
      </c>
      <c r="ZG39" s="196">
        <v>0</v>
      </c>
      <c r="ZH39" s="196">
        <v>0</v>
      </c>
      <c r="ZI39" s="196">
        <v>0</v>
      </c>
      <c r="ZJ39" s="196">
        <v>0</v>
      </c>
      <c r="ZK39" s="196">
        <f t="shared" si="107"/>
        <v>0</v>
      </c>
      <c r="ZL39" s="196">
        <v>0</v>
      </c>
      <c r="ZM39" s="196">
        <v>0</v>
      </c>
      <c r="ZN39" s="196">
        <v>0</v>
      </c>
      <c r="ZO39" s="196">
        <v>0</v>
      </c>
      <c r="ZQ39">
        <v>1</v>
      </c>
      <c r="ZR39" s="239">
        <v>-1</v>
      </c>
      <c r="ZS39" s="239">
        <v>-1</v>
      </c>
      <c r="ZT39" s="239">
        <v>1</v>
      </c>
      <c r="ZU39" s="214">
        <v>1</v>
      </c>
      <c r="ZV39" s="240">
        <v>14</v>
      </c>
      <c r="ZW39">
        <v>-1</v>
      </c>
      <c r="ZX39">
        <v>1</v>
      </c>
      <c r="ZY39" s="214">
        <v>1</v>
      </c>
      <c r="ZZ39">
        <v>0</v>
      </c>
      <c r="AAA39">
        <v>1</v>
      </c>
      <c r="AAB39">
        <v>0</v>
      </c>
      <c r="AAC39">
        <v>1</v>
      </c>
      <c r="AAD39" s="248">
        <v>1.00300902708E-4</v>
      </c>
      <c r="AAE39" s="202">
        <v>42541</v>
      </c>
      <c r="AAF39">
        <f t="shared" si="181"/>
        <v>1</v>
      </c>
      <c r="AAG39" t="s">
        <v>1180</v>
      </c>
      <c r="AAH39">
        <v>0</v>
      </c>
      <c r="AAI39" s="252">
        <v>1</v>
      </c>
      <c r="AAJ39">
        <v>0</v>
      </c>
      <c r="AAK39" s="138">
        <v>0</v>
      </c>
      <c r="AAL39" s="138">
        <v>0</v>
      </c>
      <c r="AAM39" s="196">
        <v>0</v>
      </c>
      <c r="AAN39" s="196">
        <f t="shared" si="166"/>
        <v>0</v>
      </c>
      <c r="AAO39" s="196">
        <v>0</v>
      </c>
      <c r="AAP39" s="196">
        <v>0</v>
      </c>
      <c r="AAQ39" s="196">
        <v>0</v>
      </c>
      <c r="AAR39" s="196">
        <v>0</v>
      </c>
      <c r="AAS39" s="196">
        <v>0</v>
      </c>
      <c r="AAT39" s="196">
        <f t="shared" si="108"/>
        <v>0</v>
      </c>
      <c r="AAU39" s="196">
        <v>0</v>
      </c>
      <c r="AAV39" s="196">
        <v>0</v>
      </c>
      <c r="AAW39" s="196">
        <v>0</v>
      </c>
      <c r="AAX39" s="196">
        <v>0</v>
      </c>
      <c r="AAZ39">
        <v>1</v>
      </c>
      <c r="ABA39" s="239">
        <v>-1</v>
      </c>
      <c r="ABB39" s="239">
        <v>-1</v>
      </c>
      <c r="ABC39" s="239">
        <v>-1</v>
      </c>
      <c r="ABD39" s="214">
        <v>-1</v>
      </c>
      <c r="ABE39" s="240">
        <v>15</v>
      </c>
      <c r="ABF39">
        <v>1</v>
      </c>
      <c r="ABG39">
        <v>-1</v>
      </c>
      <c r="ABH39" s="214">
        <v>1</v>
      </c>
      <c r="ABI39">
        <v>0</v>
      </c>
      <c r="ABJ39">
        <v>0</v>
      </c>
      <c r="ABK39">
        <v>1</v>
      </c>
      <c r="ABL39">
        <v>0</v>
      </c>
      <c r="ABM39" s="248">
        <v>0</v>
      </c>
      <c r="ABN39" s="202">
        <v>42541</v>
      </c>
      <c r="ABO39">
        <v>-1</v>
      </c>
      <c r="ABP39" t="s">
        <v>1180</v>
      </c>
      <c r="ABQ39">
        <v>0</v>
      </c>
      <c r="ABR39" s="252">
        <v>1</v>
      </c>
      <c r="ABS39">
        <v>0</v>
      </c>
      <c r="ABT39" s="138">
        <v>0</v>
      </c>
      <c r="ABU39" s="138">
        <v>0</v>
      </c>
      <c r="ABV39" s="196">
        <v>0</v>
      </c>
      <c r="ABW39" s="196">
        <v>0</v>
      </c>
      <c r="ABX39" s="196">
        <v>0</v>
      </c>
      <c r="ABY39" s="196">
        <v>0</v>
      </c>
      <c r="ABZ39" s="196">
        <v>0</v>
      </c>
      <c r="ACA39" s="196">
        <v>0</v>
      </c>
      <c r="ACB39" s="196">
        <v>0</v>
      </c>
      <c r="ACC39" s="196">
        <v>0</v>
      </c>
      <c r="ACD39" s="196">
        <v>0</v>
      </c>
      <c r="ACE39" s="196">
        <v>0</v>
      </c>
      <c r="ACF39" s="196">
        <v>0</v>
      </c>
      <c r="ACG39" s="196">
        <v>0</v>
      </c>
      <c r="ACI39">
        <v>1</v>
      </c>
      <c r="ACJ39" s="239">
        <v>-1</v>
      </c>
      <c r="ACK39" s="239">
        <v>-1</v>
      </c>
      <c r="ACL39" s="239">
        <v>-1</v>
      </c>
      <c r="ACM39" s="214">
        <v>-1</v>
      </c>
      <c r="ACN39" s="240">
        <v>16</v>
      </c>
      <c r="ACO39">
        <v>1</v>
      </c>
      <c r="ACP39">
        <v>-1</v>
      </c>
      <c r="ACQ39" s="214">
        <v>1</v>
      </c>
      <c r="ACR39">
        <v>0</v>
      </c>
      <c r="ACS39">
        <v>0</v>
      </c>
      <c r="ACT39">
        <v>1</v>
      </c>
      <c r="ACU39">
        <v>0</v>
      </c>
      <c r="ACV39" s="248">
        <v>0</v>
      </c>
      <c r="ACW39" s="202">
        <v>42541</v>
      </c>
      <c r="ACX39">
        <v>-1</v>
      </c>
      <c r="ACY39" t="s">
        <v>1180</v>
      </c>
      <c r="ACZ39">
        <v>0</v>
      </c>
      <c r="ADA39" s="252"/>
      <c r="ADB39">
        <v>0</v>
      </c>
      <c r="ADC39" s="138">
        <v>0</v>
      </c>
      <c r="ADD39" s="138">
        <v>0</v>
      </c>
      <c r="ADE39" s="196">
        <v>0</v>
      </c>
      <c r="ADF39" s="196">
        <v>0</v>
      </c>
      <c r="ADG39" s="196">
        <v>0</v>
      </c>
      <c r="ADH39" s="196">
        <v>0</v>
      </c>
      <c r="ADI39" s="196">
        <v>0</v>
      </c>
      <c r="ADJ39" s="196">
        <v>0</v>
      </c>
      <c r="ADK39" s="196">
        <v>0</v>
      </c>
      <c r="ADL39" s="196">
        <v>0</v>
      </c>
      <c r="ADM39" s="196">
        <v>0</v>
      </c>
      <c r="ADN39" s="196">
        <v>0</v>
      </c>
      <c r="ADO39" s="196">
        <v>0</v>
      </c>
      <c r="ADP39" s="196">
        <v>0</v>
      </c>
      <c r="ADR39">
        <v>1</v>
      </c>
      <c r="ADS39" s="239">
        <v>1</v>
      </c>
      <c r="ADT39" s="239">
        <v>-1</v>
      </c>
      <c r="ADU39" s="214">
        <v>1</v>
      </c>
      <c r="ADV39" s="214">
        <v>-1</v>
      </c>
      <c r="ADW39" s="240">
        <v>17</v>
      </c>
      <c r="ADX39">
        <v>1</v>
      </c>
      <c r="ADY39">
        <v>-1</v>
      </c>
      <c r="ADZ39" s="214">
        <v>-1</v>
      </c>
      <c r="AEA39">
        <v>1</v>
      </c>
      <c r="AEB39">
        <v>1</v>
      </c>
      <c r="AEC39">
        <v>0</v>
      </c>
      <c r="AED39">
        <v>1</v>
      </c>
      <c r="AEE39" s="248">
        <v>-5.0145421722999997E-4</v>
      </c>
      <c r="AEF39" s="202">
        <v>42541</v>
      </c>
      <c r="AEG39">
        <v>1</v>
      </c>
      <c r="AEH39" t="s">
        <v>1180</v>
      </c>
      <c r="AEI39">
        <v>0</v>
      </c>
      <c r="AEJ39" s="252"/>
      <c r="AEK39">
        <v>0</v>
      </c>
      <c r="AEL39" s="138">
        <v>0</v>
      </c>
      <c r="AEM39" s="138">
        <v>0</v>
      </c>
      <c r="AEN39" s="196">
        <v>0</v>
      </c>
      <c r="AEO39" s="196">
        <v>0</v>
      </c>
      <c r="AEP39" s="196">
        <v>0</v>
      </c>
      <c r="AEQ39" s="196">
        <v>0</v>
      </c>
      <c r="AER39" s="196">
        <v>0</v>
      </c>
      <c r="AES39" s="196">
        <v>0</v>
      </c>
      <c r="AET39" s="196">
        <v>0</v>
      </c>
      <c r="AEU39" s="196">
        <v>0</v>
      </c>
      <c r="AEV39" s="196">
        <v>0</v>
      </c>
      <c r="AEW39" s="196">
        <v>0</v>
      </c>
      <c r="AEX39" s="196">
        <v>0</v>
      </c>
      <c r="AEY39" s="196">
        <v>0</v>
      </c>
      <c r="AFA39">
        <f t="shared" si="109"/>
        <v>-1</v>
      </c>
      <c r="AFB39" s="239">
        <v>1</v>
      </c>
      <c r="AFC39" s="239">
        <v>-1</v>
      </c>
      <c r="AFD39" s="239">
        <v>1</v>
      </c>
      <c r="AFE39" s="214">
        <v>-1</v>
      </c>
      <c r="AFF39" s="240">
        <v>-7</v>
      </c>
      <c r="AFG39">
        <f t="shared" si="110"/>
        <v>1</v>
      </c>
      <c r="AFH39">
        <f t="shared" si="111"/>
        <v>1</v>
      </c>
      <c r="AFI39" s="214">
        <v>1</v>
      </c>
      <c r="AFJ39">
        <f t="shared" si="112"/>
        <v>0</v>
      </c>
      <c r="AFK39">
        <f t="shared" si="194"/>
        <v>0</v>
      </c>
      <c r="AFL39">
        <f t="shared" si="167"/>
        <v>1</v>
      </c>
      <c r="AFM39">
        <f t="shared" si="114"/>
        <v>1</v>
      </c>
      <c r="AFN39">
        <v>3.0102347983200001E-4</v>
      </c>
      <c r="AFO39" s="202">
        <v>42556</v>
      </c>
      <c r="AFP39">
        <f t="shared" si="115"/>
        <v>1</v>
      </c>
      <c r="AFQ39" t="str">
        <f t="shared" si="92"/>
        <v>TRUE</v>
      </c>
      <c r="AFR39">
        <f>VLOOKUP($A39,'FuturesInfo (3)'!$A$2:$V$80,22)</f>
        <v>0</v>
      </c>
      <c r="AFS39" s="252"/>
      <c r="AFT39">
        <f t="shared" si="116"/>
        <v>0</v>
      </c>
      <c r="AFU39" s="138">
        <f>VLOOKUP($A39,'FuturesInfo (3)'!$A$2:$O$80,15)*AFR39</f>
        <v>0</v>
      </c>
      <c r="AFV39" s="138">
        <f>VLOOKUP($A39,'FuturesInfo (3)'!$A$2:$O$80,15)*AFT39</f>
        <v>0</v>
      </c>
      <c r="AFW39" s="196">
        <f>IF(IF(AFB39=AFI39,1,0)=1,ABS(AFU39*AFN39),-ABS(AFU39*AFN39))</f>
        <v>0</v>
      </c>
      <c r="AFX39" s="196">
        <f t="shared" si="188"/>
        <v>0</v>
      </c>
      <c r="AFY39" s="196">
        <f t="shared" si="119"/>
        <v>0</v>
      </c>
      <c r="AFZ39" s="196">
        <f t="shared" si="120"/>
        <v>0</v>
      </c>
      <c r="AGA39" s="196">
        <f t="shared" si="191"/>
        <v>0</v>
      </c>
      <c r="AGB39" s="196">
        <f t="shared" si="122"/>
        <v>0</v>
      </c>
      <c r="AGC39" s="196">
        <f t="shared" si="168"/>
        <v>0</v>
      </c>
      <c r="AGD39" s="196">
        <f t="shared" si="123"/>
        <v>0</v>
      </c>
      <c r="AGE39" s="196">
        <f>IF(IF(sym!$Q28=AFI39,1,0)=1,ABS(AFU39*AFN39),-ABS(AFU39*AFN39))</f>
        <v>0</v>
      </c>
      <c r="AGF39" s="196">
        <f>IF(IF(sym!$P28=AFI39,1,0)=1,ABS(AFU39*AFN39),-ABS(AFU39*AFN39))</f>
        <v>0</v>
      </c>
      <c r="AGG39" s="196">
        <f t="shared" si="183"/>
        <v>0</v>
      </c>
      <c r="AGH39" s="196">
        <f t="shared" si="125"/>
        <v>0</v>
      </c>
      <c r="AGJ39">
        <f t="shared" si="126"/>
        <v>1</v>
      </c>
      <c r="AGK39" s="239">
        <v>1</v>
      </c>
      <c r="AGL39" s="239">
        <v>-1</v>
      </c>
      <c r="AGM39" s="239">
        <v>1</v>
      </c>
      <c r="AGN39" s="214">
        <v>-1</v>
      </c>
      <c r="AGO39" s="240">
        <v>3</v>
      </c>
      <c r="AGP39">
        <f t="shared" si="127"/>
        <v>1</v>
      </c>
      <c r="AGQ39">
        <f t="shared" si="128"/>
        <v>-1</v>
      </c>
      <c r="AGR39" s="214"/>
      <c r="AGS39">
        <f t="shared" si="129"/>
        <v>0</v>
      </c>
      <c r="AGT39">
        <f t="shared" si="195"/>
        <v>0</v>
      </c>
      <c r="AGU39">
        <f t="shared" si="169"/>
        <v>0</v>
      </c>
      <c r="AGV39">
        <f t="shared" si="131"/>
        <v>0</v>
      </c>
      <c r="AGW39" s="248"/>
      <c r="AGX39" s="202">
        <v>42556</v>
      </c>
      <c r="AGY39">
        <f t="shared" si="132"/>
        <v>-1</v>
      </c>
      <c r="AGZ39" t="str">
        <f t="shared" si="93"/>
        <v>TRUE</v>
      </c>
      <c r="AHA39">
        <f>VLOOKUP($A39,'FuturesInfo (3)'!$A$2:$V$80,22)</f>
        <v>0</v>
      </c>
      <c r="AHB39" s="252"/>
      <c r="AHC39">
        <f t="shared" si="133"/>
        <v>0</v>
      </c>
      <c r="AHD39" s="138">
        <f>VLOOKUP($A39,'FuturesInfo (3)'!$A$2:$O$80,15)*AHA39</f>
        <v>0</v>
      </c>
      <c r="AHE39" s="138">
        <f>VLOOKUP($A39,'FuturesInfo (3)'!$A$2:$O$80,15)*AHC39</f>
        <v>0</v>
      </c>
      <c r="AHF39" s="196">
        <f>IF(IF(AGK39=AGR39,1,0)=1,ABS(AHD39*AGW39),-ABS(AHD39*AGW39))</f>
        <v>0</v>
      </c>
      <c r="AHG39" s="196">
        <f t="shared" si="189"/>
        <v>0</v>
      </c>
      <c r="AHH39" s="196">
        <f t="shared" si="136"/>
        <v>0</v>
      </c>
      <c r="AHI39" s="196">
        <f t="shared" si="137"/>
        <v>0</v>
      </c>
      <c r="AHJ39" s="196">
        <f t="shared" si="192"/>
        <v>0</v>
      </c>
      <c r="AHK39" s="196">
        <f t="shared" si="139"/>
        <v>0</v>
      </c>
      <c r="AHL39" s="196">
        <f t="shared" si="170"/>
        <v>0</v>
      </c>
      <c r="AHM39" s="196">
        <f t="shared" si="140"/>
        <v>0</v>
      </c>
      <c r="AHN39" s="196">
        <f>IF(IF(sym!$Q28=AGR39,1,0)=1,ABS(AHD39*AGW39),-ABS(AHD39*AGW39))</f>
        <v>0</v>
      </c>
      <c r="AHO39" s="196">
        <f>IF(IF(sym!$P28=AGR39,1,0)=1,ABS(AHD39*AGW39),-ABS(AHD39*AGW39))</f>
        <v>0</v>
      </c>
      <c r="AHP39" s="196">
        <f t="shared" si="185"/>
        <v>0</v>
      </c>
      <c r="AHQ39" s="196">
        <f t="shared" si="142"/>
        <v>0</v>
      </c>
      <c r="AHS39">
        <f t="shared" si="143"/>
        <v>0</v>
      </c>
      <c r="AHT39" s="239"/>
      <c r="AHU39" s="239"/>
      <c r="AHV39" s="239"/>
      <c r="AHW39" s="214"/>
      <c r="AHX39" s="240"/>
      <c r="AHY39">
        <f t="shared" si="144"/>
        <v>1</v>
      </c>
      <c r="AHZ39">
        <f t="shared" si="145"/>
        <v>0</v>
      </c>
      <c r="AIA39" s="214"/>
      <c r="AIB39">
        <f t="shared" si="146"/>
        <v>1</v>
      </c>
      <c r="AIC39">
        <f t="shared" si="196"/>
        <v>1</v>
      </c>
      <c r="AID39">
        <f t="shared" si="171"/>
        <v>0</v>
      </c>
      <c r="AIE39">
        <f t="shared" si="148"/>
        <v>1</v>
      </c>
      <c r="AIF39" s="248"/>
      <c r="AIG39" s="202"/>
      <c r="AIH39">
        <f t="shared" si="149"/>
        <v>-1</v>
      </c>
      <c r="AII39" t="str">
        <f t="shared" si="94"/>
        <v>FALSE</v>
      </c>
      <c r="AIJ39">
        <f>VLOOKUP($A39,'FuturesInfo (3)'!$A$2:$V$80,22)</f>
        <v>0</v>
      </c>
      <c r="AIK39" s="252"/>
      <c r="AIL39">
        <f t="shared" si="150"/>
        <v>0</v>
      </c>
      <c r="AIM39" s="138">
        <f>VLOOKUP($A39,'FuturesInfo (3)'!$A$2:$O$80,15)*AIJ39</f>
        <v>0</v>
      </c>
      <c r="AIN39" s="138">
        <f>VLOOKUP($A39,'FuturesInfo (3)'!$A$2:$O$80,15)*AIL39</f>
        <v>0</v>
      </c>
      <c r="AIO39" s="196">
        <f>IF(IF(AHT39=AIA39,1,0)=1,ABS(AIM39*AIF39),-ABS(AIM39*AIF39))</f>
        <v>0</v>
      </c>
      <c r="AIP39" s="196">
        <f t="shared" si="190"/>
        <v>0</v>
      </c>
      <c r="AIQ39" s="196">
        <f t="shared" si="153"/>
        <v>0</v>
      </c>
      <c r="AIR39" s="196">
        <f t="shared" si="154"/>
        <v>0</v>
      </c>
      <c r="AIS39" s="196">
        <f t="shared" si="193"/>
        <v>0</v>
      </c>
      <c r="AIT39" s="196">
        <f t="shared" si="156"/>
        <v>0</v>
      </c>
      <c r="AIU39" s="196">
        <f t="shared" si="172"/>
        <v>0</v>
      </c>
      <c r="AIV39" s="196">
        <f t="shared" si="157"/>
        <v>0</v>
      </c>
      <c r="AIW39" s="196">
        <f>IF(IF(sym!$Q28=AIA39,1,0)=1,ABS(AIM39*AIF39),-ABS(AIM39*AIF39))</f>
        <v>0</v>
      </c>
      <c r="AIX39" s="196">
        <f>IF(IF(sym!$P28=AIA39,1,0)=1,ABS(AIM39*AIF39),-ABS(AIM39*AIF39))</f>
        <v>0</v>
      </c>
      <c r="AIY39" s="196">
        <f t="shared" si="187"/>
        <v>0</v>
      </c>
      <c r="AIZ39" s="196">
        <f t="shared" si="159"/>
        <v>0</v>
      </c>
    </row>
    <row r="40" spans="1:936" x14ac:dyDescent="0.25">
      <c r="A40" s="1" t="s">
        <v>346</v>
      </c>
      <c r="B40" s="150" t="str">
        <f>'FuturesInfo (3)'!M28</f>
        <v>@FV</v>
      </c>
      <c r="C40" s="200" t="str">
        <f>VLOOKUP(A40,'FuturesInfo (3)'!$A$2:$K$80,11)</f>
        <v>rates</v>
      </c>
      <c r="F40" t="e">
        <f>#REF!</f>
        <v>#REF!</v>
      </c>
      <c r="G40">
        <v>1</v>
      </c>
      <c r="H40">
        <v>1</v>
      </c>
      <c r="I40">
        <v>1</v>
      </c>
      <c r="J40">
        <f t="shared" si="77"/>
        <v>1</v>
      </c>
      <c r="K40">
        <f t="shared" si="78"/>
        <v>1</v>
      </c>
      <c r="L40" s="184">
        <v>5.6578006113000004E-3</v>
      </c>
      <c r="M40" s="2">
        <v>10</v>
      </c>
      <c r="N40">
        <v>60</v>
      </c>
      <c r="O40" t="str">
        <f t="shared" si="79"/>
        <v>TRUE</v>
      </c>
      <c r="P40">
        <f>VLOOKUP($A40,'FuturesInfo (3)'!$A$2:$V$80,22)</f>
        <v>5</v>
      </c>
      <c r="Q40">
        <f t="shared" si="80"/>
        <v>5</v>
      </c>
      <c r="R40">
        <f t="shared" si="80"/>
        <v>5</v>
      </c>
      <c r="S40" s="138">
        <f>VLOOKUP($A40,'FuturesInfo (3)'!$A$2:$O$80,15)*Q40</f>
        <v>606835.9375</v>
      </c>
      <c r="T40" s="144">
        <f t="shared" si="81"/>
        <v>3433.356738146309</v>
      </c>
      <c r="U40" s="144">
        <f t="shared" si="95"/>
        <v>3433.356738146309</v>
      </c>
      <c r="W40">
        <f t="shared" si="82"/>
        <v>1</v>
      </c>
      <c r="X40">
        <v>-1</v>
      </c>
      <c r="Y40">
        <v>1</v>
      </c>
      <c r="Z40">
        <v>-1</v>
      </c>
      <c r="AA40">
        <f t="shared" si="173"/>
        <v>1</v>
      </c>
      <c r="AB40">
        <f t="shared" si="83"/>
        <v>0</v>
      </c>
      <c r="AC40" s="1">
        <v>-1.93998965339E-4</v>
      </c>
      <c r="AD40" s="2">
        <v>10</v>
      </c>
      <c r="AE40">
        <v>60</v>
      </c>
      <c r="AF40" t="str">
        <f t="shared" si="84"/>
        <v>TRUE</v>
      </c>
      <c r="AG40">
        <f>VLOOKUP($A40,'FuturesInfo (3)'!$A$2:$V$80,22)</f>
        <v>5</v>
      </c>
      <c r="AH40">
        <f t="shared" si="85"/>
        <v>4</v>
      </c>
      <c r="AI40">
        <f t="shared" si="96"/>
        <v>5</v>
      </c>
      <c r="AJ40" s="138">
        <f>VLOOKUP($A40,'FuturesInfo (3)'!$A$2:$O$80,15)*AI40</f>
        <v>606835.9375</v>
      </c>
      <c r="AK40" s="196">
        <f t="shared" si="97"/>
        <v>117.72554400552207</v>
      </c>
      <c r="AL40" s="196">
        <f t="shared" si="98"/>
        <v>-117.72554400552207</v>
      </c>
      <c r="AN40">
        <f t="shared" si="86"/>
        <v>-1</v>
      </c>
      <c r="AO40">
        <v>1</v>
      </c>
      <c r="AP40">
        <v>1</v>
      </c>
      <c r="AQ40">
        <v>1</v>
      </c>
      <c r="AR40">
        <f t="shared" si="174"/>
        <v>1</v>
      </c>
      <c r="AS40">
        <f t="shared" si="87"/>
        <v>1</v>
      </c>
      <c r="AT40" s="1">
        <v>5.1743095530699999E-4</v>
      </c>
      <c r="AU40" s="2">
        <v>10</v>
      </c>
      <c r="AV40">
        <v>60</v>
      </c>
      <c r="AW40" t="str">
        <f t="shared" si="88"/>
        <v>TRUE</v>
      </c>
      <c r="AX40">
        <f>VLOOKUP($A40,'FuturesInfo (3)'!$A$2:$V$80,22)</f>
        <v>5</v>
      </c>
      <c r="AY40">
        <f t="shared" si="89"/>
        <v>6</v>
      </c>
      <c r="AZ40">
        <f t="shared" si="99"/>
        <v>5</v>
      </c>
      <c r="BA40" s="138">
        <f>VLOOKUP($A40,'FuturesInfo (3)'!$A$2:$O$80,15)*AZ40</f>
        <v>606835.9375</v>
      </c>
      <c r="BB40" s="196">
        <f t="shared" si="90"/>
        <v>313.99569885524392</v>
      </c>
      <c r="BC40" s="196">
        <f t="shared" si="100"/>
        <v>313.99569885524392</v>
      </c>
      <c r="BE40">
        <v>1</v>
      </c>
      <c r="BF40">
        <v>-1</v>
      </c>
      <c r="BG40">
        <v>1</v>
      </c>
      <c r="BH40">
        <v>-1</v>
      </c>
      <c r="BI40">
        <v>1</v>
      </c>
      <c r="BJ40">
        <v>0</v>
      </c>
      <c r="BK40" s="1">
        <v>-1.2929083974400001E-4</v>
      </c>
      <c r="BL40" s="2">
        <v>10</v>
      </c>
      <c r="BM40">
        <v>60</v>
      </c>
      <c r="BN40" t="s">
        <v>1180</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1180</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1180</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1180</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1180</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1180</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1180</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1180</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1180</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1180</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1180</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1180</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1180</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1180</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1180</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1180</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1180</v>
      </c>
      <c r="QX40">
        <v>5</v>
      </c>
      <c r="QY40" s="252">
        <v>1</v>
      </c>
      <c r="QZ40">
        <v>6</v>
      </c>
      <c r="RA40" s="138">
        <v>610820.3125</v>
      </c>
      <c r="RB40" s="138">
        <v>732984.375</v>
      </c>
      <c r="RC40" s="196">
        <v>390.87496800384019</v>
      </c>
      <c r="RD40" s="196">
        <f t="shared" si="91"/>
        <v>390.87496800384019</v>
      </c>
      <c r="RE40" s="196">
        <v>390.87496800384019</v>
      </c>
      <c r="RF40" s="196">
        <v>-390.87496800384019</v>
      </c>
      <c r="RG40" s="196">
        <v>390.87496800384019</v>
      </c>
      <c r="RH40" s="196">
        <v>390.87496800384019</v>
      </c>
      <c r="RI40" s="196">
        <f t="shared" si="101"/>
        <v>-6</v>
      </c>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f t="shared" si="175"/>
        <v>1</v>
      </c>
      <c r="SE40" t="s">
        <v>1180</v>
      </c>
      <c r="SF40">
        <v>5</v>
      </c>
      <c r="SG40" s="252">
        <v>1</v>
      </c>
      <c r="SH40">
        <v>6</v>
      </c>
      <c r="SI40" s="138">
        <v>610703.125</v>
      </c>
      <c r="SJ40" s="138">
        <v>732843.75</v>
      </c>
      <c r="SK40" s="196">
        <v>-117.16501726655491</v>
      </c>
      <c r="SL40" s="196">
        <f t="shared" si="160"/>
        <v>-117.16501726655491</v>
      </c>
      <c r="SM40" s="196">
        <v>-117.16501726655491</v>
      </c>
      <c r="SN40" s="196">
        <v>117.16501726655491</v>
      </c>
      <c r="SO40" s="196">
        <v>-117.16501726655491</v>
      </c>
      <c r="SP40" s="196">
        <v>117.16501726655491</v>
      </c>
      <c r="SQ40" s="196">
        <v>-117.16501726655491</v>
      </c>
      <c r="SR40" s="196">
        <f t="shared" si="102"/>
        <v>-117.16501726655491</v>
      </c>
      <c r="SS40" s="196">
        <v>117.16501726655491</v>
      </c>
      <c r="ST40" s="196">
        <v>-117.16501726655491</v>
      </c>
      <c r="SU40" s="196">
        <v>-117.16501726655491</v>
      </c>
      <c r="SV40" s="196">
        <v>117.16501726655491</v>
      </c>
      <c r="SX40">
        <v>-1</v>
      </c>
      <c r="SY40" s="239">
        <v>1</v>
      </c>
      <c r="SZ40" s="239">
        <v>1</v>
      </c>
      <c r="TA40" s="239">
        <v>1</v>
      </c>
      <c r="TB40" s="214">
        <v>1</v>
      </c>
      <c r="TC40" s="240">
        <v>6</v>
      </c>
      <c r="TD40">
        <v>-1</v>
      </c>
      <c r="TE40">
        <v>1</v>
      </c>
      <c r="TF40" s="214">
        <v>-1</v>
      </c>
      <c r="TG40">
        <v>0</v>
      </c>
      <c r="TH40">
        <v>0</v>
      </c>
      <c r="TI40">
        <v>1</v>
      </c>
      <c r="TJ40">
        <v>0</v>
      </c>
      <c r="TK40" s="248"/>
      <c r="TL40" s="202">
        <v>42544</v>
      </c>
      <c r="TM40">
        <f t="shared" si="176"/>
        <v>1</v>
      </c>
      <c r="TN40" t="s">
        <v>1180</v>
      </c>
      <c r="TO40">
        <v>6</v>
      </c>
      <c r="TP40" s="252">
        <v>1</v>
      </c>
      <c r="TQ40">
        <v>8</v>
      </c>
      <c r="TR40" s="138">
        <v>732843.75</v>
      </c>
      <c r="TS40" s="138">
        <v>977125</v>
      </c>
      <c r="TT40" s="196">
        <v>0</v>
      </c>
      <c r="TU40" s="196">
        <f t="shared" si="161"/>
        <v>0</v>
      </c>
      <c r="TV40" s="196">
        <v>0</v>
      </c>
      <c r="TW40" s="196">
        <v>0</v>
      </c>
      <c r="TX40" s="196">
        <v>0</v>
      </c>
      <c r="TY40" s="196">
        <v>0</v>
      </c>
      <c r="TZ40" s="196">
        <v>0</v>
      </c>
      <c r="UA40" s="196">
        <f t="shared" si="103"/>
        <v>0</v>
      </c>
      <c r="UB40" s="196">
        <v>0</v>
      </c>
      <c r="UC40" s="196">
        <v>0</v>
      </c>
      <c r="UD40" s="196">
        <v>0</v>
      </c>
      <c r="UE40" s="196">
        <v>0</v>
      </c>
      <c r="UG40">
        <v>-1</v>
      </c>
      <c r="UH40" s="239">
        <v>1</v>
      </c>
      <c r="UI40" s="239">
        <v>1</v>
      </c>
      <c r="UJ40" s="239">
        <v>1</v>
      </c>
      <c r="UK40" s="214">
        <v>1</v>
      </c>
      <c r="UL40" s="240">
        <v>6</v>
      </c>
      <c r="UM40">
        <v>-1</v>
      </c>
      <c r="UN40">
        <v>1</v>
      </c>
      <c r="UO40" s="214">
        <v>1</v>
      </c>
      <c r="UP40">
        <v>1</v>
      </c>
      <c r="UQ40">
        <v>1</v>
      </c>
      <c r="UR40">
        <v>0</v>
      </c>
      <c r="US40">
        <v>1</v>
      </c>
      <c r="UT40" s="248">
        <v>2.8143789177400001E-3</v>
      </c>
      <c r="UU40" s="202">
        <v>42544</v>
      </c>
      <c r="UV40">
        <f t="shared" si="177"/>
        <v>1</v>
      </c>
      <c r="UW40" t="s">
        <v>1180</v>
      </c>
      <c r="UX40">
        <v>5</v>
      </c>
      <c r="UY40" s="252">
        <v>1</v>
      </c>
      <c r="UZ40">
        <v>6</v>
      </c>
      <c r="VA40" s="138">
        <v>612421.875</v>
      </c>
      <c r="VB40" s="138">
        <v>734906.25</v>
      </c>
      <c r="VC40" s="196">
        <v>1723.5872137628016</v>
      </c>
      <c r="VD40" s="196">
        <f t="shared" si="162"/>
        <v>-1723.5872137628016</v>
      </c>
      <c r="VE40" s="196">
        <v>1723.5872137628016</v>
      </c>
      <c r="VF40" s="196">
        <v>-1723.5872137628016</v>
      </c>
      <c r="VG40" s="196">
        <v>1723.5872137628016</v>
      </c>
      <c r="VH40" s="196">
        <v>1723.5872137628016</v>
      </c>
      <c r="VI40" s="196">
        <v>1723.5872137628016</v>
      </c>
      <c r="VJ40" s="196">
        <f t="shared" si="104"/>
        <v>1723.5872137628016</v>
      </c>
      <c r="VK40" s="196">
        <v>-1723.5872137628016</v>
      </c>
      <c r="VL40" s="196">
        <v>1723.5872137628016</v>
      </c>
      <c r="VM40" s="196">
        <v>-1723.5872137628016</v>
      </c>
      <c r="VN40" s="196">
        <v>1723.5872137628016</v>
      </c>
      <c r="VP40">
        <v>1</v>
      </c>
      <c r="VQ40" s="239">
        <v>1</v>
      </c>
      <c r="VR40" s="239">
        <v>-1</v>
      </c>
      <c r="VS40" s="239">
        <v>1</v>
      </c>
      <c r="VT40" s="214">
        <v>1</v>
      </c>
      <c r="VU40" s="240">
        <v>7</v>
      </c>
      <c r="VV40">
        <v>-1</v>
      </c>
      <c r="VW40">
        <v>1</v>
      </c>
      <c r="VX40" s="214">
        <v>-1</v>
      </c>
      <c r="VY40">
        <v>0</v>
      </c>
      <c r="VZ40">
        <v>0</v>
      </c>
      <c r="WA40">
        <v>1</v>
      </c>
      <c r="WB40">
        <v>0</v>
      </c>
      <c r="WC40" s="248">
        <v>-1.08432197984E-3</v>
      </c>
      <c r="WD40" s="202">
        <v>42544</v>
      </c>
      <c r="WE40">
        <f t="shared" si="178"/>
        <v>1</v>
      </c>
      <c r="WF40" t="s">
        <v>1180</v>
      </c>
      <c r="WG40">
        <v>5</v>
      </c>
      <c r="WH40" s="252">
        <v>2</v>
      </c>
      <c r="WI40">
        <v>5</v>
      </c>
      <c r="WJ40" s="138">
        <v>611757.8125</v>
      </c>
      <c r="WK40" s="138">
        <v>611757.8125</v>
      </c>
      <c r="WL40" s="196">
        <v>-663.34244243258752</v>
      </c>
      <c r="WM40" s="196">
        <f t="shared" si="163"/>
        <v>-663.34244243258752</v>
      </c>
      <c r="WN40" s="196">
        <v>-663.34244243258752</v>
      </c>
      <c r="WO40" s="196">
        <v>663.34244243258752</v>
      </c>
      <c r="WP40" s="196">
        <v>-663.34244243258752</v>
      </c>
      <c r="WQ40" s="196">
        <v>663.34244243258752</v>
      </c>
      <c r="WR40" s="196">
        <v>-663.34244243258752</v>
      </c>
      <c r="WS40" s="196">
        <f t="shared" si="105"/>
        <v>-663.34244243258752</v>
      </c>
      <c r="WT40" s="196">
        <v>663.34244243258752</v>
      </c>
      <c r="WU40" s="196">
        <v>-663.34244243258752</v>
      </c>
      <c r="WV40" s="196">
        <v>-663.34244243258752</v>
      </c>
      <c r="WW40" s="196">
        <v>663.34244243258752</v>
      </c>
      <c r="WY40">
        <v>-1</v>
      </c>
      <c r="WZ40" s="239">
        <v>1</v>
      </c>
      <c r="XA40" s="239">
        <v>-1</v>
      </c>
      <c r="XB40" s="239">
        <v>1</v>
      </c>
      <c r="XC40" s="214">
        <v>1</v>
      </c>
      <c r="XD40" s="240">
        <v>8</v>
      </c>
      <c r="XE40">
        <v>-1</v>
      </c>
      <c r="XF40">
        <v>1</v>
      </c>
      <c r="XG40">
        <v>1</v>
      </c>
      <c r="XH40">
        <v>1</v>
      </c>
      <c r="XI40">
        <v>1</v>
      </c>
      <c r="XJ40">
        <v>0</v>
      </c>
      <c r="XK40">
        <v>1</v>
      </c>
      <c r="XL40">
        <v>1.27705765915E-4</v>
      </c>
      <c r="XM40" s="202">
        <v>42544</v>
      </c>
      <c r="XN40">
        <f t="shared" si="179"/>
        <v>1</v>
      </c>
      <c r="XO40" t="s">
        <v>1180</v>
      </c>
      <c r="XP40">
        <v>5</v>
      </c>
      <c r="XQ40" s="252">
        <v>1</v>
      </c>
      <c r="XR40">
        <v>6</v>
      </c>
      <c r="XS40" s="138">
        <v>611835.9375</v>
      </c>
      <c r="XT40" s="138">
        <v>734203.125</v>
      </c>
      <c r="XU40" s="196">
        <v>78.134977012759563</v>
      </c>
      <c r="XV40" s="196">
        <f t="shared" si="164"/>
        <v>-78.134977012759563</v>
      </c>
      <c r="XW40" s="196">
        <v>78.134977012759563</v>
      </c>
      <c r="XX40" s="196">
        <v>-78.134977012759563</v>
      </c>
      <c r="XY40" s="196">
        <v>78.134977012759563</v>
      </c>
      <c r="XZ40" s="196">
        <v>-78.134977012759563</v>
      </c>
      <c r="YA40" s="196">
        <v>78.134977012759563</v>
      </c>
      <c r="YB40" s="196">
        <f t="shared" si="106"/>
        <v>78.134977012759563</v>
      </c>
      <c r="YC40" s="196">
        <v>-78.134977012759563</v>
      </c>
      <c r="YD40" s="196">
        <v>78.134977012759563</v>
      </c>
      <c r="YE40" s="196">
        <v>-78.134977012759563</v>
      </c>
      <c r="YF40" s="196">
        <v>78.134977012759563</v>
      </c>
      <c r="YH40">
        <v>1</v>
      </c>
      <c r="YI40">
        <v>1</v>
      </c>
      <c r="YJ40">
        <v>-1</v>
      </c>
      <c r="YK40">
        <v>1</v>
      </c>
      <c r="YL40">
        <v>1</v>
      </c>
      <c r="YM40">
        <v>9</v>
      </c>
      <c r="YN40">
        <v>-1</v>
      </c>
      <c r="YO40">
        <v>1</v>
      </c>
      <c r="YP40" s="214">
        <v>1</v>
      </c>
      <c r="YQ40">
        <v>1</v>
      </c>
      <c r="YR40">
        <v>1</v>
      </c>
      <c r="YS40">
        <v>0</v>
      </c>
      <c r="YT40">
        <v>1</v>
      </c>
      <c r="YU40" s="248">
        <v>2.5537891846999999E-4</v>
      </c>
      <c r="YV40" s="202">
        <v>42544</v>
      </c>
      <c r="YW40">
        <f t="shared" si="180"/>
        <v>1</v>
      </c>
      <c r="YX40" t="s">
        <v>1180</v>
      </c>
      <c r="YY40">
        <v>5</v>
      </c>
      <c r="YZ40">
        <v>1</v>
      </c>
      <c r="ZA40">
        <v>6</v>
      </c>
      <c r="ZB40" s="138">
        <v>611992.1875</v>
      </c>
      <c r="ZC40" s="138">
        <v>734390.625</v>
      </c>
      <c r="ZD40" s="196">
        <v>156.28990295583944</v>
      </c>
      <c r="ZE40" s="196">
        <f t="shared" si="165"/>
        <v>156.28990295583944</v>
      </c>
      <c r="ZF40" s="196">
        <v>156.28990295583944</v>
      </c>
      <c r="ZG40" s="196">
        <v>-156.28990295583944</v>
      </c>
      <c r="ZH40" s="196">
        <v>156.28990295583944</v>
      </c>
      <c r="ZI40" s="196">
        <v>-156.28990295583944</v>
      </c>
      <c r="ZJ40" s="196">
        <v>156.28990295583944</v>
      </c>
      <c r="ZK40" s="196">
        <f t="shared" si="107"/>
        <v>156.28990295583944</v>
      </c>
      <c r="ZL40" s="196">
        <v>-156.28990295583944</v>
      </c>
      <c r="ZM40" s="196">
        <v>156.28990295583944</v>
      </c>
      <c r="ZN40" s="196">
        <v>-156.28990295583944</v>
      </c>
      <c r="ZO40" s="196">
        <v>156.28990295583944</v>
      </c>
      <c r="ZQ40">
        <v>1</v>
      </c>
      <c r="ZR40" s="239">
        <v>1</v>
      </c>
      <c r="ZS40" s="239">
        <v>-1</v>
      </c>
      <c r="ZT40" s="239">
        <v>1</v>
      </c>
      <c r="ZU40" s="214">
        <v>1</v>
      </c>
      <c r="ZV40" s="240">
        <v>10</v>
      </c>
      <c r="ZW40">
        <v>-1</v>
      </c>
      <c r="ZX40">
        <v>1</v>
      </c>
      <c r="ZY40" s="214">
        <v>-1</v>
      </c>
      <c r="ZZ40">
        <v>0</v>
      </c>
      <c r="AAA40">
        <v>0</v>
      </c>
      <c r="AAB40">
        <v>1</v>
      </c>
      <c r="AAC40">
        <v>0</v>
      </c>
      <c r="AAD40" s="248">
        <v>-2.9999361715699999E-3</v>
      </c>
      <c r="AAE40" s="202">
        <v>42544</v>
      </c>
      <c r="AAF40">
        <f t="shared" si="181"/>
        <v>1</v>
      </c>
      <c r="AAG40" t="s">
        <v>1180</v>
      </c>
      <c r="AAH40">
        <v>5</v>
      </c>
      <c r="AAI40" s="252">
        <v>1</v>
      </c>
      <c r="AAJ40">
        <v>6</v>
      </c>
      <c r="AAK40" s="138">
        <v>610156.25</v>
      </c>
      <c r="AAL40" s="138">
        <v>732187.5</v>
      </c>
      <c r="AAM40" s="196">
        <v>-1830.4298046845076</v>
      </c>
      <c r="AAN40" s="196">
        <f t="shared" si="166"/>
        <v>-1830.4298046845076</v>
      </c>
      <c r="AAO40" s="196">
        <v>-1830.4298046845076</v>
      </c>
      <c r="AAP40" s="196">
        <v>1830.4298046845076</v>
      </c>
      <c r="AAQ40" s="196">
        <v>-1830.4298046845076</v>
      </c>
      <c r="AAR40" s="196">
        <v>1830.4298046845076</v>
      </c>
      <c r="AAS40" s="196">
        <v>-1830.4298046845076</v>
      </c>
      <c r="AAT40" s="196">
        <f t="shared" si="108"/>
        <v>-1830.4298046845076</v>
      </c>
      <c r="AAU40" s="196">
        <v>1830.4298046845076</v>
      </c>
      <c r="AAV40" s="196">
        <v>-1830.4298046845076</v>
      </c>
      <c r="AAW40" s="196">
        <v>-1830.4298046845076</v>
      </c>
      <c r="AAX40" s="196">
        <v>1830.4298046845076</v>
      </c>
      <c r="AAZ40">
        <v>-1</v>
      </c>
      <c r="ABA40" s="239">
        <v>1</v>
      </c>
      <c r="ABB40" s="239">
        <v>-1</v>
      </c>
      <c r="ABC40" s="239">
        <v>1</v>
      </c>
      <c r="ABD40" s="214">
        <v>1</v>
      </c>
      <c r="ABE40" s="240">
        <v>11</v>
      </c>
      <c r="ABF40">
        <v>-1</v>
      </c>
      <c r="ABG40">
        <v>1</v>
      </c>
      <c r="ABH40" s="214">
        <v>-1</v>
      </c>
      <c r="ABI40">
        <v>0</v>
      </c>
      <c r="ABJ40">
        <v>0</v>
      </c>
      <c r="ABK40">
        <v>1</v>
      </c>
      <c r="ABL40">
        <v>0</v>
      </c>
      <c r="ABM40" s="248">
        <v>-2.3687580025599998E-3</v>
      </c>
      <c r="ABN40" s="202">
        <v>42544</v>
      </c>
      <c r="ABO40">
        <v>1</v>
      </c>
      <c r="ABP40" t="s">
        <v>1180</v>
      </c>
      <c r="ABQ40">
        <v>5</v>
      </c>
      <c r="ABR40" s="252">
        <v>2</v>
      </c>
      <c r="ABS40">
        <v>4</v>
      </c>
      <c r="ABT40" s="138">
        <v>608710.9375</v>
      </c>
      <c r="ABU40" s="138">
        <v>486968.75</v>
      </c>
      <c r="ABV40" s="196">
        <v>-1441.8889044489249</v>
      </c>
      <c r="ABW40" s="196">
        <v>1441.8889044489249</v>
      </c>
      <c r="ABX40" s="196">
        <v>-1441.8889044489249</v>
      </c>
      <c r="ABY40" s="196">
        <v>1441.8889044489249</v>
      </c>
      <c r="ABZ40" s="196">
        <v>-1441.8889044489249</v>
      </c>
      <c r="ACA40" s="196">
        <v>1441.8889044489249</v>
      </c>
      <c r="ACB40" s="196">
        <v>-1441.8889044489249</v>
      </c>
      <c r="ACC40" s="196">
        <v>-1441.8889044489249</v>
      </c>
      <c r="ACD40" s="196">
        <v>1441.8889044489249</v>
      </c>
      <c r="ACE40" s="196">
        <v>-1441.8889044489249</v>
      </c>
      <c r="ACF40" s="196">
        <v>-1441.8889044489249</v>
      </c>
      <c r="ACG40" s="196">
        <v>1441.8889044489249</v>
      </c>
      <c r="ACI40">
        <v>-1</v>
      </c>
      <c r="ACJ40" s="239">
        <v>1</v>
      </c>
      <c r="ACK40" s="239">
        <v>1</v>
      </c>
      <c r="ACL40" s="239">
        <v>-1</v>
      </c>
      <c r="ACM40" s="214">
        <v>1</v>
      </c>
      <c r="ACN40" s="240">
        <v>-5</v>
      </c>
      <c r="ACO40">
        <v>-1</v>
      </c>
      <c r="ACP40">
        <v>-1</v>
      </c>
      <c r="ACQ40" s="214">
        <v>1</v>
      </c>
      <c r="ACR40">
        <v>1</v>
      </c>
      <c r="ACS40">
        <v>1</v>
      </c>
      <c r="ACT40">
        <v>0</v>
      </c>
      <c r="ACU40">
        <v>0</v>
      </c>
      <c r="ACV40" s="248">
        <v>9.6258743502499996E-4</v>
      </c>
      <c r="ACW40" s="202">
        <v>42556</v>
      </c>
      <c r="ACX40">
        <v>-1</v>
      </c>
      <c r="ACY40" t="s">
        <v>1180</v>
      </c>
      <c r="ACZ40">
        <v>5</v>
      </c>
      <c r="ADA40" s="252"/>
      <c r="ADB40">
        <v>4</v>
      </c>
      <c r="ADC40" s="138">
        <v>609296.875</v>
      </c>
      <c r="ADD40" s="138">
        <v>487437.5</v>
      </c>
      <c r="ADE40" s="196">
        <v>586.50151607499799</v>
      </c>
      <c r="ADF40" s="196">
        <v>-586.50151607499799</v>
      </c>
      <c r="ADG40" s="196">
        <v>586.50151607499799</v>
      </c>
      <c r="ADH40" s="196">
        <v>-586.50151607499799</v>
      </c>
      <c r="ADI40" s="196">
        <v>-586.50151607499799</v>
      </c>
      <c r="ADJ40" s="196">
        <v>586.50151607499799</v>
      </c>
      <c r="ADK40" s="196">
        <v>-586.50151607499799</v>
      </c>
      <c r="ADL40" s="196">
        <v>-586.50151607499799</v>
      </c>
      <c r="ADM40" s="196">
        <v>-586.50151607499799</v>
      </c>
      <c r="ADN40" s="196">
        <v>586.50151607499799</v>
      </c>
      <c r="ADO40" s="196">
        <v>-586.50151607499799</v>
      </c>
      <c r="ADP40" s="196">
        <v>586.50151607499799</v>
      </c>
      <c r="ADR40">
        <v>1</v>
      </c>
      <c r="ADS40" s="239">
        <v>-1</v>
      </c>
      <c r="ADT40" s="239">
        <v>-1</v>
      </c>
      <c r="ADU40" s="214">
        <v>-1</v>
      </c>
      <c r="ADV40" s="214">
        <v>1</v>
      </c>
      <c r="ADW40" s="240">
        <v>-6</v>
      </c>
      <c r="ADX40">
        <v>-1</v>
      </c>
      <c r="ADY40">
        <v>-1</v>
      </c>
      <c r="ADZ40" s="214">
        <v>-1</v>
      </c>
      <c r="AEA40">
        <v>1</v>
      </c>
      <c r="AEB40">
        <v>0</v>
      </c>
      <c r="AEC40">
        <v>1</v>
      </c>
      <c r="AED40">
        <v>1</v>
      </c>
      <c r="AEE40" s="248">
        <v>-1.53865880241E-3</v>
      </c>
      <c r="AEF40" s="202">
        <v>42556</v>
      </c>
      <c r="AEG40">
        <v>-1</v>
      </c>
      <c r="AEH40" t="s">
        <v>1180</v>
      </c>
      <c r="AEI40">
        <v>5</v>
      </c>
      <c r="AEJ40" s="252"/>
      <c r="AEK40">
        <v>4</v>
      </c>
      <c r="AEL40" s="138">
        <v>608359.375</v>
      </c>
      <c r="AEM40" s="138">
        <v>486687.5</v>
      </c>
      <c r="AEN40" s="196">
        <v>936.05750737239612</v>
      </c>
      <c r="AEO40" s="196">
        <v>-936.05750737239612</v>
      </c>
      <c r="AEP40" s="196">
        <v>-936.05750737239612</v>
      </c>
      <c r="AEQ40" s="196">
        <v>936.05750737239612</v>
      </c>
      <c r="AER40" s="196">
        <v>936.05750737239612</v>
      </c>
      <c r="AES40" s="196">
        <v>936.05750737239612</v>
      </c>
      <c r="AET40" s="196">
        <v>936.05750737239612</v>
      </c>
      <c r="AEU40" s="196">
        <v>936.05750737239612</v>
      </c>
      <c r="AEV40" s="196">
        <v>936.05750737239612</v>
      </c>
      <c r="AEW40" s="196">
        <v>-936.05750737239612</v>
      </c>
      <c r="AEX40" s="196">
        <v>-936.05750737239612</v>
      </c>
      <c r="AEY40" s="196">
        <v>936.05750737239612</v>
      </c>
      <c r="AFA40">
        <f t="shared" si="109"/>
        <v>-1</v>
      </c>
      <c r="AFB40" s="239">
        <v>1</v>
      </c>
      <c r="AFC40" s="239">
        <v>1</v>
      </c>
      <c r="AFD40" s="239">
        <v>1</v>
      </c>
      <c r="AFE40" s="214">
        <v>1</v>
      </c>
      <c r="AFF40" s="240">
        <v>-7</v>
      </c>
      <c r="AFG40">
        <f t="shared" si="110"/>
        <v>-1</v>
      </c>
      <c r="AFH40">
        <f t="shared" si="111"/>
        <v>-1</v>
      </c>
      <c r="AFI40" s="214">
        <v>-1</v>
      </c>
      <c r="AFJ40">
        <f t="shared" si="112"/>
        <v>0</v>
      </c>
      <c r="AFK40">
        <f t="shared" si="194"/>
        <v>0</v>
      </c>
      <c r="AFL40">
        <f t="shared" si="167"/>
        <v>1</v>
      </c>
      <c r="AFM40">
        <f t="shared" si="114"/>
        <v>1</v>
      </c>
      <c r="AFN40">
        <v>-2.5041736226999998E-3</v>
      </c>
      <c r="AFO40" s="202">
        <v>42556</v>
      </c>
      <c r="AFP40">
        <f t="shared" si="115"/>
        <v>1</v>
      </c>
      <c r="AFQ40" t="str">
        <f t="shared" si="92"/>
        <v>TRUE</v>
      </c>
      <c r="AFR40">
        <f>VLOOKUP($A40,'FuturesInfo (3)'!$A$2:$V$80,22)</f>
        <v>5</v>
      </c>
      <c r="AFS40" s="252"/>
      <c r="AFT40">
        <f t="shared" si="116"/>
        <v>4</v>
      </c>
      <c r="AFU40" s="138">
        <f>VLOOKUP($A40,'FuturesInfo (3)'!$A$2:$O$80,15)*AFR40</f>
        <v>606835.9375</v>
      </c>
      <c r="AFV40" s="138">
        <f>VLOOKUP($A40,'FuturesInfo (3)'!$A$2:$O$80,15)*AFT40</f>
        <v>485468.75</v>
      </c>
      <c r="AFW40" s="196">
        <f t="shared" si="117"/>
        <v>-1519.6225479939258</v>
      </c>
      <c r="AFX40" s="196">
        <f t="shared" si="188"/>
        <v>1519.6225479939258</v>
      </c>
      <c r="AFY40" s="196">
        <f t="shared" si="119"/>
        <v>-1519.6225479939258</v>
      </c>
      <c r="AFZ40" s="196">
        <f t="shared" si="120"/>
        <v>1519.6225479939258</v>
      </c>
      <c r="AGA40" s="196">
        <f t="shared" si="191"/>
        <v>1519.6225479939258</v>
      </c>
      <c r="AGB40" s="196">
        <f t="shared" si="122"/>
        <v>-1519.6225479939258</v>
      </c>
      <c r="AGC40" s="196">
        <f t="shared" si="168"/>
        <v>-1519.6225479939258</v>
      </c>
      <c r="AGD40" s="196">
        <f t="shared" si="123"/>
        <v>-1519.6225479939258</v>
      </c>
      <c r="AGE40" s="196">
        <f>IF(IF(sym!$Q29=AFI40,1,0)=1,ABS(AFU40*AFN40),-ABS(AFU40*AFN40))</f>
        <v>1519.6225479939258</v>
      </c>
      <c r="AGF40" s="196">
        <f>IF(IF(sym!$P29=AFI40,1,0)=1,ABS(AFU40*AFN40),-ABS(AFU40*AFN40))</f>
        <v>-1519.6225479939258</v>
      </c>
      <c r="AGG40" s="196">
        <f t="shared" si="183"/>
        <v>-1519.6225479939258</v>
      </c>
      <c r="AGH40" s="196">
        <f t="shared" si="125"/>
        <v>1519.6225479939258</v>
      </c>
      <c r="AGJ40">
        <f t="shared" si="126"/>
        <v>-1</v>
      </c>
      <c r="AGK40" s="239">
        <v>1</v>
      </c>
      <c r="AGL40" s="239">
        <v>1</v>
      </c>
      <c r="AGM40" s="239">
        <v>-1</v>
      </c>
      <c r="AGN40" s="214">
        <v>1</v>
      </c>
      <c r="AGO40" s="240">
        <v>-8</v>
      </c>
      <c r="AGP40">
        <f t="shared" si="127"/>
        <v>-1</v>
      </c>
      <c r="AGQ40">
        <f t="shared" si="128"/>
        <v>-1</v>
      </c>
      <c r="AGR40" s="214"/>
      <c r="AGS40">
        <f t="shared" si="129"/>
        <v>0</v>
      </c>
      <c r="AGT40">
        <f t="shared" si="195"/>
        <v>0</v>
      </c>
      <c r="AGU40">
        <f t="shared" si="169"/>
        <v>0</v>
      </c>
      <c r="AGV40">
        <f t="shared" si="131"/>
        <v>0</v>
      </c>
      <c r="AGW40" s="248"/>
      <c r="AGX40" s="202">
        <v>42556</v>
      </c>
      <c r="AGY40">
        <f t="shared" si="132"/>
        <v>1</v>
      </c>
      <c r="AGZ40" t="str">
        <f t="shared" si="93"/>
        <v>TRUE</v>
      </c>
      <c r="AHA40">
        <f>VLOOKUP($A40,'FuturesInfo (3)'!$A$2:$V$80,22)</f>
        <v>5</v>
      </c>
      <c r="AHB40" s="252"/>
      <c r="AHC40">
        <f t="shared" si="133"/>
        <v>4</v>
      </c>
      <c r="AHD40" s="138">
        <f>VLOOKUP($A40,'FuturesInfo (3)'!$A$2:$O$80,15)*AHA40</f>
        <v>606835.9375</v>
      </c>
      <c r="AHE40" s="138">
        <f>VLOOKUP($A40,'FuturesInfo (3)'!$A$2:$O$80,15)*AHC40</f>
        <v>485468.75</v>
      </c>
      <c r="AHF40" s="196">
        <f t="shared" si="134"/>
        <v>0</v>
      </c>
      <c r="AHG40" s="196">
        <f t="shared" si="189"/>
        <v>0</v>
      </c>
      <c r="AHH40" s="196">
        <f t="shared" si="136"/>
        <v>0</v>
      </c>
      <c r="AHI40" s="196">
        <f t="shared" si="137"/>
        <v>0</v>
      </c>
      <c r="AHJ40" s="196">
        <f t="shared" si="192"/>
        <v>0</v>
      </c>
      <c r="AHK40" s="196">
        <f t="shared" si="139"/>
        <v>0</v>
      </c>
      <c r="AHL40" s="196">
        <f t="shared" si="170"/>
        <v>0</v>
      </c>
      <c r="AHM40" s="196">
        <f t="shared" si="140"/>
        <v>0</v>
      </c>
      <c r="AHN40" s="196">
        <f>IF(IF(sym!$Q29=AGR40,1,0)=1,ABS(AHD40*AGW40),-ABS(AHD40*AGW40))</f>
        <v>0</v>
      </c>
      <c r="AHO40" s="196">
        <f>IF(IF(sym!$P29=AGR40,1,0)=1,ABS(AHD40*AGW40),-ABS(AHD40*AGW40))</f>
        <v>0</v>
      </c>
      <c r="AHP40" s="196">
        <f t="shared" si="185"/>
        <v>0</v>
      </c>
      <c r="AHQ40" s="196">
        <f t="shared" si="142"/>
        <v>0</v>
      </c>
      <c r="AHS40">
        <f t="shared" si="143"/>
        <v>0</v>
      </c>
      <c r="AHT40" s="239"/>
      <c r="AHU40" s="239"/>
      <c r="AHV40" s="239"/>
      <c r="AHW40" s="214"/>
      <c r="AHX40" s="240"/>
      <c r="AHY40">
        <f t="shared" si="144"/>
        <v>1</v>
      </c>
      <c r="AHZ40">
        <f t="shared" si="145"/>
        <v>0</v>
      </c>
      <c r="AIA40" s="214"/>
      <c r="AIB40">
        <f t="shared" si="146"/>
        <v>1</v>
      </c>
      <c r="AIC40">
        <f t="shared" si="196"/>
        <v>1</v>
      </c>
      <c r="AID40">
        <f t="shared" si="171"/>
        <v>0</v>
      </c>
      <c r="AIE40">
        <f t="shared" si="148"/>
        <v>1</v>
      </c>
      <c r="AIF40" s="248"/>
      <c r="AIG40" s="202"/>
      <c r="AIH40">
        <f t="shared" si="149"/>
        <v>-1</v>
      </c>
      <c r="AII40" t="str">
        <f t="shared" si="94"/>
        <v>FALSE</v>
      </c>
      <c r="AIJ40">
        <f>VLOOKUP($A40,'FuturesInfo (3)'!$A$2:$V$80,22)</f>
        <v>5</v>
      </c>
      <c r="AIK40" s="252"/>
      <c r="AIL40">
        <f t="shared" si="150"/>
        <v>4</v>
      </c>
      <c r="AIM40" s="138">
        <f>VLOOKUP($A40,'FuturesInfo (3)'!$A$2:$O$80,15)*AIJ40</f>
        <v>606835.9375</v>
      </c>
      <c r="AIN40" s="138">
        <f>VLOOKUP($A40,'FuturesInfo (3)'!$A$2:$O$80,15)*AIL40</f>
        <v>485468.75</v>
      </c>
      <c r="AIO40" s="196">
        <f t="shared" si="151"/>
        <v>0</v>
      </c>
      <c r="AIP40" s="196">
        <f t="shared" si="190"/>
        <v>0</v>
      </c>
      <c r="AIQ40" s="196">
        <f t="shared" si="153"/>
        <v>0</v>
      </c>
      <c r="AIR40" s="196">
        <f t="shared" si="154"/>
        <v>0</v>
      </c>
      <c r="AIS40" s="196">
        <f t="shared" si="193"/>
        <v>0</v>
      </c>
      <c r="AIT40" s="196">
        <f t="shared" si="156"/>
        <v>0</v>
      </c>
      <c r="AIU40" s="196">
        <f t="shared" si="172"/>
        <v>0</v>
      </c>
      <c r="AIV40" s="196">
        <f t="shared" si="157"/>
        <v>0</v>
      </c>
      <c r="AIW40" s="196">
        <f>IF(IF(sym!$Q29=AIA40,1,0)=1,ABS(AIM40*AIF40),-ABS(AIM40*AIF40))</f>
        <v>0</v>
      </c>
      <c r="AIX40" s="196">
        <f>IF(IF(sym!$P29=AIA40,1,0)=1,ABS(AIM40*AIF40),-ABS(AIM40*AIF40))</f>
        <v>0</v>
      </c>
      <c r="AIY40" s="196">
        <f t="shared" si="187"/>
        <v>0</v>
      </c>
      <c r="AIZ40" s="196">
        <f t="shared" si="159"/>
        <v>0</v>
      </c>
    </row>
    <row r="41" spans="1:936" x14ac:dyDescent="0.25">
      <c r="A41" s="1" t="s">
        <v>348</v>
      </c>
      <c r="B41" s="150" t="str">
        <f>'FuturesInfo (3)'!M29</f>
        <v>QGC</v>
      </c>
      <c r="C41" s="200" t="str">
        <f>VLOOKUP(A41,'FuturesInfo (3)'!$A$2:$K$80,11)</f>
        <v>metal</v>
      </c>
      <c r="F41" t="e">
        <f>#REF!</f>
        <v>#REF!</v>
      </c>
      <c r="G41">
        <v>-1</v>
      </c>
      <c r="H41">
        <v>1</v>
      </c>
      <c r="I41">
        <v>1</v>
      </c>
      <c r="J41">
        <f t="shared" si="77"/>
        <v>0</v>
      </c>
      <c r="K41">
        <f t="shared" si="78"/>
        <v>1</v>
      </c>
      <c r="L41" s="184">
        <v>2.49876298862E-2</v>
      </c>
      <c r="M41" s="2">
        <v>10</v>
      </c>
      <c r="N41">
        <v>60</v>
      </c>
      <c r="O41" t="str">
        <f t="shared" si="79"/>
        <v>TRUE</v>
      </c>
      <c r="P41">
        <f>VLOOKUP($A41,'FuturesInfo (3)'!$A$2:$V$80,22)</f>
        <v>1</v>
      </c>
      <c r="Q41">
        <f t="shared" si="80"/>
        <v>1</v>
      </c>
      <c r="R41">
        <f t="shared" si="80"/>
        <v>1</v>
      </c>
      <c r="S41" s="138">
        <f>VLOOKUP($A41,'FuturesInfo (3)'!$A$2:$O$80,15)*Q41</f>
        <v>132740</v>
      </c>
      <c r="T41" s="144">
        <f t="shared" si="81"/>
        <v>-3316.857991094188</v>
      </c>
      <c r="U41" s="144">
        <f t="shared" si="95"/>
        <v>3316.857991094188</v>
      </c>
      <c r="W41">
        <f t="shared" si="82"/>
        <v>-1</v>
      </c>
      <c r="X41">
        <v>1</v>
      </c>
      <c r="Y41">
        <v>1</v>
      </c>
      <c r="Z41">
        <v>1</v>
      </c>
      <c r="AA41">
        <f t="shared" si="173"/>
        <v>1</v>
      </c>
      <c r="AB41">
        <f t="shared" si="83"/>
        <v>1</v>
      </c>
      <c r="AC41" s="1">
        <v>3.6205648081100001E-3</v>
      </c>
      <c r="AD41" s="2">
        <v>10</v>
      </c>
      <c r="AE41">
        <v>60</v>
      </c>
      <c r="AF41" t="str">
        <f t="shared" si="84"/>
        <v>TRUE</v>
      </c>
      <c r="AG41">
        <f>VLOOKUP($A41,'FuturesInfo (3)'!$A$2:$V$80,22)</f>
        <v>1</v>
      </c>
      <c r="AH41">
        <f t="shared" si="85"/>
        <v>1</v>
      </c>
      <c r="AI41">
        <f t="shared" si="96"/>
        <v>1</v>
      </c>
      <c r="AJ41" s="138">
        <f>VLOOKUP($A41,'FuturesInfo (3)'!$A$2:$O$80,15)*AI41</f>
        <v>132740</v>
      </c>
      <c r="AK41" s="196">
        <f t="shared" si="97"/>
        <v>480.59377262852144</v>
      </c>
      <c r="AL41" s="196">
        <f t="shared" si="98"/>
        <v>480.59377262852144</v>
      </c>
      <c r="AN41">
        <f t="shared" si="86"/>
        <v>1</v>
      </c>
      <c r="AO41">
        <v>1</v>
      </c>
      <c r="AP41">
        <v>1</v>
      </c>
      <c r="AQ41">
        <v>-1</v>
      </c>
      <c r="AR41">
        <f t="shared" si="174"/>
        <v>0</v>
      </c>
      <c r="AS41">
        <f t="shared" si="87"/>
        <v>0</v>
      </c>
      <c r="AT41" s="1">
        <v>-3.2066698733399998E-4</v>
      </c>
      <c r="AU41" s="2">
        <v>10</v>
      </c>
      <c r="AV41">
        <v>60</v>
      </c>
      <c r="AW41" t="str">
        <f t="shared" si="88"/>
        <v>TRUE</v>
      </c>
      <c r="AX41">
        <f>VLOOKUP($A41,'FuturesInfo (3)'!$A$2:$V$80,22)</f>
        <v>1</v>
      </c>
      <c r="AY41">
        <f t="shared" si="89"/>
        <v>1</v>
      </c>
      <c r="AZ41">
        <f t="shared" si="99"/>
        <v>1</v>
      </c>
      <c r="BA41" s="138">
        <f>VLOOKUP($A41,'FuturesInfo (3)'!$A$2:$O$80,15)*AZ41</f>
        <v>132740</v>
      </c>
      <c r="BB41" s="196">
        <f t="shared" si="90"/>
        <v>-42.565335898715155</v>
      </c>
      <c r="BC41" s="196">
        <f t="shared" si="100"/>
        <v>-42.565335898715155</v>
      </c>
      <c r="BE41">
        <v>1</v>
      </c>
      <c r="BF41">
        <v>-1</v>
      </c>
      <c r="BG41">
        <v>1</v>
      </c>
      <c r="BH41">
        <v>1</v>
      </c>
      <c r="BI41">
        <v>0</v>
      </c>
      <c r="BJ41">
        <v>1</v>
      </c>
      <c r="BK41" s="1">
        <v>1.2269446672000001E-2</v>
      </c>
      <c r="BL41" s="2">
        <v>10</v>
      </c>
      <c r="BM41">
        <v>60</v>
      </c>
      <c r="BN41" t="s">
        <v>1180</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1180</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1180</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1180</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1180</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1180</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1180</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1180</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1180</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1180</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1180</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1180</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1180</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1180</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1180</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1180</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1180</v>
      </c>
      <c r="QX41">
        <v>1</v>
      </c>
      <c r="QY41" s="252">
        <v>1</v>
      </c>
      <c r="QZ41">
        <v>1</v>
      </c>
      <c r="RA41" s="138">
        <v>132060</v>
      </c>
      <c r="RB41" s="138">
        <v>132060</v>
      </c>
      <c r="RC41" s="196">
        <v>627.00881754451677</v>
      </c>
      <c r="RD41" s="196">
        <f t="shared" si="91"/>
        <v>627.00881754451677</v>
      </c>
      <c r="RE41" s="196">
        <v>627.00881754451677</v>
      </c>
      <c r="RF41" s="196">
        <v>-627.00881754451677</v>
      </c>
      <c r="RG41" s="196">
        <v>-627.00881754451677</v>
      </c>
      <c r="RH41" s="196">
        <v>627.00881754451677</v>
      </c>
      <c r="RI41" s="196">
        <f t="shared" si="101"/>
        <v>0</v>
      </c>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f t="shared" si="175"/>
        <v>-1</v>
      </c>
      <c r="SE41" t="s">
        <v>1180</v>
      </c>
      <c r="SF41">
        <v>1</v>
      </c>
      <c r="SG41" s="252">
        <v>1</v>
      </c>
      <c r="SH41">
        <v>1</v>
      </c>
      <c r="SI41" s="138">
        <v>133900</v>
      </c>
      <c r="SJ41" s="138">
        <v>133900</v>
      </c>
      <c r="SK41" s="196">
        <v>-1865.6368317470001</v>
      </c>
      <c r="SL41" s="196">
        <f t="shared" si="160"/>
        <v>-1865.6368317470001</v>
      </c>
      <c r="SM41" s="196">
        <v>-1865.6368317470001</v>
      </c>
      <c r="SN41" s="196">
        <v>1865.6368317470001</v>
      </c>
      <c r="SO41" s="196">
        <v>1865.6368317470001</v>
      </c>
      <c r="SP41" s="196">
        <v>1865.6368317470001</v>
      </c>
      <c r="SQ41" s="196">
        <v>-1865.6368317470001</v>
      </c>
      <c r="SR41" s="196">
        <f t="shared" si="102"/>
        <v>-1865.6368317470001</v>
      </c>
      <c r="SS41" s="196">
        <v>-1865.6368317470001</v>
      </c>
      <c r="ST41" s="196">
        <v>1865.6368317470001</v>
      </c>
      <c r="SU41" s="196">
        <v>-1865.6368317470001</v>
      </c>
      <c r="SV41" s="196">
        <v>1865.6368317470001</v>
      </c>
      <c r="SX41">
        <v>1</v>
      </c>
      <c r="SY41" s="239">
        <v>1</v>
      </c>
      <c r="SZ41" s="239">
        <v>-1</v>
      </c>
      <c r="TA41" s="239">
        <v>1</v>
      </c>
      <c r="TB41" s="214">
        <v>-1</v>
      </c>
      <c r="TC41" s="240">
        <v>-6</v>
      </c>
      <c r="TD41">
        <v>1</v>
      </c>
      <c r="TE41">
        <v>1</v>
      </c>
      <c r="TF41" s="214">
        <v>1</v>
      </c>
      <c r="TG41">
        <v>1</v>
      </c>
      <c r="TH41">
        <v>0</v>
      </c>
      <c r="TI41">
        <v>1</v>
      </c>
      <c r="TJ41">
        <v>1</v>
      </c>
      <c r="TK41" s="248"/>
      <c r="TL41" s="202">
        <v>42544</v>
      </c>
      <c r="TM41">
        <f t="shared" si="176"/>
        <v>1</v>
      </c>
      <c r="TN41" t="s">
        <v>1180</v>
      </c>
      <c r="TO41">
        <v>1</v>
      </c>
      <c r="TP41" s="252">
        <v>2</v>
      </c>
      <c r="TQ41">
        <v>1</v>
      </c>
      <c r="TR41" s="138">
        <v>133900</v>
      </c>
      <c r="TS41" s="138">
        <v>133900</v>
      </c>
      <c r="TT41" s="196">
        <v>0</v>
      </c>
      <c r="TU41" s="196">
        <f t="shared" si="161"/>
        <v>0</v>
      </c>
      <c r="TV41" s="196">
        <v>0</v>
      </c>
      <c r="TW41" s="196">
        <v>0</v>
      </c>
      <c r="TX41" s="196">
        <v>0</v>
      </c>
      <c r="TY41" s="196">
        <v>0</v>
      </c>
      <c r="TZ41" s="196">
        <v>0</v>
      </c>
      <c r="UA41" s="196">
        <f t="shared" si="103"/>
        <v>0</v>
      </c>
      <c r="UB41" s="196">
        <v>0</v>
      </c>
      <c r="UC41" s="196">
        <v>0</v>
      </c>
      <c r="UD41" s="196">
        <v>0</v>
      </c>
      <c r="UE41" s="196">
        <v>0</v>
      </c>
      <c r="UG41">
        <v>1</v>
      </c>
      <c r="UH41" s="239">
        <v>1</v>
      </c>
      <c r="UI41" s="239">
        <v>-1</v>
      </c>
      <c r="UJ41" s="239">
        <v>1</v>
      </c>
      <c r="UK41" s="214">
        <v>-1</v>
      </c>
      <c r="UL41" s="240">
        <v>-6</v>
      </c>
      <c r="UM41">
        <v>1</v>
      </c>
      <c r="UN41">
        <v>1</v>
      </c>
      <c r="UO41" s="214">
        <v>1</v>
      </c>
      <c r="UP41">
        <v>1</v>
      </c>
      <c r="UQ41">
        <v>0</v>
      </c>
      <c r="UR41">
        <v>1</v>
      </c>
      <c r="US41">
        <v>1</v>
      </c>
      <c r="UT41" s="248">
        <v>1.4712471994E-2</v>
      </c>
      <c r="UU41" s="202">
        <v>42544</v>
      </c>
      <c r="UV41">
        <f t="shared" si="177"/>
        <v>1</v>
      </c>
      <c r="UW41" t="s">
        <v>1180</v>
      </c>
      <c r="UX41">
        <v>1</v>
      </c>
      <c r="UY41" s="252">
        <v>2</v>
      </c>
      <c r="UZ41">
        <v>1</v>
      </c>
      <c r="VA41" s="138">
        <v>135870</v>
      </c>
      <c r="VB41" s="138">
        <v>135870</v>
      </c>
      <c r="VC41" s="196">
        <v>1998.98356982478</v>
      </c>
      <c r="VD41" s="196">
        <f t="shared" si="162"/>
        <v>1998.98356982478</v>
      </c>
      <c r="VE41" s="196">
        <v>-1998.98356982478</v>
      </c>
      <c r="VF41" s="196">
        <v>1998.98356982478</v>
      </c>
      <c r="VG41" s="196">
        <v>1998.98356982478</v>
      </c>
      <c r="VH41" s="196">
        <v>-1998.98356982478</v>
      </c>
      <c r="VI41" s="196">
        <v>1998.98356982478</v>
      </c>
      <c r="VJ41" s="196">
        <f t="shared" si="104"/>
        <v>1998.98356982478</v>
      </c>
      <c r="VK41" s="196">
        <v>-1998.98356982478</v>
      </c>
      <c r="VL41" s="196">
        <v>1998.98356982478</v>
      </c>
      <c r="VM41" s="196">
        <v>-1998.98356982478</v>
      </c>
      <c r="VN41" s="196">
        <v>1998.98356982478</v>
      </c>
      <c r="VP41">
        <v>1</v>
      </c>
      <c r="VQ41" s="239">
        <v>1</v>
      </c>
      <c r="VR41" s="239">
        <v>-1</v>
      </c>
      <c r="VS41" s="239">
        <v>1</v>
      </c>
      <c r="VT41" s="214">
        <v>1</v>
      </c>
      <c r="VU41" s="240">
        <v>-7</v>
      </c>
      <c r="VV41">
        <v>-1</v>
      </c>
      <c r="VW41">
        <v>-1</v>
      </c>
      <c r="VX41" s="214">
        <v>1</v>
      </c>
      <c r="VY41">
        <v>1</v>
      </c>
      <c r="VZ41">
        <v>1</v>
      </c>
      <c r="WA41">
        <v>0</v>
      </c>
      <c r="WB41">
        <v>0</v>
      </c>
      <c r="WC41" s="248">
        <v>6.1823802163800002E-3</v>
      </c>
      <c r="WD41" s="202">
        <v>42544</v>
      </c>
      <c r="WE41">
        <f t="shared" si="178"/>
        <v>1</v>
      </c>
      <c r="WF41" t="s">
        <v>1180</v>
      </c>
      <c r="WG41">
        <v>1</v>
      </c>
      <c r="WH41" s="252">
        <v>2</v>
      </c>
      <c r="WI41">
        <v>1</v>
      </c>
      <c r="WJ41" s="138">
        <v>136710</v>
      </c>
      <c r="WK41" s="138">
        <v>136710</v>
      </c>
      <c r="WL41" s="196">
        <v>845.1931993813098</v>
      </c>
      <c r="WM41" s="196">
        <f t="shared" si="163"/>
        <v>845.1931993813098</v>
      </c>
      <c r="WN41" s="196">
        <v>845.1931993813098</v>
      </c>
      <c r="WO41" s="196">
        <v>-845.1931993813098</v>
      </c>
      <c r="WP41" s="196">
        <v>-845.1931993813098</v>
      </c>
      <c r="WQ41" s="196">
        <v>-845.1931993813098</v>
      </c>
      <c r="WR41" s="196">
        <v>845.1931993813098</v>
      </c>
      <c r="WS41" s="196">
        <f t="shared" si="105"/>
        <v>845.1931993813098</v>
      </c>
      <c r="WT41" s="196">
        <v>-845.1931993813098</v>
      </c>
      <c r="WU41" s="196">
        <v>845.1931993813098</v>
      </c>
      <c r="WV41" s="196">
        <v>-845.1931993813098</v>
      </c>
      <c r="WW41" s="196">
        <v>845.1931993813098</v>
      </c>
      <c r="WY41">
        <v>1</v>
      </c>
      <c r="WZ41" s="239">
        <v>1</v>
      </c>
      <c r="XA41" s="239">
        <v>-1</v>
      </c>
      <c r="XB41" s="239">
        <v>1</v>
      </c>
      <c r="XC41" s="214">
        <v>1</v>
      </c>
      <c r="XD41" s="240">
        <v>-8</v>
      </c>
      <c r="XE41">
        <v>-1</v>
      </c>
      <c r="XF41">
        <v>-1</v>
      </c>
      <c r="XG41">
        <v>-1</v>
      </c>
      <c r="XH41">
        <v>0</v>
      </c>
      <c r="XI41">
        <v>0</v>
      </c>
      <c r="XJ41">
        <v>1</v>
      </c>
      <c r="XK41">
        <v>1</v>
      </c>
      <c r="XL41">
        <v>-3.6573769292699999E-3</v>
      </c>
      <c r="XM41" s="202">
        <v>42544</v>
      </c>
      <c r="XN41">
        <f t="shared" si="179"/>
        <v>1</v>
      </c>
      <c r="XO41" t="s">
        <v>1180</v>
      </c>
      <c r="XP41">
        <v>1</v>
      </c>
      <c r="XQ41" s="252">
        <v>1</v>
      </c>
      <c r="XR41">
        <v>1</v>
      </c>
      <c r="XS41" s="138">
        <v>136210</v>
      </c>
      <c r="XT41" s="138">
        <v>136210</v>
      </c>
      <c r="XU41" s="196">
        <v>-498.17131153586666</v>
      </c>
      <c r="XV41" s="196">
        <f t="shared" si="164"/>
        <v>-498.17131153586666</v>
      </c>
      <c r="XW41" s="196">
        <v>-498.17131153586666</v>
      </c>
      <c r="XX41" s="196">
        <v>498.17131153586666</v>
      </c>
      <c r="XY41" s="196">
        <v>498.17131153586666</v>
      </c>
      <c r="XZ41" s="196">
        <v>498.17131153586666</v>
      </c>
      <c r="YA41" s="196">
        <v>-498.17131153586666</v>
      </c>
      <c r="YB41" s="196">
        <f t="shared" si="106"/>
        <v>-498.17131153586666</v>
      </c>
      <c r="YC41" s="196">
        <v>498.17131153586666</v>
      </c>
      <c r="YD41" s="196">
        <v>-498.17131153586666</v>
      </c>
      <c r="YE41" s="196">
        <v>-498.17131153586666</v>
      </c>
      <c r="YF41" s="196">
        <v>498.17131153586666</v>
      </c>
      <c r="YH41">
        <v>-1</v>
      </c>
      <c r="YI41">
        <v>1</v>
      </c>
      <c r="YJ41">
        <v>-1</v>
      </c>
      <c r="YK41">
        <v>1</v>
      </c>
      <c r="YL41">
        <v>1</v>
      </c>
      <c r="YM41">
        <v>-9</v>
      </c>
      <c r="YN41">
        <v>-1</v>
      </c>
      <c r="YO41">
        <v>-1</v>
      </c>
      <c r="YP41" s="214">
        <v>-1</v>
      </c>
      <c r="YQ41">
        <v>0</v>
      </c>
      <c r="YR41">
        <v>0</v>
      </c>
      <c r="YS41">
        <v>1</v>
      </c>
      <c r="YT41">
        <v>1</v>
      </c>
      <c r="YU41" s="248">
        <v>-2.7163938036900001E-3</v>
      </c>
      <c r="YV41" s="202">
        <v>42544</v>
      </c>
      <c r="YW41">
        <f t="shared" si="180"/>
        <v>-1</v>
      </c>
      <c r="YX41" t="s">
        <v>1180</v>
      </c>
      <c r="YY41">
        <v>1</v>
      </c>
      <c r="YZ41">
        <v>1</v>
      </c>
      <c r="ZA41">
        <v>1</v>
      </c>
      <c r="ZB41" s="138">
        <v>135840</v>
      </c>
      <c r="ZC41" s="138">
        <v>135840</v>
      </c>
      <c r="ZD41" s="196">
        <v>-368.99493429324963</v>
      </c>
      <c r="ZE41" s="196">
        <f t="shared" si="165"/>
        <v>368.99493429324963</v>
      </c>
      <c r="ZF41" s="196">
        <v>-368.99493429324963</v>
      </c>
      <c r="ZG41" s="196">
        <v>368.99493429324963</v>
      </c>
      <c r="ZH41" s="196">
        <v>368.99493429324963</v>
      </c>
      <c r="ZI41" s="196">
        <v>368.99493429324963</v>
      </c>
      <c r="ZJ41" s="196">
        <v>-368.99493429324963</v>
      </c>
      <c r="ZK41" s="196">
        <f t="shared" si="107"/>
        <v>368.99493429324963</v>
      </c>
      <c r="ZL41" s="196">
        <v>368.99493429324963</v>
      </c>
      <c r="ZM41" s="196">
        <v>-368.99493429324963</v>
      </c>
      <c r="ZN41" s="196">
        <v>-368.99493429324963</v>
      </c>
      <c r="ZO41" s="196">
        <v>368.99493429324963</v>
      </c>
      <c r="ZQ41">
        <v>-1</v>
      </c>
      <c r="ZR41" s="239">
        <v>-1</v>
      </c>
      <c r="ZS41" s="239">
        <v>-1</v>
      </c>
      <c r="ZT41" s="239">
        <v>-1</v>
      </c>
      <c r="ZU41" s="214">
        <v>1</v>
      </c>
      <c r="ZV41" s="240">
        <v>-10</v>
      </c>
      <c r="ZW41">
        <v>-1</v>
      </c>
      <c r="ZX41">
        <v>-1</v>
      </c>
      <c r="ZY41" s="214">
        <v>-1</v>
      </c>
      <c r="ZZ41">
        <v>1</v>
      </c>
      <c r="AAA41">
        <v>0</v>
      </c>
      <c r="AAB41">
        <v>1</v>
      </c>
      <c r="AAC41">
        <v>1</v>
      </c>
      <c r="AAD41" s="248">
        <v>-1.3250883392200001E-3</v>
      </c>
      <c r="AAE41" s="202">
        <v>42544</v>
      </c>
      <c r="AAF41">
        <f t="shared" si="181"/>
        <v>-1</v>
      </c>
      <c r="AAG41" t="s">
        <v>1180</v>
      </c>
      <c r="AAH41">
        <v>1</v>
      </c>
      <c r="AAI41" s="252">
        <v>2</v>
      </c>
      <c r="AAJ41">
        <v>1</v>
      </c>
      <c r="AAK41" s="138">
        <v>135660</v>
      </c>
      <c r="AAL41" s="138">
        <v>135660</v>
      </c>
      <c r="AAM41" s="196">
        <v>179.76148409858521</v>
      </c>
      <c r="AAN41" s="196">
        <f t="shared" si="166"/>
        <v>179.76148409858521</v>
      </c>
      <c r="AAO41" s="196">
        <v>-179.76148409858521</v>
      </c>
      <c r="AAP41" s="196">
        <v>179.76148409858521</v>
      </c>
      <c r="AAQ41" s="196">
        <v>179.76148409858521</v>
      </c>
      <c r="AAR41" s="196">
        <v>179.76148409858521</v>
      </c>
      <c r="AAS41" s="196">
        <v>179.76148409858521</v>
      </c>
      <c r="AAT41" s="196">
        <f t="shared" si="108"/>
        <v>179.76148409858521</v>
      </c>
      <c r="AAU41" s="196">
        <v>179.76148409858521</v>
      </c>
      <c r="AAV41" s="196">
        <v>-179.76148409858521</v>
      </c>
      <c r="AAW41" s="196">
        <v>-179.76148409858521</v>
      </c>
      <c r="AAX41" s="196">
        <v>179.76148409858521</v>
      </c>
      <c r="AAZ41">
        <v>-1</v>
      </c>
      <c r="ABA41" s="239">
        <v>-1</v>
      </c>
      <c r="ABB41" s="239">
        <v>-1</v>
      </c>
      <c r="ABC41" s="239">
        <v>-1</v>
      </c>
      <c r="ABD41" s="214">
        <v>1</v>
      </c>
      <c r="ABE41" s="240">
        <v>-11</v>
      </c>
      <c r="ABF41">
        <v>-1</v>
      </c>
      <c r="ABG41">
        <v>-1</v>
      </c>
      <c r="ABH41" s="214">
        <v>-1</v>
      </c>
      <c r="ABI41">
        <v>1</v>
      </c>
      <c r="ABJ41">
        <v>0</v>
      </c>
      <c r="ABK41">
        <v>1</v>
      </c>
      <c r="ABL41">
        <v>1</v>
      </c>
      <c r="ABM41" s="248">
        <v>-1.5701017248999999E-2</v>
      </c>
      <c r="ABN41" s="202">
        <v>42544</v>
      </c>
      <c r="ABO41">
        <v>-1</v>
      </c>
      <c r="ABP41" t="s">
        <v>1180</v>
      </c>
      <c r="ABQ41">
        <v>1</v>
      </c>
      <c r="ABR41" s="252">
        <v>2</v>
      </c>
      <c r="ABS41">
        <v>1</v>
      </c>
      <c r="ABT41" s="138">
        <v>133530</v>
      </c>
      <c r="ABU41" s="138">
        <v>133530</v>
      </c>
      <c r="ABV41" s="196">
        <v>2096.5568332589696</v>
      </c>
      <c r="ABW41" s="196">
        <v>2096.5568332589696</v>
      </c>
      <c r="ABX41" s="196">
        <v>-2096.5568332589696</v>
      </c>
      <c r="ABY41" s="196">
        <v>2096.5568332589696</v>
      </c>
      <c r="ABZ41" s="196">
        <v>2096.5568332589696</v>
      </c>
      <c r="ACA41" s="196">
        <v>2096.5568332589696</v>
      </c>
      <c r="ACB41" s="196">
        <v>2096.5568332589696</v>
      </c>
      <c r="ACC41" s="196">
        <v>2096.5568332589696</v>
      </c>
      <c r="ACD41" s="196">
        <v>2096.5568332589696</v>
      </c>
      <c r="ACE41" s="196">
        <v>-2096.5568332589696</v>
      </c>
      <c r="ACF41" s="196">
        <v>-2096.5568332589696</v>
      </c>
      <c r="ACG41" s="196">
        <v>2096.5568332589696</v>
      </c>
      <c r="ACI41">
        <v>-1</v>
      </c>
      <c r="ACJ41" s="239">
        <v>-1</v>
      </c>
      <c r="ACK41" s="239">
        <v>1</v>
      </c>
      <c r="ACL41" s="239">
        <v>-1</v>
      </c>
      <c r="ACM41" s="214">
        <v>1</v>
      </c>
      <c r="ACN41" s="240">
        <v>4</v>
      </c>
      <c r="ACO41">
        <v>-1</v>
      </c>
      <c r="ACP41">
        <v>1</v>
      </c>
      <c r="ACQ41" s="214">
        <v>1</v>
      </c>
      <c r="ACR41">
        <v>1</v>
      </c>
      <c r="ACS41">
        <v>1</v>
      </c>
      <c r="ACT41">
        <v>0</v>
      </c>
      <c r="ACU41">
        <v>1</v>
      </c>
      <c r="ACV41" s="248">
        <v>6.2158316483199999E-3</v>
      </c>
      <c r="ACW41" s="202">
        <v>42557</v>
      </c>
      <c r="ACX41">
        <v>-1</v>
      </c>
      <c r="ACY41" t="s">
        <v>1180</v>
      </c>
      <c r="ACZ41">
        <v>1</v>
      </c>
      <c r="ADA41" s="252"/>
      <c r="ADB41">
        <v>1</v>
      </c>
      <c r="ADC41" s="138">
        <v>134360</v>
      </c>
      <c r="ADD41" s="138">
        <v>134360</v>
      </c>
      <c r="ADE41" s="196">
        <v>-835.15914026827522</v>
      </c>
      <c r="ADF41" s="196">
        <v>-835.15914026827522</v>
      </c>
      <c r="ADG41" s="196">
        <v>835.15914026827522</v>
      </c>
      <c r="ADH41" s="196">
        <v>-835.15914026827522</v>
      </c>
      <c r="ADI41" s="196">
        <v>835.15914026827522</v>
      </c>
      <c r="ADJ41" s="196">
        <v>835.15914026827522</v>
      </c>
      <c r="ADK41" s="196">
        <v>-835.15914026827522</v>
      </c>
      <c r="ADL41" s="196">
        <v>-835.15914026827522</v>
      </c>
      <c r="ADM41" s="196">
        <v>-835.15914026827522</v>
      </c>
      <c r="ADN41" s="196">
        <v>835.15914026827522</v>
      </c>
      <c r="ADO41" s="196">
        <v>-835.15914026827522</v>
      </c>
      <c r="ADP41" s="196">
        <v>835.15914026827522</v>
      </c>
      <c r="ADR41">
        <v>1</v>
      </c>
      <c r="ADS41" s="239">
        <v>-1</v>
      </c>
      <c r="ADT41" s="239">
        <v>1</v>
      </c>
      <c r="ADU41" s="214">
        <v>-1</v>
      </c>
      <c r="ADV41" s="214">
        <v>1</v>
      </c>
      <c r="ADW41" s="240">
        <v>5</v>
      </c>
      <c r="ADX41">
        <v>-1</v>
      </c>
      <c r="ADY41">
        <v>1</v>
      </c>
      <c r="ADZ41" s="214">
        <v>-1</v>
      </c>
      <c r="AEA41">
        <v>0</v>
      </c>
      <c r="AEB41">
        <v>0</v>
      </c>
      <c r="AEC41">
        <v>1</v>
      </c>
      <c r="AED41">
        <v>0</v>
      </c>
      <c r="AEE41" s="248">
        <v>-8.4846680559700002E-3</v>
      </c>
      <c r="AEF41" s="202">
        <v>42557</v>
      </c>
      <c r="AEG41">
        <v>1</v>
      </c>
      <c r="AEH41" t="s">
        <v>1180</v>
      </c>
      <c r="AEI41">
        <v>1</v>
      </c>
      <c r="AEJ41" s="252"/>
      <c r="AEK41">
        <v>1</v>
      </c>
      <c r="AEL41" s="138">
        <v>133220</v>
      </c>
      <c r="AEM41" s="138">
        <v>133220</v>
      </c>
      <c r="AEN41" s="196">
        <v>1130.3274784163234</v>
      </c>
      <c r="AEO41" s="196">
        <v>-1130.3274784163234</v>
      </c>
      <c r="AEP41" s="196">
        <v>-1130.3274784163234</v>
      </c>
      <c r="AEQ41" s="196">
        <v>1130.3274784163234</v>
      </c>
      <c r="AER41" s="196">
        <v>-1130.3274784163234</v>
      </c>
      <c r="AES41" s="196">
        <v>-1130.3274784163234</v>
      </c>
      <c r="AET41" s="196">
        <v>1130.3274784163234</v>
      </c>
      <c r="AEU41" s="196">
        <v>-1130.3274784163234</v>
      </c>
      <c r="AEV41" s="196">
        <v>1130.3274784163234</v>
      </c>
      <c r="AEW41" s="196">
        <v>-1130.3274784163234</v>
      </c>
      <c r="AEX41" s="196">
        <v>-1130.3274784163234</v>
      </c>
      <c r="AEY41" s="196">
        <v>1130.3274784163234</v>
      </c>
      <c r="AFA41">
        <f t="shared" si="109"/>
        <v>-1</v>
      </c>
      <c r="AFB41" s="239">
        <v>-1</v>
      </c>
      <c r="AFC41" s="239">
        <v>-1</v>
      </c>
      <c r="AFD41" s="239">
        <v>-1</v>
      </c>
      <c r="AFE41" s="214">
        <v>1</v>
      </c>
      <c r="AFF41" s="240">
        <v>-6</v>
      </c>
      <c r="AFG41">
        <f t="shared" si="110"/>
        <v>-1</v>
      </c>
      <c r="AFH41">
        <f t="shared" si="111"/>
        <v>-1</v>
      </c>
      <c r="AFI41" s="214">
        <v>-1</v>
      </c>
      <c r="AFJ41">
        <f t="shared" si="112"/>
        <v>1</v>
      </c>
      <c r="AFK41">
        <f t="shared" si="194"/>
        <v>0</v>
      </c>
      <c r="AFL41">
        <f t="shared" si="167"/>
        <v>1</v>
      </c>
      <c r="AFM41">
        <f t="shared" si="114"/>
        <v>1</v>
      </c>
      <c r="AFN41">
        <v>-3.6030626032099999E-3</v>
      </c>
      <c r="AFO41" s="202">
        <v>42557</v>
      </c>
      <c r="AFP41">
        <f t="shared" si="115"/>
        <v>-1</v>
      </c>
      <c r="AFQ41" t="str">
        <f t="shared" si="92"/>
        <v>TRUE</v>
      </c>
      <c r="AFR41">
        <f>VLOOKUP($A41,'FuturesInfo (3)'!$A$2:$V$80,22)</f>
        <v>1</v>
      </c>
      <c r="AFS41" s="252"/>
      <c r="AFT41">
        <f t="shared" si="116"/>
        <v>1</v>
      </c>
      <c r="AFU41" s="138">
        <f>VLOOKUP($A41,'FuturesInfo (3)'!$A$2:$O$80,15)*AFR41</f>
        <v>132740</v>
      </c>
      <c r="AFV41" s="138">
        <f>VLOOKUP($A41,'FuturesInfo (3)'!$A$2:$O$80,15)*AFT41</f>
        <v>132740</v>
      </c>
      <c r="AFW41" s="196">
        <f t="shared" si="117"/>
        <v>478.27052995009541</v>
      </c>
      <c r="AFX41" s="196">
        <f t="shared" si="188"/>
        <v>478.27052995009541</v>
      </c>
      <c r="AFY41" s="196">
        <f t="shared" si="119"/>
        <v>-478.27052995009541</v>
      </c>
      <c r="AFZ41" s="196">
        <f t="shared" si="120"/>
        <v>478.27052995009541</v>
      </c>
      <c r="AGA41" s="196">
        <f t="shared" si="191"/>
        <v>478.27052995009541</v>
      </c>
      <c r="AGB41" s="196">
        <f t="shared" si="122"/>
        <v>478.27052995009541</v>
      </c>
      <c r="AGC41" s="196">
        <f t="shared" si="168"/>
        <v>478.27052995009541</v>
      </c>
      <c r="AGD41" s="196">
        <f t="shared" si="123"/>
        <v>478.27052995009541</v>
      </c>
      <c r="AGE41" s="196">
        <f>IF(IF(sym!$Q30=AFI41,1,0)=1,ABS(AFU41*AFN41),-ABS(AFU41*AFN41))</f>
        <v>478.27052995009541</v>
      </c>
      <c r="AGF41" s="196">
        <f>IF(IF(sym!$P30=AFI41,1,0)=1,ABS(AFU41*AFN41),-ABS(AFU41*AFN41))</f>
        <v>-478.27052995009541</v>
      </c>
      <c r="AGG41" s="196">
        <f t="shared" si="183"/>
        <v>-478.27052995009541</v>
      </c>
      <c r="AGH41" s="196">
        <f t="shared" si="125"/>
        <v>478.27052995009541</v>
      </c>
      <c r="AGJ41">
        <f t="shared" si="126"/>
        <v>-1</v>
      </c>
      <c r="AGK41" s="239">
        <v>-1</v>
      </c>
      <c r="AGL41" s="239">
        <v>-1</v>
      </c>
      <c r="AGM41" s="239">
        <v>-1</v>
      </c>
      <c r="AGN41" s="214">
        <v>1</v>
      </c>
      <c r="AGO41" s="240">
        <v>-7</v>
      </c>
      <c r="AGP41">
        <f t="shared" si="127"/>
        <v>-1</v>
      </c>
      <c r="AGQ41">
        <f t="shared" si="128"/>
        <v>-1</v>
      </c>
      <c r="AGR41" s="214"/>
      <c r="AGS41">
        <f t="shared" si="129"/>
        <v>0</v>
      </c>
      <c r="AGT41">
        <f t="shared" si="195"/>
        <v>0</v>
      </c>
      <c r="AGU41">
        <f t="shared" si="169"/>
        <v>0</v>
      </c>
      <c r="AGV41">
        <f t="shared" si="131"/>
        <v>0</v>
      </c>
      <c r="AGW41" s="248"/>
      <c r="AGX41" s="202">
        <v>42557</v>
      </c>
      <c r="AGY41">
        <f t="shared" si="132"/>
        <v>-1</v>
      </c>
      <c r="AGZ41" t="str">
        <f t="shared" si="93"/>
        <v>TRUE</v>
      </c>
      <c r="AHA41">
        <f>VLOOKUP($A41,'FuturesInfo (3)'!$A$2:$V$80,22)</f>
        <v>1</v>
      </c>
      <c r="AHB41" s="252"/>
      <c r="AHC41">
        <f t="shared" si="133"/>
        <v>1</v>
      </c>
      <c r="AHD41" s="138">
        <f>VLOOKUP($A41,'FuturesInfo (3)'!$A$2:$O$80,15)*AHA41</f>
        <v>132740</v>
      </c>
      <c r="AHE41" s="138">
        <f>VLOOKUP($A41,'FuturesInfo (3)'!$A$2:$O$80,15)*AHC41</f>
        <v>132740</v>
      </c>
      <c r="AHF41" s="196">
        <f t="shared" si="134"/>
        <v>0</v>
      </c>
      <c r="AHG41" s="196">
        <f t="shared" si="189"/>
        <v>0</v>
      </c>
      <c r="AHH41" s="196">
        <f t="shared" si="136"/>
        <v>0</v>
      </c>
      <c r="AHI41" s="196">
        <f t="shared" si="137"/>
        <v>0</v>
      </c>
      <c r="AHJ41" s="196">
        <f t="shared" si="192"/>
        <v>0</v>
      </c>
      <c r="AHK41" s="196">
        <f t="shared" si="139"/>
        <v>0</v>
      </c>
      <c r="AHL41" s="196">
        <f t="shared" si="170"/>
        <v>0</v>
      </c>
      <c r="AHM41" s="196">
        <f t="shared" si="140"/>
        <v>0</v>
      </c>
      <c r="AHN41" s="196">
        <f>IF(IF(sym!$Q30=AGR41,1,0)=1,ABS(AHD41*AGW41),-ABS(AHD41*AGW41))</f>
        <v>0</v>
      </c>
      <c r="AHO41" s="196">
        <f>IF(IF(sym!$P30=AGR41,1,0)=1,ABS(AHD41*AGW41),-ABS(AHD41*AGW41))</f>
        <v>0</v>
      </c>
      <c r="AHP41" s="196">
        <f t="shared" si="185"/>
        <v>0</v>
      </c>
      <c r="AHQ41" s="196">
        <f t="shared" si="142"/>
        <v>0</v>
      </c>
      <c r="AHS41">
        <f t="shared" si="143"/>
        <v>0</v>
      </c>
      <c r="AHT41" s="239"/>
      <c r="AHU41" s="239"/>
      <c r="AHV41" s="239"/>
      <c r="AHW41" s="214"/>
      <c r="AHX41" s="240"/>
      <c r="AHY41">
        <f t="shared" si="144"/>
        <v>1</v>
      </c>
      <c r="AHZ41">
        <f t="shared" si="145"/>
        <v>0</v>
      </c>
      <c r="AIA41" s="214"/>
      <c r="AIB41">
        <f t="shared" si="146"/>
        <v>1</v>
      </c>
      <c r="AIC41">
        <f t="shared" si="196"/>
        <v>1</v>
      </c>
      <c r="AID41">
        <f t="shared" si="171"/>
        <v>0</v>
      </c>
      <c r="AIE41">
        <f t="shared" si="148"/>
        <v>1</v>
      </c>
      <c r="AIF41" s="248"/>
      <c r="AIG41" s="202"/>
      <c r="AIH41">
        <f t="shared" si="149"/>
        <v>-1</v>
      </c>
      <c r="AII41" t="str">
        <f t="shared" si="94"/>
        <v>FALSE</v>
      </c>
      <c r="AIJ41">
        <f>VLOOKUP($A41,'FuturesInfo (3)'!$A$2:$V$80,22)</f>
        <v>1</v>
      </c>
      <c r="AIK41" s="252"/>
      <c r="AIL41">
        <f t="shared" si="150"/>
        <v>1</v>
      </c>
      <c r="AIM41" s="138">
        <f>VLOOKUP($A41,'FuturesInfo (3)'!$A$2:$O$80,15)*AIJ41</f>
        <v>132740</v>
      </c>
      <c r="AIN41" s="138">
        <f>VLOOKUP($A41,'FuturesInfo (3)'!$A$2:$O$80,15)*AIL41</f>
        <v>132740</v>
      </c>
      <c r="AIO41" s="196">
        <f t="shared" si="151"/>
        <v>0</v>
      </c>
      <c r="AIP41" s="196">
        <f t="shared" si="190"/>
        <v>0</v>
      </c>
      <c r="AIQ41" s="196">
        <f t="shared" si="153"/>
        <v>0</v>
      </c>
      <c r="AIR41" s="196">
        <f t="shared" si="154"/>
        <v>0</v>
      </c>
      <c r="AIS41" s="196">
        <f t="shared" si="193"/>
        <v>0</v>
      </c>
      <c r="AIT41" s="196">
        <f t="shared" si="156"/>
        <v>0</v>
      </c>
      <c r="AIU41" s="196">
        <f t="shared" si="172"/>
        <v>0</v>
      </c>
      <c r="AIV41" s="196">
        <f t="shared" si="157"/>
        <v>0</v>
      </c>
      <c r="AIW41" s="196">
        <f>IF(IF(sym!$Q30=AIA41,1,0)=1,ABS(AIM41*AIF41),-ABS(AIM41*AIF41))</f>
        <v>0</v>
      </c>
      <c r="AIX41" s="196">
        <f>IF(IF(sym!$P30=AIA41,1,0)=1,ABS(AIM41*AIF41),-ABS(AIM41*AIF41))</f>
        <v>0</v>
      </c>
      <c r="AIY41" s="196">
        <f t="shared" si="187"/>
        <v>0</v>
      </c>
      <c r="AIZ41" s="196">
        <f t="shared" si="159"/>
        <v>0</v>
      </c>
    </row>
    <row r="42" spans="1:936" x14ac:dyDescent="0.25">
      <c r="A42" s="1" t="s">
        <v>1032</v>
      </c>
      <c r="B42" s="150" t="str">
        <f>'FuturesInfo (3)'!M30</f>
        <v>HHI</v>
      </c>
      <c r="C42" s="200" t="str">
        <f>VLOOKUP(A42,'FuturesInfo (3)'!$A$2:$K$80,11)</f>
        <v>index</v>
      </c>
      <c r="F42" t="e">
        <f>#REF!</f>
        <v>#REF!</v>
      </c>
      <c r="G42">
        <v>1</v>
      </c>
      <c r="H42">
        <v>-1</v>
      </c>
      <c r="I42">
        <v>1</v>
      </c>
      <c r="J42">
        <f t="shared" si="77"/>
        <v>1</v>
      </c>
      <c r="K42">
        <f t="shared" si="78"/>
        <v>0</v>
      </c>
      <c r="L42" s="184">
        <v>9.5473833097600002E-3</v>
      </c>
      <c r="M42" s="2">
        <v>10</v>
      </c>
      <c r="N42">
        <v>60</v>
      </c>
      <c r="O42" t="str">
        <f t="shared" si="79"/>
        <v>TRUE</v>
      </c>
      <c r="P42">
        <f>VLOOKUP($A42,'FuturesInfo (3)'!$A$2:$V$80,22)</f>
        <v>2</v>
      </c>
      <c r="Q42">
        <f t="shared" si="80"/>
        <v>2</v>
      </c>
      <c r="R42">
        <f t="shared" si="80"/>
        <v>2</v>
      </c>
      <c r="S42" s="138">
        <f>VLOOKUP($A42,'FuturesInfo (3)'!$A$2:$O$80,15)*Q42</f>
        <v>116769.62676962678</v>
      </c>
      <c r="T42" s="144">
        <f t="shared" si="81"/>
        <v>1114.8443857072391</v>
      </c>
      <c r="U42" s="144">
        <f t="shared" si="95"/>
        <v>-1114.8443857072391</v>
      </c>
      <c r="W42">
        <f t="shared" si="82"/>
        <v>1</v>
      </c>
      <c r="X42">
        <v>1</v>
      </c>
      <c r="Y42">
        <v>-1</v>
      </c>
      <c r="Z42">
        <v>1</v>
      </c>
      <c r="AA42">
        <f t="shared" si="173"/>
        <v>1</v>
      </c>
      <c r="AB42">
        <f t="shared" si="83"/>
        <v>0</v>
      </c>
      <c r="AC42" s="1">
        <v>6.4214827787500003E-3</v>
      </c>
      <c r="AD42" s="2">
        <v>10</v>
      </c>
      <c r="AE42">
        <v>60</v>
      </c>
      <c r="AF42" t="str">
        <f t="shared" si="84"/>
        <v>TRUE</v>
      </c>
      <c r="AG42">
        <f>VLOOKUP($A42,'FuturesInfo (3)'!$A$2:$V$80,22)</f>
        <v>2</v>
      </c>
      <c r="AH42">
        <f t="shared" si="85"/>
        <v>2</v>
      </c>
      <c r="AI42">
        <f t="shared" si="96"/>
        <v>2</v>
      </c>
      <c r="AJ42" s="138">
        <f>VLOOKUP($A42,'FuturesInfo (3)'!$A$2:$O$80,15)*AI42</f>
        <v>116769.62676962678</v>
      </c>
      <c r="AK42" s="196">
        <f t="shared" si="97"/>
        <v>749.83414738222336</v>
      </c>
      <c r="AL42" s="196">
        <f t="shared" si="98"/>
        <v>-749.83414738222336</v>
      </c>
      <c r="AN42">
        <f t="shared" si="86"/>
        <v>1</v>
      </c>
      <c r="AO42">
        <v>1</v>
      </c>
      <c r="AP42">
        <v>-1</v>
      </c>
      <c r="AQ42">
        <v>1</v>
      </c>
      <c r="AR42">
        <f t="shared" si="174"/>
        <v>1</v>
      </c>
      <c r="AS42">
        <f t="shared" si="87"/>
        <v>0</v>
      </c>
      <c r="AT42" s="1">
        <v>1.99535962877E-2</v>
      </c>
      <c r="AU42" s="2">
        <v>10</v>
      </c>
      <c r="AV42">
        <v>60</v>
      </c>
      <c r="AW42" t="str">
        <f t="shared" si="88"/>
        <v>TRUE</v>
      </c>
      <c r="AX42">
        <f>VLOOKUP($A42,'FuturesInfo (3)'!$A$2:$V$80,22)</f>
        <v>2</v>
      </c>
      <c r="AY42">
        <f t="shared" si="89"/>
        <v>2</v>
      </c>
      <c r="AZ42">
        <f t="shared" si="99"/>
        <v>2</v>
      </c>
      <c r="BA42" s="138">
        <f>VLOOKUP($A42,'FuturesInfo (3)'!$A$2:$O$80,15)*AZ42</f>
        <v>116769.62676962678</v>
      </c>
      <c r="BB42" s="196">
        <f t="shared" si="90"/>
        <v>2329.9739912265395</v>
      </c>
      <c r="BC42" s="196">
        <f t="shared" si="100"/>
        <v>-2329.9739912265395</v>
      </c>
      <c r="BE42">
        <v>1</v>
      </c>
      <c r="BF42">
        <v>1</v>
      </c>
      <c r="BG42">
        <v>-1</v>
      </c>
      <c r="BH42">
        <v>1</v>
      </c>
      <c r="BI42">
        <v>1</v>
      </c>
      <c r="BJ42">
        <v>0</v>
      </c>
      <c r="BK42" s="1">
        <v>6.8243858052799997E-4</v>
      </c>
      <c r="BL42" s="2">
        <v>10</v>
      </c>
      <c r="BM42">
        <v>60</v>
      </c>
      <c r="BN42" t="s">
        <v>1180</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1180</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1180</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1180</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1180</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1180</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1180</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1180</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1180</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1180</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1180</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1180</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1180</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1180</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1180</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1180</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1180</v>
      </c>
      <c r="QX42">
        <v>2</v>
      </c>
      <c r="QY42" s="252">
        <v>2</v>
      </c>
      <c r="QZ42">
        <v>2</v>
      </c>
      <c r="RA42" s="138">
        <v>112290.86229086229</v>
      </c>
      <c r="RB42" s="138">
        <v>112290.86229086229</v>
      </c>
      <c r="RC42" s="196">
        <v>1977.5974114682431</v>
      </c>
      <c r="RD42" s="196">
        <f t="shared" si="91"/>
        <v>1977.5974114682431</v>
      </c>
      <c r="RE42" s="196">
        <v>1977.5974114682431</v>
      </c>
      <c r="RF42" s="196">
        <v>-1977.5974114682431</v>
      </c>
      <c r="RG42" s="196">
        <v>-1977.5974114682431</v>
      </c>
      <c r="RH42" s="196">
        <v>1977.5974114682431</v>
      </c>
      <c r="RI42" s="196">
        <f t="shared" si="101"/>
        <v>0</v>
      </c>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f t="shared" si="175"/>
        <v>1</v>
      </c>
      <c r="SE42" t="s">
        <v>1180</v>
      </c>
      <c r="SF42">
        <v>2</v>
      </c>
      <c r="SG42" s="252">
        <v>2</v>
      </c>
      <c r="SH42">
        <v>2</v>
      </c>
      <c r="SI42" s="138">
        <v>112985.84298584299</v>
      </c>
      <c r="SJ42" s="138">
        <v>112985.84298584299</v>
      </c>
      <c r="SK42" s="196">
        <v>0</v>
      </c>
      <c r="SL42" s="196">
        <f t="shared" si="160"/>
        <v>0</v>
      </c>
      <c r="SM42" s="196">
        <v>0</v>
      </c>
      <c r="SN42" s="196">
        <v>0</v>
      </c>
      <c r="SO42" s="196">
        <v>0</v>
      </c>
      <c r="SP42" s="196">
        <v>0</v>
      </c>
      <c r="SQ42" s="196">
        <v>0</v>
      </c>
      <c r="SR42" s="196">
        <f t="shared" si="102"/>
        <v>0</v>
      </c>
      <c r="SS42" s="196">
        <v>0</v>
      </c>
      <c r="ST42" s="196">
        <v>0</v>
      </c>
      <c r="SU42" s="196">
        <v>0</v>
      </c>
      <c r="SV42" s="196">
        <v>0</v>
      </c>
      <c r="SX42">
        <v>1</v>
      </c>
      <c r="SY42" s="239">
        <v>1</v>
      </c>
      <c r="SZ42" s="239">
        <v>1</v>
      </c>
      <c r="TA42" s="239">
        <v>1</v>
      </c>
      <c r="TB42" s="214">
        <v>1</v>
      </c>
      <c r="TC42" s="240">
        <v>-5</v>
      </c>
      <c r="TD42">
        <v>-1</v>
      </c>
      <c r="TE42">
        <v>-1</v>
      </c>
      <c r="TF42" s="214">
        <v>1</v>
      </c>
      <c r="TG42">
        <v>1</v>
      </c>
      <c r="TH42">
        <v>1</v>
      </c>
      <c r="TI42">
        <v>0</v>
      </c>
      <c r="TJ42">
        <v>0</v>
      </c>
      <c r="TK42" s="248">
        <v>6.1891117478500004E-3</v>
      </c>
      <c r="TL42" s="202">
        <v>42544</v>
      </c>
      <c r="TM42">
        <f t="shared" si="176"/>
        <v>1</v>
      </c>
      <c r="TN42" t="s">
        <v>1180</v>
      </c>
      <c r="TO42">
        <v>2</v>
      </c>
      <c r="TP42" s="252">
        <v>2</v>
      </c>
      <c r="TQ42">
        <v>2</v>
      </c>
      <c r="TR42" s="138">
        <v>112985.84298584299</v>
      </c>
      <c r="TS42" s="138">
        <v>112985.84298584299</v>
      </c>
      <c r="TT42" s="196">
        <v>699.28200816441642</v>
      </c>
      <c r="TU42" s="196">
        <f t="shared" si="161"/>
        <v>699.28200816441642</v>
      </c>
      <c r="TV42" s="196">
        <v>699.28200816441642</v>
      </c>
      <c r="TW42" s="196">
        <v>-699.28200816441642</v>
      </c>
      <c r="TX42" s="196">
        <v>-699.28200816441642</v>
      </c>
      <c r="TY42" s="196">
        <v>699.28200816441642</v>
      </c>
      <c r="TZ42" s="196">
        <v>699.28200816441642</v>
      </c>
      <c r="UA42" s="196">
        <f t="shared" si="103"/>
        <v>699.28200816441642</v>
      </c>
      <c r="UB42" s="196">
        <v>699.28200816441642</v>
      </c>
      <c r="UC42" s="196">
        <v>-699.28200816441642</v>
      </c>
      <c r="UD42" s="196">
        <v>-699.28200816441642</v>
      </c>
      <c r="UE42" s="196">
        <v>699.28200816441642</v>
      </c>
      <c r="UG42">
        <v>1</v>
      </c>
      <c r="UH42" s="239">
        <v>1</v>
      </c>
      <c r="UI42" s="239">
        <v>-1</v>
      </c>
      <c r="UJ42" s="239">
        <v>1</v>
      </c>
      <c r="UK42" s="214">
        <v>1</v>
      </c>
      <c r="UL42" s="240">
        <v>5</v>
      </c>
      <c r="UM42">
        <v>-1</v>
      </c>
      <c r="UN42">
        <v>1</v>
      </c>
      <c r="UO42" s="214">
        <v>-1</v>
      </c>
      <c r="UP42">
        <v>0</v>
      </c>
      <c r="UQ42">
        <v>0</v>
      </c>
      <c r="UR42">
        <v>1</v>
      </c>
      <c r="US42">
        <v>0</v>
      </c>
      <c r="UT42" s="248">
        <v>-1.6744503929799998E-2</v>
      </c>
      <c r="UU42" s="202">
        <v>42545</v>
      </c>
      <c r="UV42">
        <f t="shared" si="177"/>
        <v>1</v>
      </c>
      <c r="UW42" t="s">
        <v>1180</v>
      </c>
      <c r="UX42">
        <v>2</v>
      </c>
      <c r="UY42" s="252">
        <v>2</v>
      </c>
      <c r="UZ42">
        <v>2</v>
      </c>
      <c r="VA42" s="138">
        <v>111093.95109395109</v>
      </c>
      <c r="VB42" s="138">
        <v>111093.95109395109</v>
      </c>
      <c r="VC42" s="196">
        <v>-1860.2131006696729</v>
      </c>
      <c r="VD42" s="196">
        <f t="shared" si="162"/>
        <v>-1860.2131006696729</v>
      </c>
      <c r="VE42" s="196">
        <v>-1860.2131006696729</v>
      </c>
      <c r="VF42" s="196">
        <v>1860.2131006696729</v>
      </c>
      <c r="VG42" s="196">
        <v>-1860.2131006696729</v>
      </c>
      <c r="VH42" s="196">
        <v>1860.2131006696729</v>
      </c>
      <c r="VI42" s="196">
        <v>-1860.2131006696729</v>
      </c>
      <c r="VJ42" s="196">
        <f t="shared" si="104"/>
        <v>-1860.2131006696729</v>
      </c>
      <c r="VK42" s="196">
        <v>-1860.2131006696729</v>
      </c>
      <c r="VL42" s="196">
        <v>1860.2131006696729</v>
      </c>
      <c r="VM42" s="196">
        <v>-1860.2131006696729</v>
      </c>
      <c r="VN42" s="196">
        <v>1860.2131006696729</v>
      </c>
      <c r="VP42">
        <v>-1</v>
      </c>
      <c r="VQ42" s="239">
        <v>-1</v>
      </c>
      <c r="VR42" s="239">
        <v>-1</v>
      </c>
      <c r="VS42" s="239">
        <v>-1</v>
      </c>
      <c r="VT42" s="214">
        <v>1</v>
      </c>
      <c r="VU42" s="240">
        <v>-1</v>
      </c>
      <c r="VV42">
        <v>-1</v>
      </c>
      <c r="VW42">
        <v>-1</v>
      </c>
      <c r="VX42" s="214">
        <v>-1</v>
      </c>
      <c r="VY42">
        <v>1</v>
      </c>
      <c r="VZ42">
        <v>0</v>
      </c>
      <c r="WA42">
        <v>1</v>
      </c>
      <c r="WB42">
        <v>1</v>
      </c>
      <c r="WC42" s="248">
        <v>-1.5060240963900001E-2</v>
      </c>
      <c r="WD42" s="202">
        <v>42545</v>
      </c>
      <c r="WE42">
        <f t="shared" si="178"/>
        <v>-1</v>
      </c>
      <c r="WF42" t="s">
        <v>1180</v>
      </c>
      <c r="WG42">
        <v>2</v>
      </c>
      <c r="WH42" s="252">
        <v>2</v>
      </c>
      <c r="WI42">
        <v>2</v>
      </c>
      <c r="WJ42" s="138">
        <v>109420.84942084942</v>
      </c>
      <c r="WK42" s="138">
        <v>109420.84942084942</v>
      </c>
      <c r="WL42" s="196">
        <v>1647.9043587526101</v>
      </c>
      <c r="WM42" s="196">
        <f t="shared" si="163"/>
        <v>1647.9043587526101</v>
      </c>
      <c r="WN42" s="196">
        <v>-1647.9043587526101</v>
      </c>
      <c r="WO42" s="196">
        <v>1647.9043587526101</v>
      </c>
      <c r="WP42" s="196">
        <v>1647.9043587526101</v>
      </c>
      <c r="WQ42" s="196">
        <v>1647.9043587526101</v>
      </c>
      <c r="WR42" s="196">
        <v>1647.9043587526101</v>
      </c>
      <c r="WS42" s="196">
        <f t="shared" si="105"/>
        <v>1647.9043587526101</v>
      </c>
      <c r="WT42" s="196">
        <v>-1647.9043587526101</v>
      </c>
      <c r="WU42" s="196">
        <v>1647.9043587526101</v>
      </c>
      <c r="WV42" s="196">
        <v>-1647.9043587526101</v>
      </c>
      <c r="WW42" s="196">
        <v>1647.9043587526101</v>
      </c>
      <c r="WY42">
        <v>-1</v>
      </c>
      <c r="WZ42" s="239">
        <v>-1</v>
      </c>
      <c r="XA42" s="239">
        <v>-1</v>
      </c>
      <c r="XB42" s="239">
        <v>-1</v>
      </c>
      <c r="XC42" s="214">
        <v>1</v>
      </c>
      <c r="XD42" s="240">
        <v>-2</v>
      </c>
      <c r="XE42">
        <v>-1</v>
      </c>
      <c r="XF42">
        <v>-1</v>
      </c>
      <c r="XG42">
        <v>1</v>
      </c>
      <c r="XH42">
        <v>0</v>
      </c>
      <c r="XI42">
        <v>1</v>
      </c>
      <c r="XJ42">
        <v>0</v>
      </c>
      <c r="XK42">
        <v>0</v>
      </c>
      <c r="XL42">
        <v>9.9976476123299993E-3</v>
      </c>
      <c r="XM42" s="202">
        <v>42545</v>
      </c>
      <c r="XN42">
        <f t="shared" si="179"/>
        <v>-1</v>
      </c>
      <c r="XO42" t="s">
        <v>1180</v>
      </c>
      <c r="XP42">
        <v>2</v>
      </c>
      <c r="XQ42" s="252">
        <v>1</v>
      </c>
      <c r="XR42">
        <v>3</v>
      </c>
      <c r="XS42" s="138">
        <v>110514.80051480052</v>
      </c>
      <c r="XT42" s="138">
        <v>165772.20077220077</v>
      </c>
      <c r="XU42" s="196">
        <v>-1104.8880314939215</v>
      </c>
      <c r="XV42" s="196">
        <f t="shared" si="164"/>
        <v>-1104.8880314939215</v>
      </c>
      <c r="XW42" s="196">
        <v>1104.8880314939215</v>
      </c>
      <c r="XX42" s="196">
        <v>-1104.8880314939215</v>
      </c>
      <c r="XY42" s="196">
        <v>-1104.8880314939215</v>
      </c>
      <c r="XZ42" s="196">
        <v>-1104.8880314939215</v>
      </c>
      <c r="YA42" s="196">
        <v>-1104.8880314939215</v>
      </c>
      <c r="YB42" s="196">
        <f t="shared" si="106"/>
        <v>-1104.8880314939215</v>
      </c>
      <c r="YC42" s="196">
        <v>1104.8880314939215</v>
      </c>
      <c r="YD42" s="196">
        <v>-1104.8880314939215</v>
      </c>
      <c r="YE42" s="196">
        <v>-1104.8880314939215</v>
      </c>
      <c r="YF42" s="196">
        <v>1104.8880314939215</v>
      </c>
      <c r="YH42">
        <v>1</v>
      </c>
      <c r="YI42">
        <v>-1</v>
      </c>
      <c r="YJ42">
        <v>1</v>
      </c>
      <c r="YK42">
        <v>-1</v>
      </c>
      <c r="YL42">
        <v>1</v>
      </c>
      <c r="YM42">
        <v>-3</v>
      </c>
      <c r="YN42">
        <v>-1</v>
      </c>
      <c r="YO42">
        <v>-1</v>
      </c>
      <c r="YP42" s="214">
        <v>-1</v>
      </c>
      <c r="YQ42">
        <v>1</v>
      </c>
      <c r="YR42">
        <v>0</v>
      </c>
      <c r="YS42">
        <v>1</v>
      </c>
      <c r="YT42">
        <v>1</v>
      </c>
      <c r="YU42" s="248">
        <v>-6.6379410737200002E-3</v>
      </c>
      <c r="YV42" s="202">
        <v>42545</v>
      </c>
      <c r="YW42">
        <f t="shared" si="180"/>
        <v>-1</v>
      </c>
      <c r="YX42" t="s">
        <v>1180</v>
      </c>
      <c r="YY42">
        <v>2</v>
      </c>
      <c r="YZ42">
        <v>1</v>
      </c>
      <c r="ZA42">
        <v>3</v>
      </c>
      <c r="ZB42" s="138">
        <v>109781.20978120979</v>
      </c>
      <c r="ZC42" s="138">
        <v>164671.81467181467</v>
      </c>
      <c r="ZD42" s="196">
        <v>728.72120152936429</v>
      </c>
      <c r="ZE42" s="196">
        <f t="shared" si="165"/>
        <v>-728.72120152936429</v>
      </c>
      <c r="ZF42" s="196">
        <v>-728.72120152936429</v>
      </c>
      <c r="ZG42" s="196">
        <v>728.72120152936429</v>
      </c>
      <c r="ZH42" s="196">
        <v>728.72120152936429</v>
      </c>
      <c r="ZI42" s="196">
        <v>-728.72120152936429</v>
      </c>
      <c r="ZJ42" s="196">
        <v>728.72120152936429</v>
      </c>
      <c r="ZK42" s="196">
        <f t="shared" si="107"/>
        <v>728.72120152936429</v>
      </c>
      <c r="ZL42" s="196">
        <v>-728.72120152936429</v>
      </c>
      <c r="ZM42" s="196">
        <v>728.72120152936429</v>
      </c>
      <c r="ZN42" s="196">
        <v>-728.72120152936429</v>
      </c>
      <c r="ZO42" s="196">
        <v>728.72120152936429</v>
      </c>
      <c r="ZQ42">
        <v>-1</v>
      </c>
      <c r="ZR42" s="239">
        <v>-1</v>
      </c>
      <c r="ZS42" s="239">
        <v>1</v>
      </c>
      <c r="ZT42" s="239">
        <v>-1</v>
      </c>
      <c r="ZU42" s="214">
        <v>1</v>
      </c>
      <c r="ZV42" s="240">
        <v>9</v>
      </c>
      <c r="ZW42">
        <v>-1</v>
      </c>
      <c r="ZX42">
        <v>1</v>
      </c>
      <c r="ZY42" s="214">
        <v>1</v>
      </c>
      <c r="ZZ42">
        <v>0</v>
      </c>
      <c r="AAA42">
        <v>1</v>
      </c>
      <c r="AAB42">
        <v>0</v>
      </c>
      <c r="AAC42">
        <v>1</v>
      </c>
      <c r="AAD42" s="248">
        <v>2.1570926143000001E-2</v>
      </c>
      <c r="AAE42" s="202">
        <v>42545</v>
      </c>
      <c r="AAF42">
        <f t="shared" si="181"/>
        <v>-1</v>
      </c>
      <c r="AAG42" t="s">
        <v>1180</v>
      </c>
      <c r="AAH42">
        <v>2</v>
      </c>
      <c r="AAI42" s="252">
        <v>1</v>
      </c>
      <c r="AAJ42">
        <v>3</v>
      </c>
      <c r="AAK42" s="138">
        <v>112149.29214929216</v>
      </c>
      <c r="AAL42" s="138">
        <v>168223.93822393822</v>
      </c>
      <c r="AAM42" s="196">
        <v>-2419.1640979421109</v>
      </c>
      <c r="AAN42" s="196">
        <f t="shared" si="166"/>
        <v>-2419.1640979421109</v>
      </c>
      <c r="AAO42" s="196">
        <v>2419.1640979421109</v>
      </c>
      <c r="AAP42" s="196">
        <v>-2419.1640979421109</v>
      </c>
      <c r="AAQ42" s="196">
        <v>2419.1640979421109</v>
      </c>
      <c r="AAR42" s="196">
        <v>2419.1640979421109</v>
      </c>
      <c r="AAS42" s="196">
        <v>-2419.1640979421109</v>
      </c>
      <c r="AAT42" s="196">
        <f t="shared" si="108"/>
        <v>-2419.1640979421109</v>
      </c>
      <c r="AAU42" s="196">
        <v>2419.1640979421109</v>
      </c>
      <c r="AAV42" s="196">
        <v>-2419.1640979421109</v>
      </c>
      <c r="AAW42" s="196">
        <v>-2419.1640979421109</v>
      </c>
      <c r="AAX42" s="196">
        <v>2419.1640979421109</v>
      </c>
      <c r="AAZ42">
        <v>1</v>
      </c>
      <c r="ABA42" s="239">
        <v>-1</v>
      </c>
      <c r="ABB42" s="239">
        <v>1</v>
      </c>
      <c r="ABC42" s="239">
        <v>-1</v>
      </c>
      <c r="ABD42" s="214">
        <v>1</v>
      </c>
      <c r="ABE42" s="240">
        <v>10</v>
      </c>
      <c r="ABF42">
        <v>-1</v>
      </c>
      <c r="ABG42">
        <v>1</v>
      </c>
      <c r="ABH42" s="214">
        <v>1</v>
      </c>
      <c r="ABI42">
        <v>0</v>
      </c>
      <c r="ABJ42">
        <v>1</v>
      </c>
      <c r="ABK42">
        <v>0</v>
      </c>
      <c r="ABL42">
        <v>1</v>
      </c>
      <c r="ABM42" s="248">
        <v>1.76727105807E-2</v>
      </c>
      <c r="ABN42" s="202">
        <v>42545</v>
      </c>
      <c r="ABO42">
        <v>1</v>
      </c>
      <c r="ABP42" t="s">
        <v>1180</v>
      </c>
      <c r="ABQ42">
        <v>2</v>
      </c>
      <c r="ABR42" s="252">
        <v>2</v>
      </c>
      <c r="ABS42">
        <v>2</v>
      </c>
      <c r="ABT42" s="138">
        <v>114131.27413127414</v>
      </c>
      <c r="ABU42" s="138">
        <v>114131.27413127414</v>
      </c>
      <c r="ABV42" s="196">
        <v>-2017.0089759285406</v>
      </c>
      <c r="ABW42" s="196">
        <v>2017.0089759285406</v>
      </c>
      <c r="ABX42" s="196">
        <v>2017.0089759285406</v>
      </c>
      <c r="ABY42" s="196">
        <v>-2017.0089759285406</v>
      </c>
      <c r="ABZ42" s="196">
        <v>2017.0089759285406</v>
      </c>
      <c r="ACA42" s="196">
        <v>2017.0089759285406</v>
      </c>
      <c r="ACB42" s="196">
        <v>-2017.0089759285406</v>
      </c>
      <c r="ACC42" s="196">
        <v>2017.0089759285406</v>
      </c>
      <c r="ACD42" s="196">
        <v>2017.0089759285406</v>
      </c>
      <c r="ACE42" s="196">
        <v>-2017.0089759285406</v>
      </c>
      <c r="ACF42" s="196">
        <v>-2017.0089759285406</v>
      </c>
      <c r="ACG42" s="196">
        <v>2017.0089759285406</v>
      </c>
      <c r="ACI42">
        <v>1</v>
      </c>
      <c r="ACJ42" s="239">
        <v>1</v>
      </c>
      <c r="ACK42" s="239">
        <v>-1</v>
      </c>
      <c r="ACL42" s="239">
        <v>1</v>
      </c>
      <c r="ACM42" s="214">
        <v>1</v>
      </c>
      <c r="ACN42" s="240">
        <v>-6</v>
      </c>
      <c r="ACO42">
        <v>-1</v>
      </c>
      <c r="ACP42">
        <v>-1</v>
      </c>
      <c r="ACQ42" s="214">
        <v>1</v>
      </c>
      <c r="ACR42">
        <v>0</v>
      </c>
      <c r="ACS42">
        <v>1</v>
      </c>
      <c r="ACT42">
        <v>0</v>
      </c>
      <c r="ACU42">
        <v>0</v>
      </c>
      <c r="ACV42" s="248">
        <v>2.93188994136E-3</v>
      </c>
      <c r="ACW42" s="202">
        <v>42555</v>
      </c>
      <c r="ACX42">
        <v>1</v>
      </c>
      <c r="ACY42" t="s">
        <v>1180</v>
      </c>
      <c r="ACZ42">
        <v>2</v>
      </c>
      <c r="ADA42" s="252"/>
      <c r="ADB42">
        <v>2</v>
      </c>
      <c r="ADC42" s="138">
        <v>114465.89446589447</v>
      </c>
      <c r="ADD42" s="138">
        <v>114465.89446589447</v>
      </c>
      <c r="ADE42" s="196">
        <v>335.60140461333128</v>
      </c>
      <c r="ADF42" s="196">
        <v>335.60140461333128</v>
      </c>
      <c r="ADG42" s="196">
        <v>335.60140461333128</v>
      </c>
      <c r="ADH42" s="196">
        <v>-335.60140461333128</v>
      </c>
      <c r="ADI42" s="196">
        <v>-335.60140461333128</v>
      </c>
      <c r="ADJ42" s="196">
        <v>-335.60140461333128</v>
      </c>
      <c r="ADK42" s="196">
        <v>335.60140461333128</v>
      </c>
      <c r="ADL42" s="196">
        <v>335.60140461333128</v>
      </c>
      <c r="ADM42" s="196">
        <v>335.60140461333128</v>
      </c>
      <c r="ADN42" s="196">
        <v>-335.60140461333128</v>
      </c>
      <c r="ADO42" s="196">
        <v>-335.60140461333128</v>
      </c>
      <c r="ADP42" s="196">
        <v>335.60140461333128</v>
      </c>
      <c r="ADR42">
        <v>1</v>
      </c>
      <c r="ADS42" s="239">
        <v>1</v>
      </c>
      <c r="ADT42" s="239">
        <v>1</v>
      </c>
      <c r="ADU42" s="214">
        <v>1</v>
      </c>
      <c r="ADV42" s="214">
        <v>1</v>
      </c>
      <c r="ADW42" s="240">
        <v>12</v>
      </c>
      <c r="ADX42">
        <v>-1</v>
      </c>
      <c r="ADY42">
        <v>1</v>
      </c>
      <c r="ADZ42" s="214">
        <v>1</v>
      </c>
      <c r="AEA42">
        <v>1</v>
      </c>
      <c r="AEB42">
        <v>1</v>
      </c>
      <c r="AEC42">
        <v>0</v>
      </c>
      <c r="AED42">
        <v>1</v>
      </c>
      <c r="AEE42" s="248">
        <v>1.29300652125E-2</v>
      </c>
      <c r="AEF42" s="202">
        <v>42545</v>
      </c>
      <c r="AEG42">
        <v>1</v>
      </c>
      <c r="AEH42" t="s">
        <v>1180</v>
      </c>
      <c r="AEI42">
        <v>2</v>
      </c>
      <c r="AEJ42" s="252"/>
      <c r="AEK42">
        <v>2</v>
      </c>
      <c r="AEL42" s="138">
        <v>115945.94594594595</v>
      </c>
      <c r="AEM42" s="138">
        <v>115945.94594594595</v>
      </c>
      <c r="AEN42" s="196">
        <v>1499.1886422060811</v>
      </c>
      <c r="AEO42" s="196">
        <v>1499.1886422060811</v>
      </c>
      <c r="AEP42" s="196">
        <v>1499.1886422060811</v>
      </c>
      <c r="AEQ42" s="196">
        <v>-1499.1886422060811</v>
      </c>
      <c r="AER42" s="196">
        <v>1499.1886422060811</v>
      </c>
      <c r="AES42" s="196">
        <v>1499.1886422060811</v>
      </c>
      <c r="AET42" s="196">
        <v>1499.1886422060811</v>
      </c>
      <c r="AEU42" s="196">
        <v>1499.1886422060811</v>
      </c>
      <c r="AEV42" s="196">
        <v>1499.1886422060811</v>
      </c>
      <c r="AEW42" s="196">
        <v>-1499.1886422060811</v>
      </c>
      <c r="AEX42" s="196">
        <v>-1499.1886422060811</v>
      </c>
      <c r="AEY42" s="196">
        <v>1499.1886422060811</v>
      </c>
      <c r="AFA42">
        <f t="shared" si="109"/>
        <v>1</v>
      </c>
      <c r="AFB42" s="239">
        <v>1</v>
      </c>
      <c r="AFC42" s="239">
        <v>-1</v>
      </c>
      <c r="AFD42" s="239">
        <v>1</v>
      </c>
      <c r="AFE42" s="214">
        <v>1</v>
      </c>
      <c r="AFF42" s="240">
        <v>13</v>
      </c>
      <c r="AFG42">
        <f t="shared" si="110"/>
        <v>-1</v>
      </c>
      <c r="AFH42">
        <f t="shared" si="111"/>
        <v>1</v>
      </c>
      <c r="AFI42" s="214">
        <v>1</v>
      </c>
      <c r="AFJ42">
        <f t="shared" si="112"/>
        <v>0</v>
      </c>
      <c r="AFK42">
        <f t="shared" si="194"/>
        <v>1</v>
      </c>
      <c r="AFL42">
        <f t="shared" si="167"/>
        <v>0</v>
      </c>
      <c r="AFM42">
        <f t="shared" si="114"/>
        <v>1</v>
      </c>
      <c r="AFN42">
        <v>7.1040071040100001E-3</v>
      </c>
      <c r="AFO42" s="202">
        <v>42545</v>
      </c>
      <c r="AFP42">
        <f t="shared" si="115"/>
        <v>1</v>
      </c>
      <c r="AFQ42" t="str">
        <f t="shared" si="92"/>
        <v>TRUE</v>
      </c>
      <c r="AFR42">
        <f>VLOOKUP($A42,'FuturesInfo (3)'!$A$2:$V$80,22)</f>
        <v>2</v>
      </c>
      <c r="AFS42" s="252"/>
      <c r="AFT42">
        <f t="shared" si="116"/>
        <v>2</v>
      </c>
      <c r="AFU42" s="138">
        <f>VLOOKUP($A42,'FuturesInfo (3)'!$A$2:$O$80,15)*AFR42</f>
        <v>116769.62676962678</v>
      </c>
      <c r="AFV42" s="138">
        <f>VLOOKUP($A42,'FuturesInfo (3)'!$A$2:$O$80,15)*AFT42</f>
        <v>116769.62676962678</v>
      </c>
      <c r="AFW42" s="196">
        <f t="shared" si="117"/>
        <v>829.53225810402489</v>
      </c>
      <c r="AFX42" s="196">
        <f t="shared" si="188"/>
        <v>829.53225810402489</v>
      </c>
      <c r="AFY42" s="196">
        <f t="shared" si="119"/>
        <v>829.53225810402489</v>
      </c>
      <c r="AFZ42" s="196">
        <f t="shared" si="120"/>
        <v>-829.53225810402489</v>
      </c>
      <c r="AGA42" s="196">
        <f t="shared" si="191"/>
        <v>829.53225810402489</v>
      </c>
      <c r="AGB42" s="196">
        <f t="shared" si="122"/>
        <v>-829.53225810402489</v>
      </c>
      <c r="AGC42" s="196">
        <f t="shared" si="168"/>
        <v>829.53225810402489</v>
      </c>
      <c r="AGD42" s="196">
        <f t="shared" si="123"/>
        <v>829.53225810402489</v>
      </c>
      <c r="AGE42" s="196">
        <f>IF(IF(sym!$Q31=AFI42,1,0)=1,ABS(AFU42*AFN42),-ABS(AFU42*AFN42))</f>
        <v>829.53225810402489</v>
      </c>
      <c r="AGF42" s="196">
        <f>IF(IF(sym!$P31=AFI42,1,0)=1,ABS(AFU42*AFN42),-ABS(AFU42*AFN42))</f>
        <v>-829.53225810402489</v>
      </c>
      <c r="AGG42" s="196">
        <f t="shared" si="183"/>
        <v>-829.53225810402489</v>
      </c>
      <c r="AGH42" s="196">
        <f t="shared" si="125"/>
        <v>829.53225810402489</v>
      </c>
      <c r="AGJ42">
        <f t="shared" si="126"/>
        <v>1</v>
      </c>
      <c r="AGK42" s="239">
        <v>1</v>
      </c>
      <c r="AGL42" s="239">
        <v>-1</v>
      </c>
      <c r="AGM42" s="239">
        <v>1</v>
      </c>
      <c r="AGN42" s="214">
        <v>1</v>
      </c>
      <c r="AGO42" s="240">
        <v>14</v>
      </c>
      <c r="AGP42">
        <f t="shared" si="127"/>
        <v>-1</v>
      </c>
      <c r="AGQ42">
        <f t="shared" si="128"/>
        <v>1</v>
      </c>
      <c r="AGR42" s="214"/>
      <c r="AGS42">
        <f t="shared" si="129"/>
        <v>0</v>
      </c>
      <c r="AGT42">
        <f t="shared" si="195"/>
        <v>0</v>
      </c>
      <c r="AGU42">
        <f t="shared" si="169"/>
        <v>0</v>
      </c>
      <c r="AGV42">
        <f t="shared" si="131"/>
        <v>0</v>
      </c>
      <c r="AGW42" s="248"/>
      <c r="AGX42" s="202">
        <v>42545</v>
      </c>
      <c r="AGY42">
        <f t="shared" si="132"/>
        <v>1</v>
      </c>
      <c r="AGZ42" t="str">
        <f t="shared" si="93"/>
        <v>TRUE</v>
      </c>
      <c r="AHA42">
        <f>VLOOKUP($A42,'FuturesInfo (3)'!$A$2:$V$80,22)</f>
        <v>2</v>
      </c>
      <c r="AHB42" s="252"/>
      <c r="AHC42">
        <f t="shared" si="133"/>
        <v>2</v>
      </c>
      <c r="AHD42" s="138">
        <f>VLOOKUP($A42,'FuturesInfo (3)'!$A$2:$O$80,15)*AHA42</f>
        <v>116769.62676962678</v>
      </c>
      <c r="AHE42" s="138">
        <f>VLOOKUP($A42,'FuturesInfo (3)'!$A$2:$O$80,15)*AHC42</f>
        <v>116769.62676962678</v>
      </c>
      <c r="AHF42" s="196">
        <f t="shared" si="134"/>
        <v>0</v>
      </c>
      <c r="AHG42" s="196">
        <f t="shared" si="189"/>
        <v>0</v>
      </c>
      <c r="AHH42" s="196">
        <f t="shared" si="136"/>
        <v>0</v>
      </c>
      <c r="AHI42" s="196">
        <f t="shared" si="137"/>
        <v>0</v>
      </c>
      <c r="AHJ42" s="196">
        <f t="shared" si="192"/>
        <v>0</v>
      </c>
      <c r="AHK42" s="196">
        <f t="shared" si="139"/>
        <v>0</v>
      </c>
      <c r="AHL42" s="196">
        <f t="shared" si="170"/>
        <v>0</v>
      </c>
      <c r="AHM42" s="196">
        <f t="shared" si="140"/>
        <v>0</v>
      </c>
      <c r="AHN42" s="196">
        <f>IF(IF(sym!$Q31=AGR42,1,0)=1,ABS(AHD42*AGW42),-ABS(AHD42*AGW42))</f>
        <v>0</v>
      </c>
      <c r="AHO42" s="196">
        <f>IF(IF(sym!$P31=AGR42,1,0)=1,ABS(AHD42*AGW42),-ABS(AHD42*AGW42))</f>
        <v>0</v>
      </c>
      <c r="AHP42" s="196">
        <f t="shared" si="185"/>
        <v>0</v>
      </c>
      <c r="AHQ42" s="196">
        <f t="shared" si="142"/>
        <v>0</v>
      </c>
      <c r="AHS42">
        <f t="shared" si="143"/>
        <v>0</v>
      </c>
      <c r="AHT42" s="239"/>
      <c r="AHU42" s="239"/>
      <c r="AHV42" s="239"/>
      <c r="AHW42" s="214"/>
      <c r="AHX42" s="240"/>
      <c r="AHY42">
        <f t="shared" si="144"/>
        <v>1</v>
      </c>
      <c r="AHZ42">
        <f t="shared" si="145"/>
        <v>0</v>
      </c>
      <c r="AIA42" s="214"/>
      <c r="AIB42">
        <f t="shared" si="146"/>
        <v>1</v>
      </c>
      <c r="AIC42">
        <f t="shared" si="196"/>
        <v>1</v>
      </c>
      <c r="AID42">
        <f t="shared" si="171"/>
        <v>0</v>
      </c>
      <c r="AIE42">
        <f t="shared" si="148"/>
        <v>1</v>
      </c>
      <c r="AIF42" s="248"/>
      <c r="AIG42" s="202"/>
      <c r="AIH42">
        <f t="shared" si="149"/>
        <v>-1</v>
      </c>
      <c r="AII42" t="str">
        <f t="shared" si="94"/>
        <v>FALSE</v>
      </c>
      <c r="AIJ42">
        <f>VLOOKUP($A42,'FuturesInfo (3)'!$A$2:$V$80,22)</f>
        <v>2</v>
      </c>
      <c r="AIK42" s="252"/>
      <c r="AIL42">
        <f t="shared" si="150"/>
        <v>2</v>
      </c>
      <c r="AIM42" s="138">
        <f>VLOOKUP($A42,'FuturesInfo (3)'!$A$2:$O$80,15)*AIJ42</f>
        <v>116769.62676962678</v>
      </c>
      <c r="AIN42" s="138">
        <f>VLOOKUP($A42,'FuturesInfo (3)'!$A$2:$O$80,15)*AIL42</f>
        <v>116769.62676962678</v>
      </c>
      <c r="AIO42" s="196">
        <f t="shared" si="151"/>
        <v>0</v>
      </c>
      <c r="AIP42" s="196">
        <f t="shared" si="190"/>
        <v>0</v>
      </c>
      <c r="AIQ42" s="196">
        <f t="shared" si="153"/>
        <v>0</v>
      </c>
      <c r="AIR42" s="196">
        <f t="shared" si="154"/>
        <v>0</v>
      </c>
      <c r="AIS42" s="196">
        <f t="shared" si="193"/>
        <v>0</v>
      </c>
      <c r="AIT42" s="196">
        <f t="shared" si="156"/>
        <v>0</v>
      </c>
      <c r="AIU42" s="196">
        <f t="shared" si="172"/>
        <v>0</v>
      </c>
      <c r="AIV42" s="196">
        <f t="shared" si="157"/>
        <v>0</v>
      </c>
      <c r="AIW42" s="196">
        <f>IF(IF(sym!$Q31=AIA42,1,0)=1,ABS(AIM42*AIF42),-ABS(AIM42*AIF42))</f>
        <v>0</v>
      </c>
      <c r="AIX42" s="196">
        <f>IF(IF(sym!$P31=AIA42,1,0)=1,ABS(AIM42*AIF42),-ABS(AIM42*AIF42))</f>
        <v>0</v>
      </c>
      <c r="AIY42" s="196">
        <f t="shared" si="187"/>
        <v>0</v>
      </c>
      <c r="AIZ42" s="196">
        <f t="shared" si="159"/>
        <v>0</v>
      </c>
    </row>
    <row r="43" spans="1:936" x14ac:dyDescent="0.25">
      <c r="A43" s="1" t="s">
        <v>352</v>
      </c>
      <c r="B43" s="150" t="str">
        <f>'FuturesInfo (3)'!M31</f>
        <v>QHG</v>
      </c>
      <c r="C43" s="200" t="str">
        <f>VLOOKUP(A43,'FuturesInfo (3)'!$A$2:$K$80,11)</f>
        <v>metal</v>
      </c>
      <c r="F43" t="e">
        <f>#REF!</f>
        <v>#REF!</v>
      </c>
      <c r="G43">
        <v>-1</v>
      </c>
      <c r="H43">
        <v>1</v>
      </c>
      <c r="I43">
        <v>1</v>
      </c>
      <c r="J43">
        <f t="shared" si="77"/>
        <v>0</v>
      </c>
      <c r="K43">
        <f t="shared" si="78"/>
        <v>1</v>
      </c>
      <c r="L43" s="184">
        <v>2.0772946859899999E-2</v>
      </c>
      <c r="M43" s="2">
        <v>10</v>
      </c>
      <c r="N43">
        <v>60</v>
      </c>
      <c r="O43" t="str">
        <f t="shared" si="79"/>
        <v>TRUE</v>
      </c>
      <c r="P43">
        <f>VLOOKUP($A43,'FuturesInfo (3)'!$A$2:$V$80,22)</f>
        <v>2</v>
      </c>
      <c r="Q43">
        <f t="shared" si="80"/>
        <v>2</v>
      </c>
      <c r="R43">
        <f t="shared" si="80"/>
        <v>2</v>
      </c>
      <c r="S43" s="138">
        <f>VLOOKUP($A43,'FuturesInfo (3)'!$A$2:$O$80,15)*Q43</f>
        <v>111675</v>
      </c>
      <c r="T43" s="144">
        <f t="shared" si="81"/>
        <v>-2319.8188405793326</v>
      </c>
      <c r="U43" s="144">
        <f t="shared" si="95"/>
        <v>2319.8188405793326</v>
      </c>
      <c r="W43">
        <f t="shared" si="82"/>
        <v>-1</v>
      </c>
      <c r="X43">
        <v>1</v>
      </c>
      <c r="Y43">
        <v>1</v>
      </c>
      <c r="Z43">
        <v>1</v>
      </c>
      <c r="AA43">
        <f t="shared" si="173"/>
        <v>1</v>
      </c>
      <c r="AB43">
        <f t="shared" si="83"/>
        <v>1</v>
      </c>
      <c r="AC43" s="1">
        <v>2.1296734500699998E-3</v>
      </c>
      <c r="AD43" s="2">
        <v>10</v>
      </c>
      <c r="AE43">
        <v>60</v>
      </c>
      <c r="AF43" t="str">
        <f t="shared" si="84"/>
        <v>TRUE</v>
      </c>
      <c r="AG43">
        <f>VLOOKUP($A43,'FuturesInfo (3)'!$A$2:$V$80,22)</f>
        <v>2</v>
      </c>
      <c r="AH43">
        <f t="shared" si="85"/>
        <v>3</v>
      </c>
      <c r="AI43">
        <f t="shared" si="96"/>
        <v>2</v>
      </c>
      <c r="AJ43" s="138">
        <f>VLOOKUP($A43,'FuturesInfo (3)'!$A$2:$O$80,15)*AI43</f>
        <v>111675</v>
      </c>
      <c r="AK43" s="196">
        <f t="shared" si="97"/>
        <v>237.83128253656724</v>
      </c>
      <c r="AL43" s="196">
        <f t="shared" si="98"/>
        <v>237.83128253656724</v>
      </c>
      <c r="AN43">
        <f t="shared" si="86"/>
        <v>1</v>
      </c>
      <c r="AO43">
        <v>1</v>
      </c>
      <c r="AP43">
        <v>1</v>
      </c>
      <c r="AQ43">
        <v>-1</v>
      </c>
      <c r="AR43">
        <f t="shared" si="174"/>
        <v>0</v>
      </c>
      <c r="AS43">
        <f t="shared" si="87"/>
        <v>0</v>
      </c>
      <c r="AT43" s="1">
        <v>-3.1404958677699997E-2</v>
      </c>
      <c r="AU43" s="2">
        <v>10</v>
      </c>
      <c r="AV43">
        <v>60</v>
      </c>
      <c r="AW43" t="str">
        <f t="shared" si="88"/>
        <v>TRUE</v>
      </c>
      <c r="AX43">
        <f>VLOOKUP($A43,'FuturesInfo (3)'!$A$2:$V$80,22)</f>
        <v>2</v>
      </c>
      <c r="AY43">
        <f t="shared" si="89"/>
        <v>3</v>
      </c>
      <c r="AZ43">
        <f t="shared" si="99"/>
        <v>2</v>
      </c>
      <c r="BA43" s="138">
        <f>VLOOKUP($A43,'FuturesInfo (3)'!$A$2:$O$80,15)*AZ43</f>
        <v>111675</v>
      </c>
      <c r="BB43" s="196">
        <f t="shared" si="90"/>
        <v>-3507.148760332147</v>
      </c>
      <c r="BC43" s="196">
        <f t="shared" si="100"/>
        <v>-3507.148760332147</v>
      </c>
      <c r="BE43">
        <v>1</v>
      </c>
      <c r="BF43">
        <v>-1</v>
      </c>
      <c r="BG43">
        <v>1</v>
      </c>
      <c r="BH43">
        <v>1</v>
      </c>
      <c r="BI43">
        <v>0</v>
      </c>
      <c r="BJ43">
        <v>1</v>
      </c>
      <c r="BK43" s="1">
        <v>5.1194539249099997E-3</v>
      </c>
      <c r="BL43" s="2">
        <v>10</v>
      </c>
      <c r="BM43">
        <v>60</v>
      </c>
      <c r="BN43" t="s">
        <v>1180</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1180</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1180</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1180</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1180</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1180</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1180</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1180</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1180</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1180</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1180</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1180</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1180</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1180</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1180</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1180</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1180</v>
      </c>
      <c r="QX43">
        <v>2</v>
      </c>
      <c r="QY43" s="252">
        <v>2</v>
      </c>
      <c r="QZ43">
        <v>2</v>
      </c>
      <c r="RA43" s="138">
        <v>109775</v>
      </c>
      <c r="RB43" s="138">
        <v>109775</v>
      </c>
      <c r="RC43" s="196">
        <v>477.06427264396922</v>
      </c>
      <c r="RD43" s="196">
        <f t="shared" si="91"/>
        <v>477.06427264396922</v>
      </c>
      <c r="RE43" s="196">
        <v>477.06427264396922</v>
      </c>
      <c r="RF43" s="196">
        <v>-477.06427264396922</v>
      </c>
      <c r="RG43" s="196">
        <v>477.06427264396922</v>
      </c>
      <c r="RH43" s="196">
        <v>-477.06427264396922</v>
      </c>
      <c r="RI43" s="196">
        <f t="shared" si="101"/>
        <v>-2</v>
      </c>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f t="shared" si="175"/>
        <v>1</v>
      </c>
      <c r="SE43" t="s">
        <v>1180</v>
      </c>
      <c r="SF43">
        <v>2</v>
      </c>
      <c r="SG43" s="252">
        <v>2</v>
      </c>
      <c r="SH43">
        <v>2</v>
      </c>
      <c r="SI43" s="138">
        <v>110850</v>
      </c>
      <c r="SJ43" s="138">
        <v>110850</v>
      </c>
      <c r="SK43" s="196">
        <v>1085.5272147569235</v>
      </c>
      <c r="SL43" s="196">
        <f t="shared" si="160"/>
        <v>1085.5272147569235</v>
      </c>
      <c r="SM43" s="196">
        <v>1085.5272147569235</v>
      </c>
      <c r="SN43" s="196">
        <v>-1085.5272147569235</v>
      </c>
      <c r="SO43" s="196">
        <v>1085.5272147569235</v>
      </c>
      <c r="SP43" s="196">
        <v>1085.5272147569235</v>
      </c>
      <c r="SQ43" s="196">
        <v>1085.5272147569235</v>
      </c>
      <c r="SR43" s="196">
        <f t="shared" si="102"/>
        <v>1085.5272147569235</v>
      </c>
      <c r="SS43" s="196">
        <v>1085.5272147569235</v>
      </c>
      <c r="ST43" s="196">
        <v>-1085.5272147569235</v>
      </c>
      <c r="SU43" s="196">
        <v>-1085.5272147569235</v>
      </c>
      <c r="SV43" s="196">
        <v>1085.5272147569235</v>
      </c>
      <c r="SX43">
        <v>1</v>
      </c>
      <c r="SY43" s="239">
        <v>1</v>
      </c>
      <c r="SZ43" s="239">
        <v>-1</v>
      </c>
      <c r="TA43" s="239">
        <v>1</v>
      </c>
      <c r="TB43" s="214">
        <v>1</v>
      </c>
      <c r="TC43" s="240">
        <v>13</v>
      </c>
      <c r="TD43">
        <v>-1</v>
      </c>
      <c r="TE43">
        <v>1</v>
      </c>
      <c r="TF43" s="214">
        <v>1</v>
      </c>
      <c r="TG43">
        <v>1</v>
      </c>
      <c r="TH43">
        <v>1</v>
      </c>
      <c r="TI43">
        <v>0</v>
      </c>
      <c r="TJ43">
        <v>1</v>
      </c>
      <c r="TK43" s="248"/>
      <c r="TL43" s="202">
        <v>42535</v>
      </c>
      <c r="TM43">
        <f t="shared" si="176"/>
        <v>1</v>
      </c>
      <c r="TN43" t="s">
        <v>1180</v>
      </c>
      <c r="TO43">
        <v>2</v>
      </c>
      <c r="TP43" s="252">
        <v>2</v>
      </c>
      <c r="TQ43">
        <v>2</v>
      </c>
      <c r="TR43" s="138">
        <v>110850</v>
      </c>
      <c r="TS43" s="138">
        <v>110850</v>
      </c>
      <c r="TT43" s="196">
        <v>0</v>
      </c>
      <c r="TU43" s="196">
        <f t="shared" si="161"/>
        <v>0</v>
      </c>
      <c r="TV43" s="196">
        <v>0</v>
      </c>
      <c r="TW43" s="196">
        <v>0</v>
      </c>
      <c r="TX43" s="196">
        <v>0</v>
      </c>
      <c r="TY43" s="196">
        <v>0</v>
      </c>
      <c r="TZ43" s="196">
        <v>0</v>
      </c>
      <c r="UA43" s="196">
        <f t="shared" si="103"/>
        <v>0</v>
      </c>
      <c r="UB43" s="196">
        <v>0</v>
      </c>
      <c r="UC43" s="196">
        <v>0</v>
      </c>
      <c r="UD43" s="196">
        <v>0</v>
      </c>
      <c r="UE43" s="196">
        <v>0</v>
      </c>
      <c r="UG43">
        <v>1</v>
      </c>
      <c r="UH43" s="239">
        <v>1</v>
      </c>
      <c r="UI43" s="239">
        <v>-1</v>
      </c>
      <c r="UJ43" s="239">
        <v>1</v>
      </c>
      <c r="UK43" s="214">
        <v>1</v>
      </c>
      <c r="UL43" s="240">
        <v>13</v>
      </c>
      <c r="UM43">
        <v>-1</v>
      </c>
      <c r="UN43">
        <v>1</v>
      </c>
      <c r="UO43" s="214">
        <v>-1</v>
      </c>
      <c r="UP43">
        <v>0</v>
      </c>
      <c r="UQ43">
        <v>0</v>
      </c>
      <c r="UR43">
        <v>1</v>
      </c>
      <c r="US43">
        <v>0</v>
      </c>
      <c r="UT43" s="248">
        <v>-1.5110509697799999E-2</v>
      </c>
      <c r="UU43" s="202">
        <v>42535</v>
      </c>
      <c r="UV43">
        <f t="shared" si="177"/>
        <v>1</v>
      </c>
      <c r="UW43" t="s">
        <v>1180</v>
      </c>
      <c r="UX43">
        <v>2</v>
      </c>
      <c r="UY43" s="252">
        <v>2</v>
      </c>
      <c r="UZ43">
        <v>2</v>
      </c>
      <c r="VA43" s="138">
        <v>109175</v>
      </c>
      <c r="VB43" s="138">
        <v>109175</v>
      </c>
      <c r="VC43" s="196">
        <v>-1649.689896257315</v>
      </c>
      <c r="VD43" s="196">
        <f t="shared" si="162"/>
        <v>-1649.689896257315</v>
      </c>
      <c r="VE43" s="196">
        <v>-1649.689896257315</v>
      </c>
      <c r="VF43" s="196">
        <v>1649.689896257315</v>
      </c>
      <c r="VG43" s="196">
        <v>-1649.689896257315</v>
      </c>
      <c r="VH43" s="196">
        <v>1649.689896257315</v>
      </c>
      <c r="VI43" s="196">
        <v>-1649.689896257315</v>
      </c>
      <c r="VJ43" s="196">
        <f t="shared" si="104"/>
        <v>-1649.689896257315</v>
      </c>
      <c r="VK43" s="196">
        <v>-1649.689896257315</v>
      </c>
      <c r="VL43" s="196">
        <v>1649.689896257315</v>
      </c>
      <c r="VM43" s="196">
        <v>-1649.689896257315</v>
      </c>
      <c r="VN43" s="196">
        <v>1649.689896257315</v>
      </c>
      <c r="VP43">
        <v>-1</v>
      </c>
      <c r="VQ43" s="239">
        <v>1</v>
      </c>
      <c r="VR43" s="239">
        <v>1</v>
      </c>
      <c r="VS43" s="239">
        <v>1</v>
      </c>
      <c r="VT43" s="214">
        <v>1</v>
      </c>
      <c r="VU43" s="240">
        <v>14</v>
      </c>
      <c r="VV43">
        <v>-1</v>
      </c>
      <c r="VW43">
        <v>1</v>
      </c>
      <c r="VX43" s="214">
        <v>-1</v>
      </c>
      <c r="VY43">
        <v>0</v>
      </c>
      <c r="VZ43">
        <v>0</v>
      </c>
      <c r="WA43">
        <v>1</v>
      </c>
      <c r="WB43">
        <v>0</v>
      </c>
      <c r="WC43" s="248">
        <v>-1.37394092054E-2</v>
      </c>
      <c r="WD43" s="202">
        <v>42535</v>
      </c>
      <c r="WE43">
        <f t="shared" si="178"/>
        <v>1</v>
      </c>
      <c r="WF43" t="s">
        <v>1180</v>
      </c>
      <c r="WG43">
        <v>2</v>
      </c>
      <c r="WH43" s="252">
        <v>1</v>
      </c>
      <c r="WI43">
        <v>2</v>
      </c>
      <c r="WJ43" s="138">
        <v>107675</v>
      </c>
      <c r="WK43" s="138">
        <v>107675</v>
      </c>
      <c r="WL43" s="196">
        <v>-1479.3908861914449</v>
      </c>
      <c r="WM43" s="196">
        <f t="shared" si="163"/>
        <v>1479.3908861914449</v>
      </c>
      <c r="WN43" s="196">
        <v>-1479.3908861914449</v>
      </c>
      <c r="WO43" s="196">
        <v>1479.3908861914449</v>
      </c>
      <c r="WP43" s="196">
        <v>-1479.3908861914449</v>
      </c>
      <c r="WQ43" s="196">
        <v>-1479.3908861914449</v>
      </c>
      <c r="WR43" s="196">
        <v>-1479.3908861914449</v>
      </c>
      <c r="WS43" s="196">
        <f t="shared" si="105"/>
        <v>-1479.3908861914449</v>
      </c>
      <c r="WT43" s="196">
        <v>-1479.3908861914449</v>
      </c>
      <c r="WU43" s="196">
        <v>1479.3908861914449</v>
      </c>
      <c r="WV43" s="196">
        <v>-1479.3908861914449</v>
      </c>
      <c r="WW43" s="196">
        <v>1479.3908861914449</v>
      </c>
      <c r="WY43">
        <v>-1</v>
      </c>
      <c r="WZ43" s="239">
        <v>1</v>
      </c>
      <c r="XA43" s="239">
        <v>1</v>
      </c>
      <c r="XB43" s="239">
        <v>1</v>
      </c>
      <c r="XC43" s="214">
        <v>1</v>
      </c>
      <c r="XD43" s="240">
        <v>15</v>
      </c>
      <c r="XE43">
        <v>-1</v>
      </c>
      <c r="XF43">
        <v>1</v>
      </c>
      <c r="XG43">
        <v>-1</v>
      </c>
      <c r="XH43">
        <v>0</v>
      </c>
      <c r="XI43">
        <v>0</v>
      </c>
      <c r="XJ43">
        <v>1</v>
      </c>
      <c r="XK43">
        <v>0</v>
      </c>
      <c r="XL43">
        <v>-1.39308103088E-2</v>
      </c>
      <c r="XM43" s="202">
        <v>42535</v>
      </c>
      <c r="XN43">
        <f t="shared" si="179"/>
        <v>1</v>
      </c>
      <c r="XO43" t="s">
        <v>1180</v>
      </c>
      <c r="XP43">
        <v>2</v>
      </c>
      <c r="XQ43" s="252">
        <v>1</v>
      </c>
      <c r="XR43">
        <v>3</v>
      </c>
      <c r="XS43" s="138">
        <v>106175</v>
      </c>
      <c r="XT43" s="138">
        <v>159262.5</v>
      </c>
      <c r="XU43" s="196">
        <v>-1479.1037845368398</v>
      </c>
      <c r="XV43" s="196">
        <f t="shared" si="164"/>
        <v>1479.1037845368398</v>
      </c>
      <c r="XW43" s="196">
        <v>-1479.1037845368398</v>
      </c>
      <c r="XX43" s="196">
        <v>1479.1037845368398</v>
      </c>
      <c r="XY43" s="196">
        <v>-1479.1037845368398</v>
      </c>
      <c r="XZ43" s="196">
        <v>-1479.1037845368398</v>
      </c>
      <c r="YA43" s="196">
        <v>-1479.1037845368398</v>
      </c>
      <c r="YB43" s="196">
        <f t="shared" si="106"/>
        <v>-1479.1037845368398</v>
      </c>
      <c r="YC43" s="196">
        <v>-1479.1037845368398</v>
      </c>
      <c r="YD43" s="196">
        <v>1479.1037845368398</v>
      </c>
      <c r="YE43" s="196">
        <v>-1479.1037845368398</v>
      </c>
      <c r="YF43" s="196">
        <v>1479.1037845368398</v>
      </c>
      <c r="YH43">
        <v>-1</v>
      </c>
      <c r="YI43">
        <v>1</v>
      </c>
      <c r="YJ43">
        <v>-1</v>
      </c>
      <c r="YK43">
        <v>1</v>
      </c>
      <c r="YL43">
        <v>1</v>
      </c>
      <c r="YM43">
        <v>-3</v>
      </c>
      <c r="YN43">
        <v>-1</v>
      </c>
      <c r="YO43">
        <v>-1</v>
      </c>
      <c r="YP43" s="214">
        <v>-1</v>
      </c>
      <c r="YQ43">
        <v>0</v>
      </c>
      <c r="YR43">
        <v>0</v>
      </c>
      <c r="YS43">
        <v>1</v>
      </c>
      <c r="YT43">
        <v>1</v>
      </c>
      <c r="YU43" s="248">
        <v>-2.1191429244199998E-3</v>
      </c>
      <c r="YV43" s="202">
        <v>42535</v>
      </c>
      <c r="YW43">
        <f t="shared" si="180"/>
        <v>-1</v>
      </c>
      <c r="YX43" t="s">
        <v>1180</v>
      </c>
      <c r="YY43">
        <v>2</v>
      </c>
      <c r="YZ43">
        <v>2</v>
      </c>
      <c r="ZA43">
        <v>2</v>
      </c>
      <c r="ZB43" s="138">
        <v>105950</v>
      </c>
      <c r="ZC43" s="138">
        <v>105950</v>
      </c>
      <c r="ZD43" s="196">
        <v>-224.52319284229898</v>
      </c>
      <c r="ZE43" s="196">
        <f t="shared" si="165"/>
        <v>224.52319284229898</v>
      </c>
      <c r="ZF43" s="196">
        <v>-224.52319284229898</v>
      </c>
      <c r="ZG43" s="196">
        <v>224.52319284229898</v>
      </c>
      <c r="ZH43" s="196">
        <v>224.52319284229898</v>
      </c>
      <c r="ZI43" s="196">
        <v>224.52319284229898</v>
      </c>
      <c r="ZJ43" s="196">
        <v>-224.52319284229898</v>
      </c>
      <c r="ZK43" s="196">
        <f t="shared" si="107"/>
        <v>224.52319284229898</v>
      </c>
      <c r="ZL43" s="196">
        <v>-224.52319284229898</v>
      </c>
      <c r="ZM43" s="196">
        <v>224.52319284229898</v>
      </c>
      <c r="ZN43" s="196">
        <v>-224.52319284229898</v>
      </c>
      <c r="ZO43" s="196">
        <v>224.52319284229898</v>
      </c>
      <c r="ZQ43">
        <v>-1</v>
      </c>
      <c r="ZR43" s="239">
        <v>-1</v>
      </c>
      <c r="ZS43" s="239">
        <v>1</v>
      </c>
      <c r="ZT43" s="239">
        <v>-1</v>
      </c>
      <c r="ZU43" s="214">
        <v>1</v>
      </c>
      <c r="ZV43" s="240">
        <v>-4</v>
      </c>
      <c r="ZW43">
        <v>-1</v>
      </c>
      <c r="ZX43">
        <v>-1</v>
      </c>
      <c r="ZY43" s="214">
        <v>1</v>
      </c>
      <c r="ZZ43">
        <v>0</v>
      </c>
      <c r="AAA43">
        <v>1</v>
      </c>
      <c r="AAB43">
        <v>0</v>
      </c>
      <c r="AAC43">
        <v>0</v>
      </c>
      <c r="AAD43" s="248">
        <v>1.34497404436E-2</v>
      </c>
      <c r="AAE43" s="202">
        <v>42552</v>
      </c>
      <c r="AAF43">
        <f t="shared" si="181"/>
        <v>-1</v>
      </c>
      <c r="AAG43" t="s">
        <v>1180</v>
      </c>
      <c r="AAH43">
        <v>2</v>
      </c>
      <c r="AAI43" s="252">
        <v>2</v>
      </c>
      <c r="AAJ43">
        <v>2</v>
      </c>
      <c r="AAK43" s="138">
        <v>107375</v>
      </c>
      <c r="AAL43" s="138">
        <v>107375</v>
      </c>
      <c r="AAM43" s="196">
        <v>-1444.16588013155</v>
      </c>
      <c r="AAN43" s="196">
        <f t="shared" si="166"/>
        <v>-1444.16588013155</v>
      </c>
      <c r="AAO43" s="196">
        <v>1444.16588013155</v>
      </c>
      <c r="AAP43" s="196">
        <v>-1444.16588013155</v>
      </c>
      <c r="AAQ43" s="196">
        <v>-1444.16588013155</v>
      </c>
      <c r="AAR43" s="196">
        <v>1444.16588013155</v>
      </c>
      <c r="AAS43" s="196">
        <v>-1444.16588013155</v>
      </c>
      <c r="AAT43" s="196">
        <f t="shared" si="108"/>
        <v>-1444.16588013155</v>
      </c>
      <c r="AAU43" s="196">
        <v>1444.16588013155</v>
      </c>
      <c r="AAV43" s="196">
        <v>-1444.16588013155</v>
      </c>
      <c r="AAW43" s="196">
        <v>-1444.16588013155</v>
      </c>
      <c r="AAX43" s="196">
        <v>1444.16588013155</v>
      </c>
      <c r="AAZ43">
        <v>1</v>
      </c>
      <c r="ABA43" s="239">
        <v>1</v>
      </c>
      <c r="ABB43" s="239">
        <v>1</v>
      </c>
      <c r="ABC43" s="239">
        <v>1</v>
      </c>
      <c r="ABD43" s="214">
        <v>1</v>
      </c>
      <c r="ABE43" s="240">
        <v>-5</v>
      </c>
      <c r="ABF43">
        <v>-1</v>
      </c>
      <c r="ABG43">
        <v>-1</v>
      </c>
      <c r="ABH43" s="214">
        <v>1</v>
      </c>
      <c r="ABI43">
        <v>1</v>
      </c>
      <c r="ABJ43">
        <v>1</v>
      </c>
      <c r="ABK43">
        <v>0</v>
      </c>
      <c r="ABL43">
        <v>0</v>
      </c>
      <c r="ABM43" s="248">
        <v>3.0500582072200001E-2</v>
      </c>
      <c r="ABN43" s="202">
        <v>42552</v>
      </c>
      <c r="ABO43">
        <v>1</v>
      </c>
      <c r="ABP43" t="s">
        <v>1180</v>
      </c>
      <c r="ABQ43">
        <v>2</v>
      </c>
      <c r="ABR43" s="252">
        <v>2</v>
      </c>
      <c r="ABS43">
        <v>2</v>
      </c>
      <c r="ABT43" s="138">
        <v>110650</v>
      </c>
      <c r="ABU43" s="138">
        <v>110650</v>
      </c>
      <c r="ABV43" s="196">
        <v>3374.8894062889303</v>
      </c>
      <c r="ABW43" s="196">
        <v>3374.8894062889303</v>
      </c>
      <c r="ABX43" s="196">
        <v>3374.8894062889303</v>
      </c>
      <c r="ABY43" s="196">
        <v>-3374.8894062889303</v>
      </c>
      <c r="ABZ43" s="196">
        <v>-3374.8894062889303</v>
      </c>
      <c r="ACA43" s="196">
        <v>3374.8894062889303</v>
      </c>
      <c r="ACB43" s="196">
        <v>3374.8894062889303</v>
      </c>
      <c r="ACC43" s="196">
        <v>3374.8894062889303</v>
      </c>
      <c r="ACD43" s="196">
        <v>3374.8894062889303</v>
      </c>
      <c r="ACE43" s="196">
        <v>-3374.8894062889303</v>
      </c>
      <c r="ACF43" s="196">
        <v>-3374.8894062889303</v>
      </c>
      <c r="ACG43" s="196">
        <v>3374.8894062889303</v>
      </c>
      <c r="ACI43">
        <v>1</v>
      </c>
      <c r="ACJ43" s="239">
        <v>1</v>
      </c>
      <c r="ACK43" s="239">
        <v>-1</v>
      </c>
      <c r="ACL43" s="239">
        <v>1</v>
      </c>
      <c r="ACM43" s="214">
        <v>1</v>
      </c>
      <c r="ACN43" s="240">
        <v>2</v>
      </c>
      <c r="ACO43">
        <v>-1</v>
      </c>
      <c r="ACP43">
        <v>1</v>
      </c>
      <c r="ACQ43" s="214">
        <v>1</v>
      </c>
      <c r="ACR43">
        <v>0</v>
      </c>
      <c r="ACS43">
        <v>1</v>
      </c>
      <c r="ACT43">
        <v>0</v>
      </c>
      <c r="ACU43">
        <v>1</v>
      </c>
      <c r="ACV43" s="248">
        <v>1.22006326254E-2</v>
      </c>
      <c r="ACW43" s="202">
        <v>42552</v>
      </c>
      <c r="ACX43">
        <v>1</v>
      </c>
      <c r="ACY43" t="s">
        <v>1180</v>
      </c>
      <c r="ACZ43">
        <v>2</v>
      </c>
      <c r="ADA43" s="252"/>
      <c r="ADB43">
        <v>2</v>
      </c>
      <c r="ADC43" s="138">
        <v>112000</v>
      </c>
      <c r="ADD43" s="138">
        <v>112000</v>
      </c>
      <c r="ADE43" s="196">
        <v>1366.4708540448</v>
      </c>
      <c r="ADF43" s="196">
        <v>1366.4708540448</v>
      </c>
      <c r="ADG43" s="196">
        <v>1366.4708540448</v>
      </c>
      <c r="ADH43" s="196">
        <v>-1366.4708540448</v>
      </c>
      <c r="ADI43" s="196">
        <v>1366.4708540448</v>
      </c>
      <c r="ADJ43" s="196">
        <v>-1366.4708540448</v>
      </c>
      <c r="ADK43" s="196">
        <v>1366.4708540448</v>
      </c>
      <c r="ADL43" s="196">
        <v>1366.4708540448</v>
      </c>
      <c r="ADM43" s="196">
        <v>1366.4708540448</v>
      </c>
      <c r="ADN43" s="196">
        <v>-1366.4708540448</v>
      </c>
      <c r="ADO43" s="196">
        <v>-1366.4708540448</v>
      </c>
      <c r="ADP43" s="196">
        <v>1366.4708540448</v>
      </c>
      <c r="ADR43">
        <v>1</v>
      </c>
      <c r="ADS43" s="239">
        <v>-1</v>
      </c>
      <c r="ADT43" s="239">
        <v>1</v>
      </c>
      <c r="ADU43" s="214">
        <v>-1</v>
      </c>
      <c r="ADV43" s="214">
        <v>1</v>
      </c>
      <c r="ADW43" s="240">
        <v>3</v>
      </c>
      <c r="ADX43">
        <v>-1</v>
      </c>
      <c r="ADY43">
        <v>1</v>
      </c>
      <c r="ADZ43" s="214">
        <v>1</v>
      </c>
      <c r="AEA43">
        <v>1</v>
      </c>
      <c r="AEB43">
        <v>1</v>
      </c>
      <c r="AEC43">
        <v>0</v>
      </c>
      <c r="AED43">
        <v>1</v>
      </c>
      <c r="AEE43" s="248">
        <v>1.3392857142899999E-3</v>
      </c>
      <c r="AEF43" s="202">
        <v>42552</v>
      </c>
      <c r="AEG43">
        <v>1</v>
      </c>
      <c r="AEH43" t="s">
        <v>1180</v>
      </c>
      <c r="AEI43">
        <v>2</v>
      </c>
      <c r="AEJ43" s="252"/>
      <c r="AEK43">
        <v>2</v>
      </c>
      <c r="AEL43" s="138">
        <v>112150</v>
      </c>
      <c r="AEM43" s="138">
        <v>112150</v>
      </c>
      <c r="AEN43" s="196">
        <v>-150.2008928576235</v>
      </c>
      <c r="AEO43" s="196">
        <v>150.2008928576235</v>
      </c>
      <c r="AEP43" s="196">
        <v>150.2008928576235</v>
      </c>
      <c r="AEQ43" s="196">
        <v>-150.2008928576235</v>
      </c>
      <c r="AER43" s="196">
        <v>150.2008928576235</v>
      </c>
      <c r="AES43" s="196">
        <v>150.2008928576235</v>
      </c>
      <c r="AET43" s="196">
        <v>-150.2008928576235</v>
      </c>
      <c r="AEU43" s="196">
        <v>150.2008928576235</v>
      </c>
      <c r="AEV43" s="196">
        <v>150.2008928576235</v>
      </c>
      <c r="AEW43" s="196">
        <v>-150.2008928576235</v>
      </c>
      <c r="AEX43" s="196">
        <v>-150.2008928576235</v>
      </c>
      <c r="AEY43" s="196">
        <v>150.2008928576235</v>
      </c>
      <c r="AFA43">
        <f t="shared" si="109"/>
        <v>1</v>
      </c>
      <c r="AFB43" s="239">
        <v>1</v>
      </c>
      <c r="AFC43" s="239">
        <v>-1</v>
      </c>
      <c r="AFD43" s="239">
        <v>1</v>
      </c>
      <c r="AFE43" s="214">
        <v>1</v>
      </c>
      <c r="AFF43" s="240">
        <v>4</v>
      </c>
      <c r="AFG43">
        <f t="shared" si="110"/>
        <v>-1</v>
      </c>
      <c r="AFH43">
        <f t="shared" si="111"/>
        <v>1</v>
      </c>
      <c r="AFI43" s="214">
        <v>-1</v>
      </c>
      <c r="AFJ43">
        <f t="shared" si="112"/>
        <v>1</v>
      </c>
      <c r="AFK43">
        <f t="shared" si="194"/>
        <v>0</v>
      </c>
      <c r="AFL43">
        <f t="shared" si="167"/>
        <v>1</v>
      </c>
      <c r="AFM43">
        <f t="shared" si="114"/>
        <v>0</v>
      </c>
      <c r="AFN43">
        <v>-4.2353990191699997E-3</v>
      </c>
      <c r="AFO43" s="202">
        <v>42559</v>
      </c>
      <c r="AFP43">
        <f t="shared" si="115"/>
        <v>1</v>
      </c>
      <c r="AFQ43" t="str">
        <f t="shared" si="92"/>
        <v>TRUE</v>
      </c>
      <c r="AFR43">
        <f>VLOOKUP($A43,'FuturesInfo (3)'!$A$2:$V$80,22)</f>
        <v>2</v>
      </c>
      <c r="AFS43" s="252"/>
      <c r="AFT43">
        <f t="shared" si="116"/>
        <v>2</v>
      </c>
      <c r="AFU43" s="138">
        <f>VLOOKUP($A43,'FuturesInfo (3)'!$A$2:$O$80,15)*AFR43</f>
        <v>111675</v>
      </c>
      <c r="AFV43" s="138">
        <f>VLOOKUP($A43,'FuturesInfo (3)'!$A$2:$O$80,15)*AFT43</f>
        <v>111675</v>
      </c>
      <c r="AFW43" s="196">
        <f t="shared" si="117"/>
        <v>-472.98818546580969</v>
      </c>
      <c r="AFX43" s="196">
        <f t="shared" si="188"/>
        <v>-472.98818546580969</v>
      </c>
      <c r="AFY43" s="196">
        <f t="shared" si="119"/>
        <v>-472.98818546580969</v>
      </c>
      <c r="AFZ43" s="196">
        <f t="shared" si="120"/>
        <v>472.98818546580969</v>
      </c>
      <c r="AGA43" s="196">
        <f t="shared" si="191"/>
        <v>-472.98818546580969</v>
      </c>
      <c r="AGB43" s="196">
        <f t="shared" si="122"/>
        <v>472.98818546580969</v>
      </c>
      <c r="AGC43" s="196">
        <f t="shared" si="168"/>
        <v>-472.98818546580969</v>
      </c>
      <c r="AGD43" s="196">
        <f t="shared" si="123"/>
        <v>-472.98818546580969</v>
      </c>
      <c r="AGE43" s="196">
        <f>IF(IF(sym!$Q32=AFI43,1,0)=1,ABS(AFU43*AFN43),-ABS(AFU43*AFN43))</f>
        <v>-472.98818546580969</v>
      </c>
      <c r="AGF43" s="196">
        <f>IF(IF(sym!$P32=AFI43,1,0)=1,ABS(AFU43*AFN43),-ABS(AFU43*AFN43))</f>
        <v>472.98818546580969</v>
      </c>
      <c r="AGG43" s="196">
        <f t="shared" si="183"/>
        <v>-472.98818546580969</v>
      </c>
      <c r="AGH43" s="196">
        <f t="shared" si="125"/>
        <v>472.98818546580969</v>
      </c>
      <c r="AGJ43">
        <f t="shared" si="126"/>
        <v>-1</v>
      </c>
      <c r="AGK43" s="239">
        <v>-1</v>
      </c>
      <c r="AGL43" s="239">
        <v>1</v>
      </c>
      <c r="AGM43" s="239">
        <v>-1</v>
      </c>
      <c r="AGN43" s="214">
        <v>1</v>
      </c>
      <c r="AGO43" s="240">
        <v>5</v>
      </c>
      <c r="AGP43">
        <f t="shared" si="127"/>
        <v>-1</v>
      </c>
      <c r="AGQ43">
        <f t="shared" si="128"/>
        <v>1</v>
      </c>
      <c r="AGR43" s="214"/>
      <c r="AGS43">
        <f t="shared" si="129"/>
        <v>0</v>
      </c>
      <c r="AGT43">
        <f t="shared" si="195"/>
        <v>0</v>
      </c>
      <c r="AGU43">
        <f t="shared" si="169"/>
        <v>0</v>
      </c>
      <c r="AGV43">
        <f t="shared" si="131"/>
        <v>0</v>
      </c>
      <c r="AGW43" s="248"/>
      <c r="AGX43" s="202">
        <v>42559</v>
      </c>
      <c r="AGY43">
        <f t="shared" si="132"/>
        <v>1</v>
      </c>
      <c r="AGZ43" t="str">
        <f t="shared" si="93"/>
        <v>TRUE</v>
      </c>
      <c r="AHA43">
        <f>VLOOKUP($A43,'FuturesInfo (3)'!$A$2:$V$80,22)</f>
        <v>2</v>
      </c>
      <c r="AHB43" s="252"/>
      <c r="AHC43">
        <f t="shared" si="133"/>
        <v>2</v>
      </c>
      <c r="AHD43" s="138">
        <f>VLOOKUP($A43,'FuturesInfo (3)'!$A$2:$O$80,15)*AHA43</f>
        <v>111675</v>
      </c>
      <c r="AHE43" s="138">
        <f>VLOOKUP($A43,'FuturesInfo (3)'!$A$2:$O$80,15)*AHC43</f>
        <v>111675</v>
      </c>
      <c r="AHF43" s="196">
        <f t="shared" si="134"/>
        <v>0</v>
      </c>
      <c r="AHG43" s="196">
        <f t="shared" si="189"/>
        <v>0</v>
      </c>
      <c r="AHH43" s="196">
        <f t="shared" si="136"/>
        <v>0</v>
      </c>
      <c r="AHI43" s="196">
        <f t="shared" si="137"/>
        <v>0</v>
      </c>
      <c r="AHJ43" s="196">
        <f t="shared" si="192"/>
        <v>0</v>
      </c>
      <c r="AHK43" s="196">
        <f t="shared" si="139"/>
        <v>0</v>
      </c>
      <c r="AHL43" s="196">
        <f t="shared" si="170"/>
        <v>0</v>
      </c>
      <c r="AHM43" s="196">
        <f t="shared" si="140"/>
        <v>0</v>
      </c>
      <c r="AHN43" s="196">
        <f>IF(IF(sym!$Q32=AGR43,1,0)=1,ABS(AHD43*AGW43),-ABS(AHD43*AGW43))</f>
        <v>0</v>
      </c>
      <c r="AHO43" s="196">
        <f>IF(IF(sym!$P32=AGR43,1,0)=1,ABS(AHD43*AGW43),-ABS(AHD43*AGW43))</f>
        <v>0</v>
      </c>
      <c r="AHP43" s="196">
        <f t="shared" si="185"/>
        <v>0</v>
      </c>
      <c r="AHQ43" s="196">
        <f t="shared" si="142"/>
        <v>0</v>
      </c>
      <c r="AHS43">
        <f t="shared" si="143"/>
        <v>0</v>
      </c>
      <c r="AHT43" s="239"/>
      <c r="AHU43" s="239"/>
      <c r="AHV43" s="239"/>
      <c r="AHW43" s="214"/>
      <c r="AHX43" s="240"/>
      <c r="AHY43">
        <f t="shared" si="144"/>
        <v>1</v>
      </c>
      <c r="AHZ43">
        <f t="shared" si="145"/>
        <v>0</v>
      </c>
      <c r="AIA43" s="214"/>
      <c r="AIB43">
        <f t="shared" si="146"/>
        <v>1</v>
      </c>
      <c r="AIC43">
        <f t="shared" si="196"/>
        <v>1</v>
      </c>
      <c r="AID43">
        <f t="shared" si="171"/>
        <v>0</v>
      </c>
      <c r="AIE43">
        <f t="shared" si="148"/>
        <v>1</v>
      </c>
      <c r="AIF43" s="248"/>
      <c r="AIG43" s="202"/>
      <c r="AIH43">
        <f t="shared" si="149"/>
        <v>-1</v>
      </c>
      <c r="AII43" t="str">
        <f t="shared" si="94"/>
        <v>FALSE</v>
      </c>
      <c r="AIJ43">
        <f>VLOOKUP($A43,'FuturesInfo (3)'!$A$2:$V$80,22)</f>
        <v>2</v>
      </c>
      <c r="AIK43" s="252"/>
      <c r="AIL43">
        <f t="shared" si="150"/>
        <v>2</v>
      </c>
      <c r="AIM43" s="138">
        <f>VLOOKUP($A43,'FuturesInfo (3)'!$A$2:$O$80,15)*AIJ43</f>
        <v>111675</v>
      </c>
      <c r="AIN43" s="138">
        <f>VLOOKUP($A43,'FuturesInfo (3)'!$A$2:$O$80,15)*AIL43</f>
        <v>111675</v>
      </c>
      <c r="AIO43" s="196">
        <f t="shared" si="151"/>
        <v>0</v>
      </c>
      <c r="AIP43" s="196">
        <f t="shared" si="190"/>
        <v>0</v>
      </c>
      <c r="AIQ43" s="196">
        <f t="shared" si="153"/>
        <v>0</v>
      </c>
      <c r="AIR43" s="196">
        <f t="shared" si="154"/>
        <v>0</v>
      </c>
      <c r="AIS43" s="196">
        <f t="shared" si="193"/>
        <v>0</v>
      </c>
      <c r="AIT43" s="196">
        <f t="shared" si="156"/>
        <v>0</v>
      </c>
      <c r="AIU43" s="196">
        <f t="shared" si="172"/>
        <v>0</v>
      </c>
      <c r="AIV43" s="196">
        <f t="shared" si="157"/>
        <v>0</v>
      </c>
      <c r="AIW43" s="196">
        <f>IF(IF(sym!$Q32=AIA43,1,0)=1,ABS(AIM43*AIF43),-ABS(AIM43*AIF43))</f>
        <v>0</v>
      </c>
      <c r="AIX43" s="196">
        <f>IF(IF(sym!$P32=AIA43,1,0)=1,ABS(AIM43*AIF43),-ABS(AIM43*AIF43))</f>
        <v>0</v>
      </c>
      <c r="AIY43" s="196">
        <f t="shared" si="187"/>
        <v>0</v>
      </c>
      <c r="AIZ43" s="196">
        <f t="shared" si="159"/>
        <v>0</v>
      </c>
    </row>
    <row r="44" spans="1:936" x14ac:dyDescent="0.25">
      <c r="A44" s="1" t="s">
        <v>1033</v>
      </c>
      <c r="B44" s="150" t="str">
        <f>'FuturesInfo (3)'!M32</f>
        <v>HSI</v>
      </c>
      <c r="C44" s="200" t="str">
        <f>VLOOKUP(A44,'FuturesInfo (3)'!$A$2:$K$80,11)</f>
        <v>index</v>
      </c>
      <c r="F44" t="e">
        <f>#REF!</f>
        <v>#REF!</v>
      </c>
      <c r="G44">
        <v>1</v>
      </c>
      <c r="H44">
        <v>-1</v>
      </c>
      <c r="I44">
        <v>1</v>
      </c>
      <c r="J44">
        <f t="shared" si="77"/>
        <v>1</v>
      </c>
      <c r="K44">
        <f t="shared" si="78"/>
        <v>0</v>
      </c>
      <c r="L44" s="184">
        <v>4.8517781767000003E-3</v>
      </c>
      <c r="M44" s="2">
        <v>10</v>
      </c>
      <c r="N44">
        <v>60</v>
      </c>
      <c r="O44" t="str">
        <f t="shared" si="79"/>
        <v>TRUE</v>
      </c>
      <c r="P44">
        <f>VLOOKUP($A44,'FuturesInfo (3)'!$A$2:$V$80,22)</f>
        <v>1</v>
      </c>
      <c r="Q44">
        <f t="shared" si="80"/>
        <v>1</v>
      </c>
      <c r="R44">
        <f t="shared" si="80"/>
        <v>1</v>
      </c>
      <c r="S44" s="138">
        <f>VLOOKUP($A44,'FuturesInfo (3)'!$A$2:$O$80,15)*Q44</f>
        <v>139839.12483912485</v>
      </c>
      <c r="T44" s="144">
        <f t="shared" si="81"/>
        <v>678.46841414329288</v>
      </c>
      <c r="U44" s="144">
        <f t="shared" si="95"/>
        <v>-678.46841414329288</v>
      </c>
      <c r="W44">
        <f t="shared" si="82"/>
        <v>1</v>
      </c>
      <c r="X44">
        <v>1</v>
      </c>
      <c r="Y44">
        <v>-1</v>
      </c>
      <c r="Z44">
        <v>1</v>
      </c>
      <c r="AA44">
        <f t="shared" si="173"/>
        <v>1</v>
      </c>
      <c r="AB44">
        <f t="shared" si="83"/>
        <v>0</v>
      </c>
      <c r="AC44" s="1">
        <v>3.1384288542300001E-3</v>
      </c>
      <c r="AD44" s="2">
        <v>10</v>
      </c>
      <c r="AE44">
        <v>60</v>
      </c>
      <c r="AF44" t="str">
        <f t="shared" si="84"/>
        <v>TRUE</v>
      </c>
      <c r="AG44">
        <f>VLOOKUP($A44,'FuturesInfo (3)'!$A$2:$V$80,22)</f>
        <v>1</v>
      </c>
      <c r="AH44">
        <f t="shared" si="85"/>
        <v>1</v>
      </c>
      <c r="AI44">
        <f t="shared" si="96"/>
        <v>1</v>
      </c>
      <c r="AJ44" s="138">
        <f>VLOOKUP($A44,'FuturesInfo (3)'!$A$2:$O$80,15)*AI44</f>
        <v>139839.12483912485</v>
      </c>
      <c r="AK44" s="196">
        <f t="shared" si="97"/>
        <v>438.87514434538053</v>
      </c>
      <c r="AL44" s="196">
        <f t="shared" si="98"/>
        <v>-438.87514434538053</v>
      </c>
      <c r="AN44">
        <f t="shared" si="86"/>
        <v>1</v>
      </c>
      <c r="AO44">
        <v>1</v>
      </c>
      <c r="AP44">
        <v>-1</v>
      </c>
      <c r="AQ44">
        <v>1</v>
      </c>
      <c r="AR44">
        <f t="shared" si="174"/>
        <v>1</v>
      </c>
      <c r="AS44">
        <f t="shared" si="87"/>
        <v>0</v>
      </c>
      <c r="AT44" s="1">
        <v>1.57393145938E-2</v>
      </c>
      <c r="AU44" s="2">
        <v>10</v>
      </c>
      <c r="AV44">
        <v>60</v>
      </c>
      <c r="AW44" t="str">
        <f t="shared" si="88"/>
        <v>TRUE</v>
      </c>
      <c r="AX44">
        <f>VLOOKUP($A44,'FuturesInfo (3)'!$A$2:$V$80,22)</f>
        <v>1</v>
      </c>
      <c r="AY44">
        <f t="shared" si="89"/>
        <v>1</v>
      </c>
      <c r="AZ44">
        <f t="shared" si="99"/>
        <v>1</v>
      </c>
      <c r="BA44" s="138">
        <f>VLOOKUP($A44,'FuturesInfo (3)'!$A$2:$O$80,15)*AZ44</f>
        <v>139839.12483912485</v>
      </c>
      <c r="BB44" s="196">
        <f t="shared" si="90"/>
        <v>2200.9719783646578</v>
      </c>
      <c r="BC44" s="196">
        <f t="shared" si="100"/>
        <v>-2200.9719783646578</v>
      </c>
      <c r="BE44">
        <v>1</v>
      </c>
      <c r="BF44">
        <v>1</v>
      </c>
      <c r="BG44">
        <v>-1</v>
      </c>
      <c r="BH44">
        <v>1</v>
      </c>
      <c r="BI44">
        <v>1</v>
      </c>
      <c r="BJ44">
        <v>0</v>
      </c>
      <c r="BK44" s="1">
        <v>5.2125290243099998E-4</v>
      </c>
      <c r="BL44" s="2">
        <v>10</v>
      </c>
      <c r="BM44">
        <v>60</v>
      </c>
      <c r="BN44" t="s">
        <v>1180</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1180</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1180</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1180</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1180</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1180</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1180</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1180</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1180</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1180</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1180</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1180</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1180</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1180</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1180</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1180</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1180</v>
      </c>
      <c r="QX44">
        <v>1</v>
      </c>
      <c r="QY44" s="252">
        <v>2</v>
      </c>
      <c r="QZ44">
        <v>1</v>
      </c>
      <c r="RA44" s="138">
        <v>134794.07979407979</v>
      </c>
      <c r="RB44" s="138">
        <v>134794.07979407979</v>
      </c>
      <c r="RC44" s="196">
        <v>3066.9421016614792</v>
      </c>
      <c r="RD44" s="196">
        <f t="shared" si="91"/>
        <v>3066.9421016614792</v>
      </c>
      <c r="RE44" s="196">
        <v>3066.9421016614792</v>
      </c>
      <c r="RF44" s="196">
        <v>-3066.9421016614792</v>
      </c>
      <c r="RG44" s="196">
        <v>-3066.9421016614792</v>
      </c>
      <c r="RH44" s="196">
        <v>3066.9421016614792</v>
      </c>
      <c r="RI44" s="196">
        <f t="shared" si="101"/>
        <v>0</v>
      </c>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f t="shared" si="175"/>
        <v>-1</v>
      </c>
      <c r="SE44" t="s">
        <v>1180</v>
      </c>
      <c r="SF44">
        <v>1</v>
      </c>
      <c r="SG44" s="252">
        <v>2</v>
      </c>
      <c r="SH44">
        <v>1</v>
      </c>
      <c r="SI44" s="138">
        <v>135379.66537966538</v>
      </c>
      <c r="SJ44" s="138">
        <v>135379.66537966538</v>
      </c>
      <c r="SK44" s="196">
        <v>0</v>
      </c>
      <c r="SL44" s="196">
        <f t="shared" si="160"/>
        <v>0</v>
      </c>
      <c r="SM44" s="196">
        <v>0</v>
      </c>
      <c r="SN44" s="196">
        <v>0</v>
      </c>
      <c r="SO44" s="196">
        <v>0</v>
      </c>
      <c r="SP44" s="196">
        <v>0</v>
      </c>
      <c r="SQ44" s="196">
        <v>0</v>
      </c>
      <c r="SR44" s="196">
        <f t="shared" si="102"/>
        <v>0</v>
      </c>
      <c r="SS44" s="196">
        <v>0</v>
      </c>
      <c r="ST44" s="196">
        <v>0</v>
      </c>
      <c r="SU44" s="196">
        <v>0</v>
      </c>
      <c r="SV44" s="196">
        <v>0</v>
      </c>
      <c r="SX44">
        <v>1</v>
      </c>
      <c r="SY44" s="239">
        <v>-1</v>
      </c>
      <c r="SZ44" s="239">
        <v>-1</v>
      </c>
      <c r="TA44" s="239">
        <v>-1</v>
      </c>
      <c r="TB44" s="214">
        <v>1</v>
      </c>
      <c r="TC44" s="240">
        <v>3</v>
      </c>
      <c r="TD44">
        <v>-1</v>
      </c>
      <c r="TE44">
        <v>1</v>
      </c>
      <c r="TF44" s="214">
        <v>1</v>
      </c>
      <c r="TG44">
        <v>0</v>
      </c>
      <c r="TH44">
        <v>1</v>
      </c>
      <c r="TI44">
        <v>0</v>
      </c>
      <c r="TJ44">
        <v>1</v>
      </c>
      <c r="TK44" s="248">
        <v>4.3442975127699996E-3</v>
      </c>
      <c r="TL44" s="202">
        <v>42544</v>
      </c>
      <c r="TM44">
        <f t="shared" si="176"/>
        <v>-1</v>
      </c>
      <c r="TN44" t="s">
        <v>1180</v>
      </c>
      <c r="TO44">
        <v>1</v>
      </c>
      <c r="TP44" s="252">
        <v>2</v>
      </c>
      <c r="TQ44">
        <v>1</v>
      </c>
      <c r="TR44" s="138">
        <v>135379.66537966538</v>
      </c>
      <c r="TS44" s="138">
        <v>135379.66537966538</v>
      </c>
      <c r="TT44" s="196">
        <v>-588.12954358851516</v>
      </c>
      <c r="TU44" s="196">
        <f t="shared" si="161"/>
        <v>588.12954358851516</v>
      </c>
      <c r="TV44" s="196">
        <v>588.12954358851516</v>
      </c>
      <c r="TW44" s="196">
        <v>-588.12954358851516</v>
      </c>
      <c r="TX44" s="196">
        <v>588.12954358851516</v>
      </c>
      <c r="TY44" s="196">
        <v>-588.12954358851516</v>
      </c>
      <c r="TZ44" s="196">
        <v>-588.12954358851516</v>
      </c>
      <c r="UA44" s="196">
        <f t="shared" si="103"/>
        <v>-588.12954358851516</v>
      </c>
      <c r="UB44" s="196">
        <v>588.12954358851516</v>
      </c>
      <c r="UC44" s="196">
        <v>-588.12954358851516</v>
      </c>
      <c r="UD44" s="196">
        <v>-588.12954358851516</v>
      </c>
      <c r="UE44" s="196">
        <v>588.12954358851516</v>
      </c>
      <c r="UG44">
        <v>1</v>
      </c>
      <c r="UH44" s="239">
        <v>1</v>
      </c>
      <c r="UI44" s="239">
        <v>-1</v>
      </c>
      <c r="UJ44" s="239">
        <v>1</v>
      </c>
      <c r="UK44" s="214">
        <v>1</v>
      </c>
      <c r="UL44" s="240">
        <v>4</v>
      </c>
      <c r="UM44">
        <v>-1</v>
      </c>
      <c r="UN44">
        <v>1</v>
      </c>
      <c r="UO44" s="214">
        <v>-1</v>
      </c>
      <c r="UP44">
        <v>0</v>
      </c>
      <c r="UQ44">
        <v>0</v>
      </c>
      <c r="UR44">
        <v>1</v>
      </c>
      <c r="US44">
        <v>0</v>
      </c>
      <c r="UT44" s="248">
        <v>-1.4877840098900001E-2</v>
      </c>
      <c r="UU44" s="202">
        <v>42548</v>
      </c>
      <c r="UV44">
        <f t="shared" si="177"/>
        <v>1</v>
      </c>
      <c r="UW44" t="s">
        <v>1180</v>
      </c>
      <c r="UX44">
        <v>1</v>
      </c>
      <c r="UY44" s="252">
        <v>2</v>
      </c>
      <c r="UZ44">
        <v>1</v>
      </c>
      <c r="VA44" s="138">
        <v>133365.50836550837</v>
      </c>
      <c r="VB44" s="138">
        <v>133365.50836550837</v>
      </c>
      <c r="VC44" s="196">
        <v>-1984.190708170544</v>
      </c>
      <c r="VD44" s="196">
        <f t="shared" si="162"/>
        <v>-1984.190708170544</v>
      </c>
      <c r="VE44" s="196">
        <v>-1984.190708170544</v>
      </c>
      <c r="VF44" s="196">
        <v>1984.190708170544</v>
      </c>
      <c r="VG44" s="196">
        <v>-1984.190708170544</v>
      </c>
      <c r="VH44" s="196">
        <v>1984.190708170544</v>
      </c>
      <c r="VI44" s="196">
        <v>-1984.190708170544</v>
      </c>
      <c r="VJ44" s="196">
        <f t="shared" si="104"/>
        <v>-1984.190708170544</v>
      </c>
      <c r="VK44" s="196">
        <v>-1984.190708170544</v>
      </c>
      <c r="VL44" s="196">
        <v>1984.190708170544</v>
      </c>
      <c r="VM44" s="196">
        <v>-1984.190708170544</v>
      </c>
      <c r="VN44" s="196">
        <v>1984.190708170544</v>
      </c>
      <c r="VP44">
        <v>-1</v>
      </c>
      <c r="VQ44" s="239">
        <v>1</v>
      </c>
      <c r="VR44" s="239">
        <v>-1</v>
      </c>
      <c r="VS44" s="239">
        <v>1</v>
      </c>
      <c r="VT44" s="214">
        <v>1</v>
      </c>
      <c r="VU44" s="240">
        <v>5</v>
      </c>
      <c r="VV44">
        <v>-1</v>
      </c>
      <c r="VW44">
        <v>1</v>
      </c>
      <c r="VX44" s="214">
        <v>-1</v>
      </c>
      <c r="VY44">
        <v>0</v>
      </c>
      <c r="VZ44">
        <v>0</v>
      </c>
      <c r="WA44">
        <v>1</v>
      </c>
      <c r="WB44">
        <v>0</v>
      </c>
      <c r="WC44" s="248">
        <v>-1.03739445115E-2</v>
      </c>
      <c r="WD44" s="202">
        <v>42548</v>
      </c>
      <c r="WE44">
        <f t="shared" si="178"/>
        <v>1</v>
      </c>
      <c r="WF44" t="s">
        <v>1180</v>
      </c>
      <c r="WG44">
        <v>1</v>
      </c>
      <c r="WH44" s="252">
        <v>2</v>
      </c>
      <c r="WI44">
        <v>1</v>
      </c>
      <c r="WJ44" s="138">
        <v>131981.98198198198</v>
      </c>
      <c r="WK44" s="138">
        <v>131981.98198198198</v>
      </c>
      <c r="WL44" s="196">
        <v>-1369.1737575988739</v>
      </c>
      <c r="WM44" s="196">
        <f t="shared" si="163"/>
        <v>1369.1737575988739</v>
      </c>
      <c r="WN44" s="196">
        <v>-1369.1737575988739</v>
      </c>
      <c r="WO44" s="196">
        <v>1369.1737575988739</v>
      </c>
      <c r="WP44" s="196">
        <v>-1369.1737575988739</v>
      </c>
      <c r="WQ44" s="196">
        <v>1369.1737575988739</v>
      </c>
      <c r="WR44" s="196">
        <v>-1369.1737575988739</v>
      </c>
      <c r="WS44" s="196">
        <f t="shared" si="105"/>
        <v>-1369.1737575988739</v>
      </c>
      <c r="WT44" s="196">
        <v>-1369.1737575988739</v>
      </c>
      <c r="WU44" s="196">
        <v>1369.1737575988739</v>
      </c>
      <c r="WV44" s="196">
        <v>-1369.1737575988739</v>
      </c>
      <c r="WW44" s="196">
        <v>1369.1737575988739</v>
      </c>
      <c r="WY44">
        <v>-1</v>
      </c>
      <c r="WZ44" s="239">
        <v>1</v>
      </c>
      <c r="XA44" s="239">
        <v>-1</v>
      </c>
      <c r="XB44" s="239">
        <v>1</v>
      </c>
      <c r="XC44" s="214">
        <v>1</v>
      </c>
      <c r="XD44" s="240">
        <v>-1</v>
      </c>
      <c r="XE44">
        <v>-1</v>
      </c>
      <c r="XF44">
        <v>-1</v>
      </c>
      <c r="XG44">
        <v>1</v>
      </c>
      <c r="XH44">
        <v>1</v>
      </c>
      <c r="XI44">
        <v>1</v>
      </c>
      <c r="XJ44">
        <v>0</v>
      </c>
      <c r="XK44">
        <v>0</v>
      </c>
      <c r="XL44">
        <v>9.5563139931699997E-3</v>
      </c>
      <c r="XM44" s="202">
        <v>42548</v>
      </c>
      <c r="XN44">
        <f t="shared" si="179"/>
        <v>-1</v>
      </c>
      <c r="XO44" t="s">
        <v>1180</v>
      </c>
      <c r="XP44">
        <v>1</v>
      </c>
      <c r="XQ44" s="252">
        <v>1</v>
      </c>
      <c r="XR44">
        <v>1</v>
      </c>
      <c r="XS44" s="138">
        <v>133243.24324324325</v>
      </c>
      <c r="XT44" s="138">
        <v>133243.24324324325</v>
      </c>
      <c r="XU44" s="196">
        <v>1273.3142699007594</v>
      </c>
      <c r="XV44" s="196">
        <f t="shared" si="164"/>
        <v>-1273.3142699007594</v>
      </c>
      <c r="XW44" s="196">
        <v>1273.3142699007594</v>
      </c>
      <c r="XX44" s="196">
        <v>-1273.3142699007594</v>
      </c>
      <c r="XY44" s="196">
        <v>-1273.3142699007594</v>
      </c>
      <c r="XZ44" s="196">
        <v>-1273.3142699007594</v>
      </c>
      <c r="YA44" s="196">
        <v>1273.3142699007594</v>
      </c>
      <c r="YB44" s="196">
        <f t="shared" si="106"/>
        <v>-1273.3142699007594</v>
      </c>
      <c r="YC44" s="196">
        <v>1273.3142699007594</v>
      </c>
      <c r="YD44" s="196">
        <v>-1273.3142699007594</v>
      </c>
      <c r="YE44" s="196">
        <v>-1273.3142699007594</v>
      </c>
      <c r="YF44" s="196">
        <v>1273.3142699007594</v>
      </c>
      <c r="YH44">
        <v>1</v>
      </c>
      <c r="YI44">
        <v>-1</v>
      </c>
      <c r="YJ44">
        <v>-1</v>
      </c>
      <c r="YK44">
        <v>-1</v>
      </c>
      <c r="YL44">
        <v>1</v>
      </c>
      <c r="YM44">
        <v>-2</v>
      </c>
      <c r="YN44">
        <v>-1</v>
      </c>
      <c r="YO44">
        <v>-1</v>
      </c>
      <c r="YP44" s="214">
        <v>-1</v>
      </c>
      <c r="YQ44">
        <v>1</v>
      </c>
      <c r="YR44">
        <v>0</v>
      </c>
      <c r="YS44">
        <v>1</v>
      </c>
      <c r="YT44">
        <v>1</v>
      </c>
      <c r="YU44" s="248">
        <v>-7.0993914807300001E-3</v>
      </c>
      <c r="YV44" s="202">
        <v>42548</v>
      </c>
      <c r="YW44">
        <f t="shared" si="180"/>
        <v>-1</v>
      </c>
      <c r="YX44" t="s">
        <v>1180</v>
      </c>
      <c r="YY44">
        <v>1</v>
      </c>
      <c r="YZ44">
        <v>1</v>
      </c>
      <c r="ZA44">
        <v>1</v>
      </c>
      <c r="ZB44" s="138">
        <v>132297.29729729731</v>
      </c>
      <c r="ZC44" s="138">
        <v>132297.29729729731</v>
      </c>
      <c r="ZD44" s="196">
        <v>939.23030535603652</v>
      </c>
      <c r="ZE44" s="196">
        <f t="shared" si="165"/>
        <v>-939.23030535603652</v>
      </c>
      <c r="ZF44" s="196">
        <v>-939.23030535603652</v>
      </c>
      <c r="ZG44" s="196">
        <v>939.23030535603652</v>
      </c>
      <c r="ZH44" s="196">
        <v>939.23030535603652</v>
      </c>
      <c r="ZI44" s="196">
        <v>939.23030535603652</v>
      </c>
      <c r="ZJ44" s="196">
        <v>939.23030535603652</v>
      </c>
      <c r="ZK44" s="196">
        <f t="shared" si="107"/>
        <v>939.23030535603652</v>
      </c>
      <c r="ZL44" s="196">
        <v>-939.23030535603652</v>
      </c>
      <c r="ZM44" s="196">
        <v>939.23030535603652</v>
      </c>
      <c r="ZN44" s="196">
        <v>-939.23030535603652</v>
      </c>
      <c r="ZO44" s="196">
        <v>939.23030535603652</v>
      </c>
      <c r="ZQ44">
        <v>-1</v>
      </c>
      <c r="ZR44" s="239">
        <v>1</v>
      </c>
      <c r="ZS44" s="239">
        <v>1</v>
      </c>
      <c r="ZT44" s="239">
        <v>1</v>
      </c>
      <c r="ZU44" s="214">
        <v>1</v>
      </c>
      <c r="ZV44" s="240">
        <v>8</v>
      </c>
      <c r="ZW44">
        <v>-1</v>
      </c>
      <c r="ZX44">
        <v>1</v>
      </c>
      <c r="ZY44" s="214">
        <v>1</v>
      </c>
      <c r="ZZ44">
        <v>1</v>
      </c>
      <c r="AAA44">
        <v>1</v>
      </c>
      <c r="AAB44">
        <v>0</v>
      </c>
      <c r="AAC44">
        <v>1</v>
      </c>
      <c r="AAD44" s="248">
        <v>1.53703973929E-2</v>
      </c>
      <c r="AAE44" s="202">
        <v>42548</v>
      </c>
      <c r="AAF44">
        <f t="shared" si="181"/>
        <v>1</v>
      </c>
      <c r="AAG44" t="s">
        <v>1180</v>
      </c>
      <c r="AAH44">
        <v>1</v>
      </c>
      <c r="AAI44" s="252">
        <v>2</v>
      </c>
      <c r="AAJ44">
        <v>1</v>
      </c>
      <c r="AAK44" s="138">
        <v>134330.75933075935</v>
      </c>
      <c r="AAL44" s="138">
        <v>134330.75933075935</v>
      </c>
      <c r="AAM44" s="196">
        <v>2064.7171530037808</v>
      </c>
      <c r="AAN44" s="196">
        <f t="shared" si="166"/>
        <v>-2064.7171530037808</v>
      </c>
      <c r="AAO44" s="196">
        <v>2064.7171530037808</v>
      </c>
      <c r="AAP44" s="196">
        <v>-2064.7171530037808</v>
      </c>
      <c r="AAQ44" s="196">
        <v>2064.7171530037808</v>
      </c>
      <c r="AAR44" s="196">
        <v>2064.7171530037808</v>
      </c>
      <c r="AAS44" s="196">
        <v>2064.7171530037808</v>
      </c>
      <c r="AAT44" s="196">
        <f t="shared" si="108"/>
        <v>2064.7171530037808</v>
      </c>
      <c r="AAU44" s="196">
        <v>2064.7171530037808</v>
      </c>
      <c r="AAV44" s="196">
        <v>-2064.7171530037808</v>
      </c>
      <c r="AAW44" s="196">
        <v>-2064.7171530037808</v>
      </c>
      <c r="AAX44" s="196">
        <v>2064.7171530037808</v>
      </c>
      <c r="AAZ44">
        <v>1</v>
      </c>
      <c r="ABA44" s="239">
        <v>-1</v>
      </c>
      <c r="ABB44" s="239">
        <v>-1</v>
      </c>
      <c r="ABC44" s="239">
        <v>-1</v>
      </c>
      <c r="ABD44" s="214">
        <v>1</v>
      </c>
      <c r="ABE44" s="240">
        <v>9</v>
      </c>
      <c r="ABF44">
        <v>-1</v>
      </c>
      <c r="ABG44">
        <v>1</v>
      </c>
      <c r="ABH44" s="214">
        <v>1</v>
      </c>
      <c r="ABI44">
        <v>0</v>
      </c>
      <c r="ABJ44">
        <v>1</v>
      </c>
      <c r="ABK44">
        <v>0</v>
      </c>
      <c r="ABL44">
        <v>1</v>
      </c>
      <c r="ABM44" s="248">
        <v>1.92574850299E-2</v>
      </c>
      <c r="ABN44" s="202">
        <v>42548</v>
      </c>
      <c r="ABO44">
        <v>-1</v>
      </c>
      <c r="ABP44" t="s">
        <v>1180</v>
      </c>
      <c r="ABQ44">
        <v>1</v>
      </c>
      <c r="ABR44" s="252">
        <v>2</v>
      </c>
      <c r="ABS44">
        <v>1</v>
      </c>
      <c r="ABT44" s="138">
        <v>136917.63191763192</v>
      </c>
      <c r="ABU44" s="138">
        <v>136917.63191763192</v>
      </c>
      <c r="ABV44" s="196">
        <v>-2636.689246983155</v>
      </c>
      <c r="ABW44" s="196">
        <v>2636.689246983155</v>
      </c>
      <c r="ABX44" s="196">
        <v>2636.689246983155</v>
      </c>
      <c r="ABY44" s="196">
        <v>-2636.689246983155</v>
      </c>
      <c r="ABZ44" s="196">
        <v>2636.689246983155</v>
      </c>
      <c r="ACA44" s="196">
        <v>-2636.689246983155</v>
      </c>
      <c r="ACB44" s="196">
        <v>-2636.689246983155</v>
      </c>
      <c r="ACC44" s="196">
        <v>-2636.689246983155</v>
      </c>
      <c r="ACD44" s="196">
        <v>2636.689246983155</v>
      </c>
      <c r="ACE44" s="196">
        <v>-2636.689246983155</v>
      </c>
      <c r="ACF44" s="196">
        <v>-2636.689246983155</v>
      </c>
      <c r="ACG44" s="196">
        <v>2636.689246983155</v>
      </c>
      <c r="ACI44">
        <v>1</v>
      </c>
      <c r="ACJ44" s="239">
        <v>1</v>
      </c>
      <c r="ACK44" s="239">
        <v>-1</v>
      </c>
      <c r="ACL44" s="239">
        <v>1</v>
      </c>
      <c r="ACM44" s="214">
        <v>1</v>
      </c>
      <c r="ACN44" s="240">
        <v>10</v>
      </c>
      <c r="ACO44">
        <v>-1</v>
      </c>
      <c r="ACP44">
        <v>1</v>
      </c>
      <c r="ACQ44" s="214">
        <v>1</v>
      </c>
      <c r="ACR44">
        <v>0</v>
      </c>
      <c r="ACS44">
        <v>1</v>
      </c>
      <c r="ACT44">
        <v>0</v>
      </c>
      <c r="ACU44">
        <v>1</v>
      </c>
      <c r="ACV44" s="248">
        <v>1.83296517366E-3</v>
      </c>
      <c r="ACW44" s="202">
        <v>42548</v>
      </c>
      <c r="ACX44">
        <v>1</v>
      </c>
      <c r="ACY44" t="s">
        <v>1180</v>
      </c>
      <c r="ACZ44">
        <v>1</v>
      </c>
      <c r="ADA44" s="252"/>
      <c r="ADB44">
        <v>1</v>
      </c>
      <c r="ADC44" s="138">
        <v>137168.59716859719</v>
      </c>
      <c r="ADD44" s="138">
        <v>137168.59716859719</v>
      </c>
      <c r="ADE44" s="196">
        <v>251.42526152983632</v>
      </c>
      <c r="ADF44" s="196">
        <v>251.42526152983632</v>
      </c>
      <c r="ADG44" s="196">
        <v>251.42526152983632</v>
      </c>
      <c r="ADH44" s="196">
        <v>-251.42526152983632</v>
      </c>
      <c r="ADI44" s="196">
        <v>251.42526152983632</v>
      </c>
      <c r="ADJ44" s="196">
        <v>-251.42526152983632</v>
      </c>
      <c r="ADK44" s="196">
        <v>251.42526152983632</v>
      </c>
      <c r="ADL44" s="196">
        <v>251.42526152983632</v>
      </c>
      <c r="ADM44" s="196">
        <v>251.42526152983632</v>
      </c>
      <c r="ADN44" s="196">
        <v>-251.42526152983632</v>
      </c>
      <c r="ADO44" s="196">
        <v>-251.42526152983632</v>
      </c>
      <c r="ADP44" s="196">
        <v>251.42526152983632</v>
      </c>
      <c r="ADR44">
        <v>1</v>
      </c>
      <c r="ADS44" s="239">
        <v>1</v>
      </c>
      <c r="ADT44" s="239">
        <v>-1</v>
      </c>
      <c r="ADU44" s="214">
        <v>1</v>
      </c>
      <c r="ADV44" s="214">
        <v>1</v>
      </c>
      <c r="ADW44" s="240">
        <v>11</v>
      </c>
      <c r="ADX44">
        <v>-1</v>
      </c>
      <c r="ADY44">
        <v>1</v>
      </c>
      <c r="ADZ44" s="214">
        <v>1</v>
      </c>
      <c r="AEA44">
        <v>0</v>
      </c>
      <c r="AEB44">
        <v>1</v>
      </c>
      <c r="AEC44">
        <v>0</v>
      </c>
      <c r="AED44">
        <v>1</v>
      </c>
      <c r="AEE44" s="248">
        <v>1.2666541565E-2</v>
      </c>
      <c r="AEF44" s="202">
        <v>42548</v>
      </c>
      <c r="AEG44">
        <v>1</v>
      </c>
      <c r="AEH44" t="s">
        <v>1180</v>
      </c>
      <c r="AEI44">
        <v>1</v>
      </c>
      <c r="AEJ44" s="252"/>
      <c r="AEK44">
        <v>1</v>
      </c>
      <c r="AEL44" s="138">
        <v>138906.04890604891</v>
      </c>
      <c r="AEM44" s="138">
        <v>138906.04890604891</v>
      </c>
      <c r="AEN44" s="196">
        <v>1759.4592420983913</v>
      </c>
      <c r="AEO44" s="196">
        <v>1759.4592420983913</v>
      </c>
      <c r="AEP44" s="196">
        <v>1759.4592420983913</v>
      </c>
      <c r="AEQ44" s="196">
        <v>-1759.4592420983913</v>
      </c>
      <c r="AER44" s="196">
        <v>1759.4592420983913</v>
      </c>
      <c r="AES44" s="196">
        <v>-1759.4592420983913</v>
      </c>
      <c r="AET44" s="196">
        <v>1759.4592420983913</v>
      </c>
      <c r="AEU44" s="196">
        <v>1759.4592420983913</v>
      </c>
      <c r="AEV44" s="196">
        <v>1759.4592420983913</v>
      </c>
      <c r="AEW44" s="196">
        <v>-1759.4592420983913</v>
      </c>
      <c r="AEX44" s="196">
        <v>-1759.4592420983913</v>
      </c>
      <c r="AEY44" s="196">
        <v>1759.4592420983913</v>
      </c>
      <c r="AFA44">
        <f t="shared" si="109"/>
        <v>1</v>
      </c>
      <c r="AFB44" s="239">
        <v>1</v>
      </c>
      <c r="AFC44" s="239">
        <v>-1</v>
      </c>
      <c r="AFD44" s="239">
        <v>1</v>
      </c>
      <c r="AFE44" s="214">
        <v>1</v>
      </c>
      <c r="AFF44" s="240">
        <v>12</v>
      </c>
      <c r="AFG44">
        <f t="shared" si="110"/>
        <v>-1</v>
      </c>
      <c r="AFH44">
        <f t="shared" si="111"/>
        <v>1</v>
      </c>
      <c r="AFI44" s="214">
        <v>1</v>
      </c>
      <c r="AFJ44">
        <f t="shared" si="112"/>
        <v>0</v>
      </c>
      <c r="AFK44">
        <f t="shared" si="194"/>
        <v>1</v>
      </c>
      <c r="AFL44">
        <f t="shared" si="167"/>
        <v>0</v>
      </c>
      <c r="AFM44">
        <f t="shared" si="114"/>
        <v>1</v>
      </c>
      <c r="AFN44">
        <v>6.7173167793899997E-3</v>
      </c>
      <c r="AFO44" s="202">
        <v>42548</v>
      </c>
      <c r="AFP44">
        <f t="shared" si="115"/>
        <v>1</v>
      </c>
      <c r="AFQ44" t="str">
        <f t="shared" si="92"/>
        <v>TRUE</v>
      </c>
      <c r="AFR44">
        <f>VLOOKUP($A44,'FuturesInfo (3)'!$A$2:$V$80,22)</f>
        <v>1</v>
      </c>
      <c r="AFS44" s="252"/>
      <c r="AFT44">
        <f t="shared" si="116"/>
        <v>1</v>
      </c>
      <c r="AFU44" s="138">
        <f>VLOOKUP($A44,'FuturesInfo (3)'!$A$2:$O$80,15)*AFR44</f>
        <v>139839.12483912485</v>
      </c>
      <c r="AFV44" s="138">
        <f>VLOOKUP($A44,'FuturesInfo (3)'!$A$2:$O$80,15)*AFT44</f>
        <v>139839.12483912485</v>
      </c>
      <c r="AFW44" s="196">
        <f t="shared" si="117"/>
        <v>939.3436996970662</v>
      </c>
      <c r="AFX44" s="196">
        <f t="shared" si="188"/>
        <v>939.3436996970662</v>
      </c>
      <c r="AFY44" s="196">
        <f t="shared" si="119"/>
        <v>939.3436996970662</v>
      </c>
      <c r="AFZ44" s="196">
        <f t="shared" si="120"/>
        <v>-939.3436996970662</v>
      </c>
      <c r="AGA44" s="196">
        <f t="shared" si="191"/>
        <v>939.3436996970662</v>
      </c>
      <c r="AGB44" s="196">
        <f t="shared" si="122"/>
        <v>-939.3436996970662</v>
      </c>
      <c r="AGC44" s="196">
        <f t="shared" si="168"/>
        <v>939.3436996970662</v>
      </c>
      <c r="AGD44" s="196">
        <f t="shared" si="123"/>
        <v>939.3436996970662</v>
      </c>
      <c r="AGE44" s="196">
        <f>IF(IF(sym!$Q33=AFI44,1,0)=1,ABS(AFU44*AFN44),-ABS(AFU44*AFN44))</f>
        <v>939.3436996970662</v>
      </c>
      <c r="AGF44" s="196">
        <f>IF(IF(sym!$P33=AFI44,1,0)=1,ABS(AFU44*AFN44),-ABS(AFU44*AFN44))</f>
        <v>-939.3436996970662</v>
      </c>
      <c r="AGG44" s="196">
        <f t="shared" si="183"/>
        <v>-939.3436996970662</v>
      </c>
      <c r="AGH44" s="196">
        <f t="shared" si="125"/>
        <v>939.3436996970662</v>
      </c>
      <c r="AGJ44">
        <f t="shared" si="126"/>
        <v>1</v>
      </c>
      <c r="AGK44" s="239">
        <v>1</v>
      </c>
      <c r="AGL44" s="239">
        <v>-1</v>
      </c>
      <c r="AGM44" s="239">
        <v>1</v>
      </c>
      <c r="AGN44" s="214">
        <v>1</v>
      </c>
      <c r="AGO44" s="240">
        <v>13</v>
      </c>
      <c r="AGP44">
        <f t="shared" si="127"/>
        <v>-1</v>
      </c>
      <c r="AGQ44">
        <f t="shared" si="128"/>
        <v>1</v>
      </c>
      <c r="AGR44" s="214"/>
      <c r="AGS44">
        <f t="shared" si="129"/>
        <v>0</v>
      </c>
      <c r="AGT44">
        <f t="shared" si="195"/>
        <v>0</v>
      </c>
      <c r="AGU44">
        <f t="shared" si="169"/>
        <v>0</v>
      </c>
      <c r="AGV44">
        <f t="shared" si="131"/>
        <v>0</v>
      </c>
      <c r="AGW44" s="248"/>
      <c r="AGX44" s="202">
        <v>42548</v>
      </c>
      <c r="AGY44">
        <f t="shared" si="132"/>
        <v>1</v>
      </c>
      <c r="AGZ44" t="str">
        <f t="shared" si="93"/>
        <v>TRUE</v>
      </c>
      <c r="AHA44">
        <f>VLOOKUP($A44,'FuturesInfo (3)'!$A$2:$V$80,22)</f>
        <v>1</v>
      </c>
      <c r="AHB44" s="252"/>
      <c r="AHC44">
        <f t="shared" si="133"/>
        <v>1</v>
      </c>
      <c r="AHD44" s="138">
        <f>VLOOKUP($A44,'FuturesInfo (3)'!$A$2:$O$80,15)*AHA44</f>
        <v>139839.12483912485</v>
      </c>
      <c r="AHE44" s="138">
        <f>VLOOKUP($A44,'FuturesInfo (3)'!$A$2:$O$80,15)*AHC44</f>
        <v>139839.12483912485</v>
      </c>
      <c r="AHF44" s="196">
        <f t="shared" si="134"/>
        <v>0</v>
      </c>
      <c r="AHG44" s="196">
        <f t="shared" si="189"/>
        <v>0</v>
      </c>
      <c r="AHH44" s="196">
        <f t="shared" si="136"/>
        <v>0</v>
      </c>
      <c r="AHI44" s="196">
        <f t="shared" si="137"/>
        <v>0</v>
      </c>
      <c r="AHJ44" s="196">
        <f t="shared" si="192"/>
        <v>0</v>
      </c>
      <c r="AHK44" s="196">
        <f t="shared" si="139"/>
        <v>0</v>
      </c>
      <c r="AHL44" s="196">
        <f t="shared" si="170"/>
        <v>0</v>
      </c>
      <c r="AHM44" s="196">
        <f t="shared" si="140"/>
        <v>0</v>
      </c>
      <c r="AHN44" s="196">
        <f>IF(IF(sym!$Q33=AGR44,1,0)=1,ABS(AHD44*AGW44),-ABS(AHD44*AGW44))</f>
        <v>0</v>
      </c>
      <c r="AHO44" s="196">
        <f>IF(IF(sym!$P33=AGR44,1,0)=1,ABS(AHD44*AGW44),-ABS(AHD44*AGW44))</f>
        <v>0</v>
      </c>
      <c r="AHP44" s="196">
        <f t="shared" si="185"/>
        <v>0</v>
      </c>
      <c r="AHQ44" s="196">
        <f t="shared" si="142"/>
        <v>0</v>
      </c>
      <c r="AHS44">
        <f t="shared" si="143"/>
        <v>0</v>
      </c>
      <c r="AHT44" s="239"/>
      <c r="AHU44" s="239"/>
      <c r="AHV44" s="239"/>
      <c r="AHW44" s="214"/>
      <c r="AHX44" s="240"/>
      <c r="AHY44">
        <f t="shared" si="144"/>
        <v>1</v>
      </c>
      <c r="AHZ44">
        <f t="shared" si="145"/>
        <v>0</v>
      </c>
      <c r="AIA44" s="214"/>
      <c r="AIB44">
        <f t="shared" si="146"/>
        <v>1</v>
      </c>
      <c r="AIC44">
        <f t="shared" si="196"/>
        <v>1</v>
      </c>
      <c r="AID44">
        <f t="shared" si="171"/>
        <v>0</v>
      </c>
      <c r="AIE44">
        <f t="shared" si="148"/>
        <v>1</v>
      </c>
      <c r="AIF44" s="248"/>
      <c r="AIG44" s="202"/>
      <c r="AIH44">
        <f t="shared" si="149"/>
        <v>-1</v>
      </c>
      <c r="AII44" t="str">
        <f t="shared" si="94"/>
        <v>FALSE</v>
      </c>
      <c r="AIJ44">
        <f>VLOOKUP($A44,'FuturesInfo (3)'!$A$2:$V$80,22)</f>
        <v>1</v>
      </c>
      <c r="AIK44" s="252"/>
      <c r="AIL44">
        <f t="shared" si="150"/>
        <v>1</v>
      </c>
      <c r="AIM44" s="138">
        <f>VLOOKUP($A44,'FuturesInfo (3)'!$A$2:$O$80,15)*AIJ44</f>
        <v>139839.12483912485</v>
      </c>
      <c r="AIN44" s="138">
        <f>VLOOKUP($A44,'FuturesInfo (3)'!$A$2:$O$80,15)*AIL44</f>
        <v>139839.12483912485</v>
      </c>
      <c r="AIO44" s="196">
        <f t="shared" si="151"/>
        <v>0</v>
      </c>
      <c r="AIP44" s="196">
        <f t="shared" si="190"/>
        <v>0</v>
      </c>
      <c r="AIQ44" s="196">
        <f t="shared" si="153"/>
        <v>0</v>
      </c>
      <c r="AIR44" s="196">
        <f t="shared" si="154"/>
        <v>0</v>
      </c>
      <c r="AIS44" s="196">
        <f t="shared" si="193"/>
        <v>0</v>
      </c>
      <c r="AIT44" s="196">
        <f t="shared" si="156"/>
        <v>0</v>
      </c>
      <c r="AIU44" s="196">
        <f t="shared" si="172"/>
        <v>0</v>
      </c>
      <c r="AIV44" s="196">
        <f t="shared" si="157"/>
        <v>0</v>
      </c>
      <c r="AIW44" s="196">
        <f>IF(IF(sym!$Q33=AIA44,1,0)=1,ABS(AIM44*AIF44),-ABS(AIM44*AIF44))</f>
        <v>0</v>
      </c>
      <c r="AIX44" s="196">
        <f>IF(IF(sym!$P33=AIA44,1,0)=1,ABS(AIM44*AIF44),-ABS(AIM44*AIF44))</f>
        <v>0</v>
      </c>
      <c r="AIY44" s="196">
        <f t="shared" si="187"/>
        <v>0</v>
      </c>
      <c r="AIZ44" s="196">
        <f t="shared" si="159"/>
        <v>0</v>
      </c>
    </row>
    <row r="45" spans="1:936" x14ac:dyDescent="0.25">
      <c r="A45" s="1" t="s">
        <v>354</v>
      </c>
      <c r="B45" s="150" t="str">
        <f>'FuturesInfo (3)'!M33</f>
        <v>QHO</v>
      </c>
      <c r="C45" s="200" t="str">
        <f>VLOOKUP(A45,'FuturesInfo (3)'!$A$2:$K$80,11)</f>
        <v>energy</v>
      </c>
      <c r="F45" t="e">
        <f>#REF!</f>
        <v>#REF!</v>
      </c>
      <c r="G45">
        <v>1</v>
      </c>
      <c r="H45">
        <v>-1</v>
      </c>
      <c r="I45">
        <v>-1</v>
      </c>
      <c r="J45">
        <f t="shared" si="77"/>
        <v>0</v>
      </c>
      <c r="K45">
        <f t="shared" si="78"/>
        <v>1</v>
      </c>
      <c r="L45" s="184">
        <v>-1.37195121951E-2</v>
      </c>
      <c r="M45" s="2">
        <v>10</v>
      </c>
      <c r="N45">
        <v>60</v>
      </c>
      <c r="O45" t="str">
        <f t="shared" si="79"/>
        <v>TRUE</v>
      </c>
      <c r="P45">
        <f>VLOOKUP($A45,'FuturesInfo (3)'!$A$2:$V$80,22)</f>
        <v>1</v>
      </c>
      <c r="Q45">
        <f t="shared" si="80"/>
        <v>1</v>
      </c>
      <c r="R45">
        <f t="shared" si="80"/>
        <v>1</v>
      </c>
      <c r="S45" s="138">
        <f>VLOOKUP($A45,'FuturesInfo (3)'!$A$2:$O$80,15)*Q45</f>
        <v>59757.600000000006</v>
      </c>
      <c r="T45" s="144">
        <f t="shared" si="81"/>
        <v>-819.84512194990782</v>
      </c>
      <c r="U45" s="144">
        <f t="shared" si="95"/>
        <v>819.84512194990782</v>
      </c>
      <c r="W45">
        <f t="shared" si="82"/>
        <v>1</v>
      </c>
      <c r="X45">
        <v>-1</v>
      </c>
      <c r="Y45">
        <v>-1</v>
      </c>
      <c r="Z45">
        <v>1</v>
      </c>
      <c r="AA45">
        <f t="shared" si="173"/>
        <v>0</v>
      </c>
      <c r="AB45">
        <f t="shared" si="83"/>
        <v>0</v>
      </c>
      <c r="AC45" s="1">
        <v>1.0079967744100001E-2</v>
      </c>
      <c r="AD45" s="2">
        <v>10</v>
      </c>
      <c r="AE45">
        <v>60</v>
      </c>
      <c r="AF45" t="str">
        <f t="shared" si="84"/>
        <v>TRUE</v>
      </c>
      <c r="AG45">
        <f>VLOOKUP($A45,'FuturesInfo (3)'!$A$2:$V$80,22)</f>
        <v>1</v>
      </c>
      <c r="AH45">
        <f t="shared" si="85"/>
        <v>1</v>
      </c>
      <c r="AI45">
        <f t="shared" si="96"/>
        <v>1</v>
      </c>
      <c r="AJ45" s="138">
        <f>VLOOKUP($A45,'FuturesInfo (3)'!$A$2:$O$80,15)*AI45</f>
        <v>59757.600000000006</v>
      </c>
      <c r="AK45" s="196">
        <f t="shared" si="97"/>
        <v>-602.35468046483027</v>
      </c>
      <c r="AL45" s="196">
        <f t="shared" si="98"/>
        <v>-602.35468046483027</v>
      </c>
      <c r="AN45">
        <f t="shared" si="86"/>
        <v>-1</v>
      </c>
      <c r="AO45">
        <v>1</v>
      </c>
      <c r="AP45">
        <v>-1</v>
      </c>
      <c r="AQ45">
        <v>1</v>
      </c>
      <c r="AR45">
        <f t="shared" si="174"/>
        <v>1</v>
      </c>
      <c r="AS45">
        <f t="shared" si="87"/>
        <v>0</v>
      </c>
      <c r="AT45" s="1">
        <v>2.5547202448299999E-2</v>
      </c>
      <c r="AU45" s="2">
        <v>10</v>
      </c>
      <c r="AV45">
        <v>60</v>
      </c>
      <c r="AW45" t="str">
        <f t="shared" si="88"/>
        <v>TRUE</v>
      </c>
      <c r="AX45">
        <f>VLOOKUP($A45,'FuturesInfo (3)'!$A$2:$V$80,22)</f>
        <v>1</v>
      </c>
      <c r="AY45">
        <f t="shared" si="89"/>
        <v>1</v>
      </c>
      <c r="AZ45">
        <f t="shared" si="99"/>
        <v>1</v>
      </c>
      <c r="BA45" s="138">
        <f>VLOOKUP($A45,'FuturesInfo (3)'!$A$2:$O$80,15)*AZ45</f>
        <v>59757.600000000006</v>
      </c>
      <c r="BB45" s="196">
        <f t="shared" si="90"/>
        <v>1526.6395050245321</v>
      </c>
      <c r="BC45" s="196">
        <f t="shared" si="100"/>
        <v>-1526.6395050245321</v>
      </c>
      <c r="BE45">
        <v>1</v>
      </c>
      <c r="BF45">
        <v>1</v>
      </c>
      <c r="BG45">
        <v>-1</v>
      </c>
      <c r="BH45">
        <v>1</v>
      </c>
      <c r="BI45">
        <v>1</v>
      </c>
      <c r="BJ45">
        <v>0</v>
      </c>
      <c r="BK45" s="1">
        <v>1.88128446319E-2</v>
      </c>
      <c r="BL45" s="2">
        <v>10</v>
      </c>
      <c r="BM45">
        <v>60</v>
      </c>
      <c r="BN45" t="s">
        <v>1180</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1180</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1180</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1180</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1180</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1180</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1180</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1180</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1180</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1180</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1180</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1180</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1180</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1180</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1180</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1180</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1180</v>
      </c>
      <c r="QX45">
        <v>1</v>
      </c>
      <c r="QY45" s="252">
        <v>2</v>
      </c>
      <c r="QZ45">
        <v>1</v>
      </c>
      <c r="RA45" s="138">
        <v>62525.399999999994</v>
      </c>
      <c r="RB45" s="138">
        <v>62525.399999999994</v>
      </c>
      <c r="RC45" s="196">
        <v>2329.0842915322987</v>
      </c>
      <c r="RD45" s="196">
        <f t="shared" si="91"/>
        <v>-2329.0842915322987</v>
      </c>
      <c r="RE45" s="196">
        <v>-2329.0842915322987</v>
      </c>
      <c r="RF45" s="196">
        <v>2329.0842915322987</v>
      </c>
      <c r="RG45" s="196">
        <v>2329.0842915322987</v>
      </c>
      <c r="RH45" s="196">
        <v>2329.0842915322987</v>
      </c>
      <c r="RI45" s="196">
        <f t="shared" si="101"/>
        <v>-1</v>
      </c>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f t="shared" si="175"/>
        <v>-1</v>
      </c>
      <c r="SE45" t="s">
        <v>1180</v>
      </c>
      <c r="SF45">
        <v>1</v>
      </c>
      <c r="SG45" s="252">
        <v>2</v>
      </c>
      <c r="SH45">
        <v>1</v>
      </c>
      <c r="SI45" s="138">
        <v>63483</v>
      </c>
      <c r="SJ45" s="138">
        <v>63483</v>
      </c>
      <c r="SK45" s="196">
        <v>972.26600389841792</v>
      </c>
      <c r="SL45" s="196">
        <f t="shared" si="160"/>
        <v>-972.26600389841792</v>
      </c>
      <c r="SM45" s="196">
        <v>972.26600389841792</v>
      </c>
      <c r="SN45" s="196">
        <v>-972.26600389841792</v>
      </c>
      <c r="SO45" s="196">
        <v>-972.26600389841792</v>
      </c>
      <c r="SP45" s="196">
        <v>-972.26600389841792</v>
      </c>
      <c r="SQ45" s="196">
        <v>972.26600389841792</v>
      </c>
      <c r="SR45" s="196">
        <f t="shared" si="102"/>
        <v>-972.26600389841792</v>
      </c>
      <c r="SS45" s="196">
        <v>972.26600389841792</v>
      </c>
      <c r="ST45" s="196">
        <v>-972.26600389841792</v>
      </c>
      <c r="SU45" s="196">
        <v>-972.26600389841792</v>
      </c>
      <c r="SV45" s="196">
        <v>972.26600389841792</v>
      </c>
      <c r="SX45">
        <v>1</v>
      </c>
      <c r="SY45" s="239">
        <v>1</v>
      </c>
      <c r="SZ45" s="239">
        <v>1</v>
      </c>
      <c r="TA45" s="239">
        <v>1</v>
      </c>
      <c r="TB45" s="214">
        <v>1</v>
      </c>
      <c r="TC45" s="240">
        <v>-4</v>
      </c>
      <c r="TD45">
        <v>-1</v>
      </c>
      <c r="TE45">
        <v>-1</v>
      </c>
      <c r="TF45" s="214">
        <v>1</v>
      </c>
      <c r="TG45">
        <v>1</v>
      </c>
      <c r="TH45">
        <v>1</v>
      </c>
      <c r="TI45">
        <v>0</v>
      </c>
      <c r="TJ45">
        <v>0</v>
      </c>
      <c r="TK45" s="248"/>
      <c r="TL45" s="202">
        <v>42548</v>
      </c>
      <c r="TM45">
        <f t="shared" si="176"/>
        <v>1</v>
      </c>
      <c r="TN45" t="s">
        <v>1180</v>
      </c>
      <c r="TO45">
        <v>1</v>
      </c>
      <c r="TP45" s="252">
        <v>1</v>
      </c>
      <c r="TQ45">
        <v>1</v>
      </c>
      <c r="TR45" s="138">
        <v>63483</v>
      </c>
      <c r="TS45" s="138">
        <v>63483</v>
      </c>
      <c r="TT45" s="196">
        <v>0</v>
      </c>
      <c r="TU45" s="196">
        <f t="shared" si="161"/>
        <v>0</v>
      </c>
      <c r="TV45" s="196">
        <v>0</v>
      </c>
      <c r="TW45" s="196">
        <v>0</v>
      </c>
      <c r="TX45" s="196">
        <v>0</v>
      </c>
      <c r="TY45" s="196">
        <v>0</v>
      </c>
      <c r="TZ45" s="196">
        <v>0</v>
      </c>
      <c r="UA45" s="196">
        <f t="shared" si="103"/>
        <v>0</v>
      </c>
      <c r="UB45" s="196">
        <v>0</v>
      </c>
      <c r="UC45" s="196">
        <v>0</v>
      </c>
      <c r="UD45" s="196">
        <v>0</v>
      </c>
      <c r="UE45" s="196">
        <v>0</v>
      </c>
      <c r="UG45">
        <v>1</v>
      </c>
      <c r="UH45" s="239">
        <v>1</v>
      </c>
      <c r="UI45" s="239">
        <v>1</v>
      </c>
      <c r="UJ45" s="239">
        <v>1</v>
      </c>
      <c r="UK45" s="214">
        <v>1</v>
      </c>
      <c r="UL45" s="240">
        <v>-4</v>
      </c>
      <c r="UM45">
        <v>-1</v>
      </c>
      <c r="UN45">
        <v>-1</v>
      </c>
      <c r="UO45" s="214">
        <v>-1</v>
      </c>
      <c r="UP45">
        <v>0</v>
      </c>
      <c r="UQ45">
        <v>0</v>
      </c>
      <c r="UR45">
        <v>1</v>
      </c>
      <c r="US45">
        <v>1</v>
      </c>
      <c r="UT45" s="248">
        <v>-4.3599073767799999E-2</v>
      </c>
      <c r="UU45" s="202">
        <v>42548</v>
      </c>
      <c r="UV45">
        <f t="shared" si="177"/>
        <v>1</v>
      </c>
      <c r="UW45" t="s">
        <v>1180</v>
      </c>
      <c r="UX45">
        <v>1</v>
      </c>
      <c r="UY45" s="252">
        <v>1</v>
      </c>
      <c r="UZ45">
        <v>1</v>
      </c>
      <c r="VA45" s="138">
        <v>60715.199999999997</v>
      </c>
      <c r="VB45" s="138">
        <v>60715.199999999997</v>
      </c>
      <c r="VC45" s="196">
        <v>-2647.1264836267305</v>
      </c>
      <c r="VD45" s="196">
        <f t="shared" si="162"/>
        <v>-2647.1264836267305</v>
      </c>
      <c r="VE45" s="196">
        <v>-2647.1264836267305</v>
      </c>
      <c r="VF45" s="196">
        <v>2647.1264836267305</v>
      </c>
      <c r="VG45" s="196">
        <v>2647.1264836267305</v>
      </c>
      <c r="VH45" s="196">
        <v>-2647.1264836267305</v>
      </c>
      <c r="VI45" s="196">
        <v>-2647.1264836267305</v>
      </c>
      <c r="VJ45" s="196">
        <f t="shared" si="104"/>
        <v>-2647.1264836267305</v>
      </c>
      <c r="VK45" s="196">
        <v>-2647.1264836267305</v>
      </c>
      <c r="VL45" s="196">
        <v>2647.1264836267305</v>
      </c>
      <c r="VM45" s="196">
        <v>-2647.1264836267305</v>
      </c>
      <c r="VN45" s="196">
        <v>2647.1264836267305</v>
      </c>
      <c r="VP45">
        <v>-1</v>
      </c>
      <c r="VQ45" s="239">
        <v>-1</v>
      </c>
      <c r="VR45" s="239">
        <v>1</v>
      </c>
      <c r="VS45" s="239">
        <v>-1</v>
      </c>
      <c r="VT45" s="214">
        <v>1</v>
      </c>
      <c r="VU45" s="240">
        <v>3</v>
      </c>
      <c r="VV45">
        <v>-1</v>
      </c>
      <c r="VW45">
        <v>1</v>
      </c>
      <c r="VX45" s="214">
        <v>1</v>
      </c>
      <c r="VY45">
        <v>0</v>
      </c>
      <c r="VZ45">
        <v>1</v>
      </c>
      <c r="WA45">
        <v>0</v>
      </c>
      <c r="WB45">
        <v>1</v>
      </c>
      <c r="WC45" s="248">
        <v>1.7639734366400001E-2</v>
      </c>
      <c r="WD45" s="202">
        <v>42548</v>
      </c>
      <c r="WE45">
        <f t="shared" si="178"/>
        <v>-1</v>
      </c>
      <c r="WF45" t="s">
        <v>1180</v>
      </c>
      <c r="WG45">
        <v>1</v>
      </c>
      <c r="WH45" s="252">
        <v>2</v>
      </c>
      <c r="WI45">
        <v>1</v>
      </c>
      <c r="WJ45" s="138">
        <v>61786.200000000004</v>
      </c>
      <c r="WK45" s="138">
        <v>61786.200000000004</v>
      </c>
      <c r="WL45" s="196">
        <v>-1089.8921555092638</v>
      </c>
      <c r="WM45" s="196">
        <f t="shared" si="163"/>
        <v>-1089.8921555092638</v>
      </c>
      <c r="WN45" s="196">
        <v>1089.8921555092638</v>
      </c>
      <c r="WO45" s="196">
        <v>-1089.8921555092638</v>
      </c>
      <c r="WP45" s="196">
        <v>1089.8921555092638</v>
      </c>
      <c r="WQ45" s="196">
        <v>1089.8921555092638</v>
      </c>
      <c r="WR45" s="196">
        <v>-1089.8921555092638</v>
      </c>
      <c r="WS45" s="196">
        <f t="shared" si="105"/>
        <v>-1089.8921555092638</v>
      </c>
      <c r="WT45" s="196">
        <v>1089.8921555092638</v>
      </c>
      <c r="WU45" s="196">
        <v>-1089.8921555092638</v>
      </c>
      <c r="WV45" s="196">
        <v>-1089.8921555092638</v>
      </c>
      <c r="WW45" s="196">
        <v>1089.8921555092638</v>
      </c>
      <c r="WY45">
        <v>1</v>
      </c>
      <c r="WZ45" s="239">
        <v>-1</v>
      </c>
      <c r="XA45" s="239">
        <v>1</v>
      </c>
      <c r="XB45" s="239">
        <v>-1</v>
      </c>
      <c r="XC45" s="214">
        <v>1</v>
      </c>
      <c r="XD45" s="240">
        <v>4</v>
      </c>
      <c r="XE45">
        <v>-1</v>
      </c>
      <c r="XF45">
        <v>1</v>
      </c>
      <c r="XG45">
        <v>-1</v>
      </c>
      <c r="XH45">
        <v>1</v>
      </c>
      <c r="XI45">
        <v>0</v>
      </c>
      <c r="XJ45">
        <v>1</v>
      </c>
      <c r="XK45">
        <v>0</v>
      </c>
      <c r="XL45">
        <v>-4.1125688260499997E-2</v>
      </c>
      <c r="XM45" s="202">
        <v>42550</v>
      </c>
      <c r="XN45">
        <f t="shared" si="179"/>
        <v>1</v>
      </c>
      <c r="XO45" t="s">
        <v>1180</v>
      </c>
      <c r="XP45">
        <v>1</v>
      </c>
      <c r="XQ45" s="252">
        <v>1</v>
      </c>
      <c r="XR45">
        <v>1</v>
      </c>
      <c r="XS45" s="138">
        <v>59245.200000000004</v>
      </c>
      <c r="XT45" s="138">
        <v>59245.200000000004</v>
      </c>
      <c r="XU45" s="196">
        <v>2436.4996261309748</v>
      </c>
      <c r="XV45" s="196">
        <f t="shared" si="164"/>
        <v>-2436.4996261309748</v>
      </c>
      <c r="XW45" s="196">
        <v>-2436.4996261309748</v>
      </c>
      <c r="XX45" s="196">
        <v>2436.4996261309748</v>
      </c>
      <c r="XY45" s="196">
        <v>-2436.4996261309748</v>
      </c>
      <c r="XZ45" s="196">
        <v>-2436.4996261309748</v>
      </c>
      <c r="YA45" s="196">
        <v>2436.4996261309748</v>
      </c>
      <c r="YB45" s="196">
        <f t="shared" si="106"/>
        <v>-2436.4996261309748</v>
      </c>
      <c r="YC45" s="196">
        <v>-2436.4996261309748</v>
      </c>
      <c r="YD45" s="196">
        <v>2436.4996261309748</v>
      </c>
      <c r="YE45" s="196">
        <v>-2436.4996261309748</v>
      </c>
      <c r="YF45" s="196">
        <v>2436.4996261309748</v>
      </c>
      <c r="YH45">
        <v>-1</v>
      </c>
      <c r="YI45">
        <v>-1</v>
      </c>
      <c r="YJ45">
        <v>-1</v>
      </c>
      <c r="YK45">
        <v>-1</v>
      </c>
      <c r="YL45">
        <v>1</v>
      </c>
      <c r="YM45">
        <v>5</v>
      </c>
      <c r="YN45">
        <v>-1</v>
      </c>
      <c r="YO45">
        <v>1</v>
      </c>
      <c r="YP45" s="214">
        <v>1</v>
      </c>
      <c r="YQ45">
        <v>0</v>
      </c>
      <c r="YR45">
        <v>1</v>
      </c>
      <c r="YS45">
        <v>0</v>
      </c>
      <c r="YT45">
        <v>1</v>
      </c>
      <c r="YU45" s="248">
        <v>1.20516092443E-3</v>
      </c>
      <c r="YV45" s="202">
        <v>42550</v>
      </c>
      <c r="YW45">
        <f t="shared" si="180"/>
        <v>-1</v>
      </c>
      <c r="YX45" t="s">
        <v>1180</v>
      </c>
      <c r="YY45">
        <v>1</v>
      </c>
      <c r="YZ45">
        <v>1</v>
      </c>
      <c r="ZA45">
        <v>1</v>
      </c>
      <c r="ZB45" s="138">
        <v>59316.600000000006</v>
      </c>
      <c r="ZC45" s="138">
        <v>59316.600000000006</v>
      </c>
      <c r="ZD45" s="196">
        <v>-71.486048490044553</v>
      </c>
      <c r="ZE45" s="196">
        <f t="shared" si="165"/>
        <v>-71.486048490044553</v>
      </c>
      <c r="ZF45" s="196">
        <v>71.486048490044553</v>
      </c>
      <c r="ZG45" s="196">
        <v>-71.486048490044553</v>
      </c>
      <c r="ZH45" s="196">
        <v>71.486048490044553</v>
      </c>
      <c r="ZI45" s="196">
        <v>-71.486048490044553</v>
      </c>
      <c r="ZJ45" s="196">
        <v>-71.486048490044553</v>
      </c>
      <c r="ZK45" s="196">
        <f t="shared" si="107"/>
        <v>-71.486048490044553</v>
      </c>
      <c r="ZL45" s="196">
        <v>71.486048490044553</v>
      </c>
      <c r="ZM45" s="196">
        <v>-71.486048490044553</v>
      </c>
      <c r="ZN45" s="196">
        <v>-71.486048490044553</v>
      </c>
      <c r="ZO45" s="196">
        <v>71.486048490044553</v>
      </c>
      <c r="ZQ45">
        <v>1</v>
      </c>
      <c r="ZR45" s="239">
        <v>-1</v>
      </c>
      <c r="ZS45" s="239">
        <v>-1</v>
      </c>
      <c r="ZT45" s="239">
        <v>-1</v>
      </c>
      <c r="ZU45" s="214">
        <v>1</v>
      </c>
      <c r="ZV45" s="240">
        <v>6</v>
      </c>
      <c r="ZW45">
        <v>-1</v>
      </c>
      <c r="ZX45">
        <v>1</v>
      </c>
      <c r="ZY45" s="214">
        <v>1</v>
      </c>
      <c r="ZZ45">
        <v>0</v>
      </c>
      <c r="AAA45">
        <v>1</v>
      </c>
      <c r="AAB45">
        <v>0</v>
      </c>
      <c r="AAC45">
        <v>1</v>
      </c>
      <c r="AAD45" s="248">
        <v>2.83225943496E-3</v>
      </c>
      <c r="AAE45" s="202">
        <v>42550</v>
      </c>
      <c r="AAF45">
        <f t="shared" si="181"/>
        <v>-1</v>
      </c>
      <c r="AAG45" t="s">
        <v>1180</v>
      </c>
      <c r="AAH45">
        <v>1</v>
      </c>
      <c r="AAI45" s="252">
        <v>1</v>
      </c>
      <c r="AAJ45">
        <v>1</v>
      </c>
      <c r="AAK45" s="138">
        <v>59484.6</v>
      </c>
      <c r="AAL45" s="138">
        <v>59484.6</v>
      </c>
      <c r="AAM45" s="196">
        <v>-168.47581958482161</v>
      </c>
      <c r="AAN45" s="196">
        <f t="shared" si="166"/>
        <v>168.47581958482161</v>
      </c>
      <c r="AAO45" s="196">
        <v>168.47581958482161</v>
      </c>
      <c r="AAP45" s="196">
        <v>-168.47581958482161</v>
      </c>
      <c r="AAQ45" s="196">
        <v>168.47581958482161</v>
      </c>
      <c r="AAR45" s="196">
        <v>-168.47581958482161</v>
      </c>
      <c r="AAS45" s="196">
        <v>-168.47581958482161</v>
      </c>
      <c r="AAT45" s="196">
        <f t="shared" si="108"/>
        <v>-168.47581958482161</v>
      </c>
      <c r="AAU45" s="196">
        <v>168.47581958482161</v>
      </c>
      <c r="AAV45" s="196">
        <v>-168.47581958482161</v>
      </c>
      <c r="AAW45" s="196">
        <v>-168.47581958482161</v>
      </c>
      <c r="AAX45" s="196">
        <v>168.47581958482161</v>
      </c>
      <c r="AAZ45">
        <v>1</v>
      </c>
      <c r="ABA45" s="239">
        <v>1</v>
      </c>
      <c r="ABB45" s="239">
        <v>1</v>
      </c>
      <c r="ABC45" s="239">
        <v>-1</v>
      </c>
      <c r="ABD45" s="214">
        <v>1</v>
      </c>
      <c r="ABE45" s="240">
        <v>7</v>
      </c>
      <c r="ABF45">
        <v>-1</v>
      </c>
      <c r="ABG45">
        <v>1</v>
      </c>
      <c r="ABH45" s="214">
        <v>1</v>
      </c>
      <c r="ABI45">
        <v>1</v>
      </c>
      <c r="ABJ45">
        <v>1</v>
      </c>
      <c r="ABK45">
        <v>0</v>
      </c>
      <c r="ABL45">
        <v>1</v>
      </c>
      <c r="ABM45" s="248">
        <v>3.3114452979600001E-2</v>
      </c>
      <c r="ABN45" s="202">
        <v>42550</v>
      </c>
      <c r="ABO45">
        <v>1</v>
      </c>
      <c r="ABP45" t="s">
        <v>1180</v>
      </c>
      <c r="ABQ45">
        <v>1</v>
      </c>
      <c r="ABR45" s="252">
        <v>1</v>
      </c>
      <c r="ABS45">
        <v>1</v>
      </c>
      <c r="ABT45" s="138">
        <v>62357.399999999994</v>
      </c>
      <c r="ABU45" s="138">
        <v>62357.399999999994</v>
      </c>
      <c r="ABV45" s="196">
        <v>2064.9311902301088</v>
      </c>
      <c r="ABW45" s="196">
        <v>2064.9311902301088</v>
      </c>
      <c r="ABX45" s="196">
        <v>2064.9311902301088</v>
      </c>
      <c r="ABY45" s="196">
        <v>-2064.9311902301088</v>
      </c>
      <c r="ABZ45" s="196">
        <v>2064.9311902301088</v>
      </c>
      <c r="ACA45" s="196">
        <v>2064.9311902301088</v>
      </c>
      <c r="ACB45" s="196">
        <v>-2064.9311902301088</v>
      </c>
      <c r="ACC45" s="196">
        <v>2064.9311902301088</v>
      </c>
      <c r="ACD45" s="196">
        <v>2064.9311902301088</v>
      </c>
      <c r="ACE45" s="196">
        <v>-2064.9311902301088</v>
      </c>
      <c r="ACF45" s="196">
        <v>-2064.9311902301088</v>
      </c>
      <c r="ACG45" s="196">
        <v>2064.9311902301088</v>
      </c>
      <c r="ACI45">
        <v>1</v>
      </c>
      <c r="ACJ45" s="239">
        <v>1</v>
      </c>
      <c r="ACK45" s="239">
        <v>1</v>
      </c>
      <c r="ACL45" s="239">
        <v>-1</v>
      </c>
      <c r="ACM45" s="214">
        <v>1</v>
      </c>
      <c r="ACN45" s="240">
        <v>8</v>
      </c>
      <c r="ACO45">
        <v>-1</v>
      </c>
      <c r="ACP45">
        <v>1</v>
      </c>
      <c r="ACQ45" s="214">
        <v>-1</v>
      </c>
      <c r="ACR45">
        <v>0</v>
      </c>
      <c r="ACS45">
        <v>0</v>
      </c>
      <c r="ACT45">
        <v>1</v>
      </c>
      <c r="ACU45">
        <v>0</v>
      </c>
      <c r="ACV45" s="248">
        <v>-5.3142048898799997E-2</v>
      </c>
      <c r="ACW45" s="202">
        <v>42550</v>
      </c>
      <c r="ACX45">
        <v>1</v>
      </c>
      <c r="ACY45" t="s">
        <v>1180</v>
      </c>
      <c r="ACZ45">
        <v>1</v>
      </c>
      <c r="ADA45" s="252"/>
      <c r="ADB45">
        <v>1</v>
      </c>
      <c r="ADC45" s="138">
        <v>59043.6</v>
      </c>
      <c r="ADD45" s="138">
        <v>59043.6</v>
      </c>
      <c r="ADE45" s="196">
        <v>-3137.6978783611876</v>
      </c>
      <c r="ADF45" s="196">
        <v>-3137.6978783611876</v>
      </c>
      <c r="ADG45" s="196">
        <v>-3137.6978783611876</v>
      </c>
      <c r="ADH45" s="196">
        <v>3137.6978783611876</v>
      </c>
      <c r="ADI45" s="196">
        <v>-3137.6978783611876</v>
      </c>
      <c r="ADJ45" s="196">
        <v>-3137.6978783611876</v>
      </c>
      <c r="ADK45" s="196">
        <v>3137.6978783611876</v>
      </c>
      <c r="ADL45" s="196">
        <v>-3137.6978783611876</v>
      </c>
      <c r="ADM45" s="196">
        <v>-3137.6978783611876</v>
      </c>
      <c r="ADN45" s="196">
        <v>3137.6978783611876</v>
      </c>
      <c r="ADO45" s="196">
        <v>-3137.6978783611876</v>
      </c>
      <c r="ADP45" s="196">
        <v>3137.6978783611876</v>
      </c>
      <c r="ADR45">
        <v>-1</v>
      </c>
      <c r="ADS45" s="239">
        <v>-1</v>
      </c>
      <c r="ADT45" s="239">
        <v>-1</v>
      </c>
      <c r="ADU45" s="214">
        <v>1</v>
      </c>
      <c r="ADV45" s="214">
        <v>1</v>
      </c>
      <c r="ADW45" s="240">
        <v>9</v>
      </c>
      <c r="ADX45">
        <v>-1</v>
      </c>
      <c r="ADY45">
        <v>1</v>
      </c>
      <c r="ADZ45" s="214">
        <v>1</v>
      </c>
      <c r="AEA45">
        <v>0</v>
      </c>
      <c r="AEB45">
        <v>1</v>
      </c>
      <c r="AEC45">
        <v>0</v>
      </c>
      <c r="AED45">
        <v>1</v>
      </c>
      <c r="AEE45" s="248">
        <v>1.7143263622099999E-2</v>
      </c>
      <c r="AEF45" s="202">
        <v>42550</v>
      </c>
      <c r="AEG45">
        <v>-1</v>
      </c>
      <c r="AEH45" t="s">
        <v>1180</v>
      </c>
      <c r="AEI45">
        <v>1</v>
      </c>
      <c r="AEJ45" s="252"/>
      <c r="AEK45">
        <v>1</v>
      </c>
      <c r="AEL45" s="138">
        <v>60055.799999999996</v>
      </c>
      <c r="AEM45" s="138">
        <v>60055.799999999996</v>
      </c>
      <c r="AEN45" s="196">
        <v>-1029.5524114361131</v>
      </c>
      <c r="AEO45" s="196">
        <v>-1029.5524114361131</v>
      </c>
      <c r="AEP45" s="196">
        <v>1029.5524114361131</v>
      </c>
      <c r="AEQ45" s="196">
        <v>-1029.5524114361131</v>
      </c>
      <c r="AER45" s="196">
        <v>1029.5524114361131</v>
      </c>
      <c r="AES45" s="196">
        <v>-1029.5524114361131</v>
      </c>
      <c r="AET45" s="196">
        <v>1029.5524114361131</v>
      </c>
      <c r="AEU45" s="196">
        <v>-1029.5524114361131</v>
      </c>
      <c r="AEV45" s="196">
        <v>1029.5524114361131</v>
      </c>
      <c r="AEW45" s="196">
        <v>-1029.5524114361131</v>
      </c>
      <c r="AEX45" s="196">
        <v>-1029.5524114361131</v>
      </c>
      <c r="AEY45" s="196">
        <v>1029.5524114361131</v>
      </c>
      <c r="AFA45">
        <f t="shared" si="109"/>
        <v>1</v>
      </c>
      <c r="AFB45" s="239">
        <v>-1</v>
      </c>
      <c r="AFC45" s="239">
        <v>1</v>
      </c>
      <c r="AFD45" s="239">
        <v>-1</v>
      </c>
      <c r="AFE45" s="214">
        <v>1</v>
      </c>
      <c r="AFF45" s="240">
        <v>10</v>
      </c>
      <c r="AFG45">
        <f t="shared" si="110"/>
        <v>-1</v>
      </c>
      <c r="AFH45">
        <f t="shared" si="111"/>
        <v>1</v>
      </c>
      <c r="AFI45" s="214">
        <v>-1</v>
      </c>
      <c r="AFJ45">
        <f t="shared" si="112"/>
        <v>0</v>
      </c>
      <c r="AFK45">
        <f t="shared" si="194"/>
        <v>0</v>
      </c>
      <c r="AFL45">
        <f t="shared" si="167"/>
        <v>1</v>
      </c>
      <c r="AFM45">
        <f t="shared" si="114"/>
        <v>0</v>
      </c>
      <c r="AFN45">
        <v>-4.96538219456E-3</v>
      </c>
      <c r="AFO45" s="202">
        <v>42550</v>
      </c>
      <c r="AFP45">
        <f t="shared" si="115"/>
        <v>1</v>
      </c>
      <c r="AFQ45" t="str">
        <f t="shared" si="92"/>
        <v>TRUE</v>
      </c>
      <c r="AFR45">
        <f>VLOOKUP($A45,'FuturesInfo (3)'!$A$2:$V$80,22)</f>
        <v>1</v>
      </c>
      <c r="AFS45" s="252"/>
      <c r="AFT45">
        <f t="shared" si="116"/>
        <v>1</v>
      </c>
      <c r="AFU45" s="138">
        <f>VLOOKUP($A45,'FuturesInfo (3)'!$A$2:$O$80,15)*AFR45</f>
        <v>59757.600000000006</v>
      </c>
      <c r="AFV45" s="138">
        <f>VLOOKUP($A45,'FuturesInfo (3)'!$A$2:$O$80,15)*AFT45</f>
        <v>59757.600000000006</v>
      </c>
      <c r="AFW45" s="196">
        <f t="shared" si="117"/>
        <v>296.7193230296387</v>
      </c>
      <c r="AFX45" s="196">
        <f t="shared" si="188"/>
        <v>-296.7193230296387</v>
      </c>
      <c r="AFY45" s="196">
        <f t="shared" si="119"/>
        <v>-296.7193230296387</v>
      </c>
      <c r="AFZ45" s="196">
        <f t="shared" si="120"/>
        <v>296.7193230296387</v>
      </c>
      <c r="AGA45" s="196">
        <f t="shared" si="191"/>
        <v>-296.7193230296387</v>
      </c>
      <c r="AGB45" s="196">
        <f t="shared" si="122"/>
        <v>-296.7193230296387</v>
      </c>
      <c r="AGC45" s="196">
        <f t="shared" si="168"/>
        <v>296.7193230296387</v>
      </c>
      <c r="AGD45" s="196">
        <f t="shared" si="123"/>
        <v>-296.7193230296387</v>
      </c>
      <c r="AGE45" s="196">
        <f>IF(IF(sym!$Q34=AFI45,1,0)=1,ABS(AFU45*AFN45),-ABS(AFU45*AFN45))</f>
        <v>-296.7193230296387</v>
      </c>
      <c r="AGF45" s="196">
        <f>IF(IF(sym!$P34=AFI45,1,0)=1,ABS(AFU45*AFN45),-ABS(AFU45*AFN45))</f>
        <v>296.7193230296387</v>
      </c>
      <c r="AGG45" s="196">
        <f t="shared" si="183"/>
        <v>-296.7193230296387</v>
      </c>
      <c r="AGH45" s="196">
        <f t="shared" si="125"/>
        <v>296.7193230296387</v>
      </c>
      <c r="AGJ45">
        <f t="shared" si="126"/>
        <v>-1</v>
      </c>
      <c r="AGK45" s="239">
        <v>-1</v>
      </c>
      <c r="AGL45" s="239">
        <v>1</v>
      </c>
      <c r="AGM45" s="239">
        <v>-1</v>
      </c>
      <c r="AGN45" s="214">
        <v>1</v>
      </c>
      <c r="AGO45" s="240">
        <v>11</v>
      </c>
      <c r="AGP45">
        <f t="shared" si="127"/>
        <v>-1</v>
      </c>
      <c r="AGQ45">
        <f t="shared" si="128"/>
        <v>1</v>
      </c>
      <c r="AGR45" s="214"/>
      <c r="AGS45">
        <f t="shared" si="129"/>
        <v>0</v>
      </c>
      <c r="AGT45">
        <f t="shared" si="195"/>
        <v>0</v>
      </c>
      <c r="AGU45">
        <f t="shared" si="169"/>
        <v>0</v>
      </c>
      <c r="AGV45">
        <f t="shared" si="131"/>
        <v>0</v>
      </c>
      <c r="AGW45" s="248"/>
      <c r="AGX45" s="202">
        <v>42550</v>
      </c>
      <c r="AGY45">
        <f t="shared" si="132"/>
        <v>1</v>
      </c>
      <c r="AGZ45" t="str">
        <f t="shared" si="93"/>
        <v>TRUE</v>
      </c>
      <c r="AHA45">
        <f>VLOOKUP($A45,'FuturesInfo (3)'!$A$2:$V$80,22)</f>
        <v>1</v>
      </c>
      <c r="AHB45" s="252"/>
      <c r="AHC45">
        <f t="shared" si="133"/>
        <v>1</v>
      </c>
      <c r="AHD45" s="138">
        <f>VLOOKUP($A45,'FuturesInfo (3)'!$A$2:$O$80,15)*AHA45</f>
        <v>59757.600000000006</v>
      </c>
      <c r="AHE45" s="138">
        <f>VLOOKUP($A45,'FuturesInfo (3)'!$A$2:$O$80,15)*AHC45</f>
        <v>59757.600000000006</v>
      </c>
      <c r="AHF45" s="196">
        <f t="shared" si="134"/>
        <v>0</v>
      </c>
      <c r="AHG45" s="196">
        <f t="shared" si="189"/>
        <v>0</v>
      </c>
      <c r="AHH45" s="196">
        <f t="shared" si="136"/>
        <v>0</v>
      </c>
      <c r="AHI45" s="196">
        <f t="shared" si="137"/>
        <v>0</v>
      </c>
      <c r="AHJ45" s="196">
        <f t="shared" si="192"/>
        <v>0</v>
      </c>
      <c r="AHK45" s="196">
        <f t="shared" si="139"/>
        <v>0</v>
      </c>
      <c r="AHL45" s="196">
        <f t="shared" si="170"/>
        <v>0</v>
      </c>
      <c r="AHM45" s="196">
        <f t="shared" si="140"/>
        <v>0</v>
      </c>
      <c r="AHN45" s="196">
        <f>IF(IF(sym!$Q34=AGR45,1,0)=1,ABS(AHD45*AGW45),-ABS(AHD45*AGW45))</f>
        <v>0</v>
      </c>
      <c r="AHO45" s="196">
        <f>IF(IF(sym!$P34=AGR45,1,0)=1,ABS(AHD45*AGW45),-ABS(AHD45*AGW45))</f>
        <v>0</v>
      </c>
      <c r="AHP45" s="196">
        <f t="shared" si="185"/>
        <v>0</v>
      </c>
      <c r="AHQ45" s="196">
        <f t="shared" si="142"/>
        <v>0</v>
      </c>
      <c r="AHS45">
        <f t="shared" si="143"/>
        <v>0</v>
      </c>
      <c r="AHT45" s="239"/>
      <c r="AHU45" s="239"/>
      <c r="AHV45" s="239"/>
      <c r="AHW45" s="214"/>
      <c r="AHX45" s="240"/>
      <c r="AHY45">
        <f t="shared" si="144"/>
        <v>1</v>
      </c>
      <c r="AHZ45">
        <f t="shared" si="145"/>
        <v>0</v>
      </c>
      <c r="AIA45" s="214"/>
      <c r="AIB45">
        <f t="shared" si="146"/>
        <v>1</v>
      </c>
      <c r="AIC45">
        <f t="shared" si="196"/>
        <v>1</v>
      </c>
      <c r="AID45">
        <f t="shared" si="171"/>
        <v>0</v>
      </c>
      <c r="AIE45">
        <f t="shared" si="148"/>
        <v>1</v>
      </c>
      <c r="AIF45" s="248"/>
      <c r="AIG45" s="202"/>
      <c r="AIH45">
        <f t="shared" si="149"/>
        <v>-1</v>
      </c>
      <c r="AII45" t="str">
        <f t="shared" si="94"/>
        <v>FALSE</v>
      </c>
      <c r="AIJ45">
        <f>VLOOKUP($A45,'FuturesInfo (3)'!$A$2:$V$80,22)</f>
        <v>1</v>
      </c>
      <c r="AIK45" s="252"/>
      <c r="AIL45">
        <f t="shared" si="150"/>
        <v>1</v>
      </c>
      <c r="AIM45" s="138">
        <f>VLOOKUP($A45,'FuturesInfo (3)'!$A$2:$O$80,15)*AIJ45</f>
        <v>59757.600000000006</v>
      </c>
      <c r="AIN45" s="138">
        <f>VLOOKUP($A45,'FuturesInfo (3)'!$A$2:$O$80,15)*AIL45</f>
        <v>59757.600000000006</v>
      </c>
      <c r="AIO45" s="196">
        <f t="shared" si="151"/>
        <v>0</v>
      </c>
      <c r="AIP45" s="196">
        <f t="shared" si="190"/>
        <v>0</v>
      </c>
      <c r="AIQ45" s="196">
        <f t="shared" si="153"/>
        <v>0</v>
      </c>
      <c r="AIR45" s="196">
        <f t="shared" si="154"/>
        <v>0</v>
      </c>
      <c r="AIS45" s="196">
        <f t="shared" si="193"/>
        <v>0</v>
      </c>
      <c r="AIT45" s="196">
        <f t="shared" si="156"/>
        <v>0</v>
      </c>
      <c r="AIU45" s="196">
        <f t="shared" si="172"/>
        <v>0</v>
      </c>
      <c r="AIV45" s="196">
        <f t="shared" si="157"/>
        <v>0</v>
      </c>
      <c r="AIW45" s="196">
        <f>IF(IF(sym!$Q34=AIA45,1,0)=1,ABS(AIM45*AIF45),-ABS(AIM45*AIF45))</f>
        <v>0</v>
      </c>
      <c r="AIX45" s="196">
        <f>IF(IF(sym!$P34=AIA45,1,0)=1,ABS(AIM45*AIF45),-ABS(AIM45*AIF45))</f>
        <v>0</v>
      </c>
      <c r="AIY45" s="196">
        <f t="shared" si="187"/>
        <v>0</v>
      </c>
      <c r="AIZ45" s="196">
        <f t="shared" si="159"/>
        <v>0</v>
      </c>
    </row>
    <row r="46" spans="1:936" x14ac:dyDescent="0.25">
      <c r="A46" s="1" t="s">
        <v>358</v>
      </c>
      <c r="B46" s="150" t="str">
        <f>'FuturesInfo (3)'!M34</f>
        <v>@JY</v>
      </c>
      <c r="C46" s="200" t="str">
        <f>VLOOKUP(A46,'FuturesInfo (3)'!$A$2:$K$80,11)</f>
        <v>currency</v>
      </c>
      <c r="F46" t="e">
        <f>#REF!</f>
        <v>#REF!</v>
      </c>
      <c r="G46">
        <v>1</v>
      </c>
      <c r="H46">
        <v>1</v>
      </c>
      <c r="I46">
        <v>1</v>
      </c>
      <c r="J46">
        <f t="shared" ref="J46:J77" si="197">IF(G46=I46,1,0)</f>
        <v>1</v>
      </c>
      <c r="K46">
        <f t="shared" ref="K46:K77" si="198">IF(I46=H46,1,0)</f>
        <v>1</v>
      </c>
      <c r="L46" s="184">
        <v>2.0577027762700002E-2</v>
      </c>
      <c r="M46" s="2">
        <v>10</v>
      </c>
      <c r="N46">
        <v>60</v>
      </c>
      <c r="O46" t="str">
        <f t="shared" ref="O46:O77" si="199">IF(G46="","FALSE","TRUE")</f>
        <v>TRUE</v>
      </c>
      <c r="P46">
        <f>VLOOKUP($A46,'FuturesInfo (3)'!$A$2:$V$80,22)</f>
        <v>2</v>
      </c>
      <c r="Q46">
        <f t="shared" si="80"/>
        <v>2</v>
      </c>
      <c r="R46">
        <f t="shared" si="80"/>
        <v>2</v>
      </c>
      <c r="S46" s="138">
        <f>VLOOKUP($A46,'FuturesInfo (3)'!$A$2:$O$80,15)*Q46</f>
        <v>237475</v>
      </c>
      <c r="T46" s="144">
        <f t="shared" ref="T46:T77" si="200">IF(J46=1,ABS(S46*L46),-ABS(S46*L46))</f>
        <v>4886.529667947183</v>
      </c>
      <c r="U46" s="144">
        <f t="shared" si="95"/>
        <v>4886.529667947183</v>
      </c>
      <c r="W46">
        <f t="shared" ref="W46:W77" si="201">G46</f>
        <v>1</v>
      </c>
      <c r="X46">
        <v>1</v>
      </c>
      <c r="Y46">
        <v>1</v>
      </c>
      <c r="Z46">
        <v>-1</v>
      </c>
      <c r="AA46">
        <f t="shared" si="173"/>
        <v>0</v>
      </c>
      <c r="AB46">
        <f t="shared" ref="AB46:AB77" si="202">IF(Z46=Y46,1,0)</f>
        <v>0</v>
      </c>
      <c r="AC46" s="1">
        <v>-6.40068273949E-3</v>
      </c>
      <c r="AD46" s="2">
        <v>10</v>
      </c>
      <c r="AE46">
        <v>60</v>
      </c>
      <c r="AF46" t="str">
        <f t="shared" ref="AF46:AF77" si="203">IF(X46="","FALSE","TRUE")</f>
        <v>TRUE</v>
      </c>
      <c r="AG46">
        <f>VLOOKUP($A46,'FuturesInfo (3)'!$A$2:$V$80,22)</f>
        <v>2</v>
      </c>
      <c r="AH46">
        <f t="shared" ref="AH46:AH77" si="204">ROUND(IF(X46=Y46,AG46*(1+$AH$95),AG46*(1-$AH$95)),0)</f>
        <v>3</v>
      </c>
      <c r="AI46">
        <f t="shared" si="96"/>
        <v>2</v>
      </c>
      <c r="AJ46" s="138">
        <f>VLOOKUP($A46,'FuturesInfo (3)'!$A$2:$O$80,15)*AI46</f>
        <v>237475</v>
      </c>
      <c r="AK46" s="196">
        <f t="shared" ref="AK46:AK77" si="205">IF(AA46=1,ABS(AJ46*AC46),-ABS(AJ46*AC46))</f>
        <v>-1520.0021335603878</v>
      </c>
      <c r="AL46" s="196">
        <f t="shared" si="98"/>
        <v>-1520.0021335603878</v>
      </c>
      <c r="AN46">
        <f t="shared" si="86"/>
        <v>1</v>
      </c>
      <c r="AO46">
        <v>-1</v>
      </c>
      <c r="AP46">
        <v>1</v>
      </c>
      <c r="AQ46">
        <v>1</v>
      </c>
      <c r="AR46">
        <f t="shared" si="174"/>
        <v>0</v>
      </c>
      <c r="AS46">
        <f t="shared" si="87"/>
        <v>1</v>
      </c>
      <c r="AT46" s="1">
        <v>6.9787416791900001E-4</v>
      </c>
      <c r="AU46" s="2">
        <v>10</v>
      </c>
      <c r="AV46">
        <v>60</v>
      </c>
      <c r="AW46" t="str">
        <f t="shared" si="88"/>
        <v>TRUE</v>
      </c>
      <c r="AX46">
        <f>VLOOKUP($A46,'FuturesInfo (3)'!$A$2:$V$80,22)</f>
        <v>2</v>
      </c>
      <c r="AY46">
        <f t="shared" si="89"/>
        <v>2</v>
      </c>
      <c r="AZ46">
        <f t="shared" si="99"/>
        <v>2</v>
      </c>
      <c r="BA46" s="138">
        <f>VLOOKUP($A46,'FuturesInfo (3)'!$A$2:$O$80,15)*AZ46</f>
        <v>237475</v>
      </c>
      <c r="BB46" s="196">
        <f t="shared" si="90"/>
        <v>-165.72766802656452</v>
      </c>
      <c r="BC46" s="196">
        <f t="shared" si="100"/>
        <v>165.72766802656452</v>
      </c>
      <c r="BE46">
        <v>-1</v>
      </c>
      <c r="BF46">
        <v>-1</v>
      </c>
      <c r="BG46">
        <v>1</v>
      </c>
      <c r="BH46">
        <v>1</v>
      </c>
      <c r="BI46">
        <v>0</v>
      </c>
      <c r="BJ46">
        <v>1</v>
      </c>
      <c r="BK46" s="1">
        <v>3.2187114425200002E-3</v>
      </c>
      <c r="BL46" s="2">
        <v>10</v>
      </c>
      <c r="BM46">
        <v>60</v>
      </c>
      <c r="BN46" t="s">
        <v>1180</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1180</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1180</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1180</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1180</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1180</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1180</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1180</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1180</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1180</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1180</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1180</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1180</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1180</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1180</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1180</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1180</v>
      </c>
      <c r="QX46">
        <v>1</v>
      </c>
      <c r="QY46" s="252">
        <v>1</v>
      </c>
      <c r="QZ46">
        <v>1</v>
      </c>
      <c r="RA46" s="138">
        <v>121337.5</v>
      </c>
      <c r="RB46" s="138">
        <v>121337.5</v>
      </c>
      <c r="RC46" s="196">
        <v>-868.73529712542143</v>
      </c>
      <c r="RD46" s="196">
        <f t="shared" si="91"/>
        <v>-868.73529712542143</v>
      </c>
      <c r="RE46" s="196">
        <v>-868.73529712542143</v>
      </c>
      <c r="RF46" s="196">
        <v>868.73529712542143</v>
      </c>
      <c r="RG46" s="196">
        <v>-868.73529712542143</v>
      </c>
      <c r="RH46" s="196">
        <v>-868.73529712542143</v>
      </c>
      <c r="RI46" s="196">
        <f t="shared" si="101"/>
        <v>0</v>
      </c>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f t="shared" si="175"/>
        <v>-1</v>
      </c>
      <c r="SE46" t="s">
        <v>1180</v>
      </c>
      <c r="SF46">
        <v>1</v>
      </c>
      <c r="SG46" s="252">
        <v>2</v>
      </c>
      <c r="SH46">
        <v>1</v>
      </c>
      <c r="SI46" s="138">
        <v>122225</v>
      </c>
      <c r="SJ46" s="138">
        <v>122225</v>
      </c>
      <c r="SK46" s="196">
        <v>-893.99144946972604</v>
      </c>
      <c r="SL46" s="196">
        <f t="shared" si="160"/>
        <v>-893.99144946972604</v>
      </c>
      <c r="SM46" s="196">
        <v>893.99144946972604</v>
      </c>
      <c r="SN46" s="196">
        <v>-893.99144946972604</v>
      </c>
      <c r="SO46" s="196">
        <v>893.99144946972604</v>
      </c>
      <c r="SP46" s="196">
        <v>893.99144946972604</v>
      </c>
      <c r="SQ46" s="196">
        <v>-893.99144946972604</v>
      </c>
      <c r="SR46" s="196">
        <f t="shared" si="102"/>
        <v>-893.99144946972604</v>
      </c>
      <c r="SS46" s="196">
        <v>-893.99144946972604</v>
      </c>
      <c r="ST46" s="196">
        <v>893.99144946972604</v>
      </c>
      <c r="SU46" s="196">
        <v>-893.99144946972604</v>
      </c>
      <c r="SV46" s="196">
        <v>893.99144946972604</v>
      </c>
      <c r="SX46">
        <v>1</v>
      </c>
      <c r="SY46" s="239">
        <v>1</v>
      </c>
      <c r="SZ46" s="239">
        <v>1</v>
      </c>
      <c r="TA46" s="239">
        <v>1</v>
      </c>
      <c r="TB46" s="214">
        <v>1</v>
      </c>
      <c r="TC46" s="240">
        <v>6</v>
      </c>
      <c r="TD46">
        <v>-1</v>
      </c>
      <c r="TE46">
        <v>1</v>
      </c>
      <c r="TF46" s="214">
        <v>1</v>
      </c>
      <c r="TG46">
        <v>1</v>
      </c>
      <c r="TH46">
        <v>1</v>
      </c>
      <c r="TI46">
        <v>0</v>
      </c>
      <c r="TJ46">
        <v>1</v>
      </c>
      <c r="TK46" s="248"/>
      <c r="TL46" s="202">
        <v>42544</v>
      </c>
      <c r="TM46">
        <f t="shared" si="176"/>
        <v>1</v>
      </c>
      <c r="TN46" t="s">
        <v>1180</v>
      </c>
      <c r="TO46">
        <v>2</v>
      </c>
      <c r="TP46" s="252">
        <v>1</v>
      </c>
      <c r="TQ46">
        <v>3</v>
      </c>
      <c r="TR46" s="138">
        <v>244450</v>
      </c>
      <c r="TS46" s="138">
        <v>366675</v>
      </c>
      <c r="TT46" s="196">
        <v>0</v>
      </c>
      <c r="TU46" s="196">
        <f t="shared" si="161"/>
        <v>0</v>
      </c>
      <c r="TV46" s="196">
        <v>0</v>
      </c>
      <c r="TW46" s="196">
        <v>0</v>
      </c>
      <c r="TX46" s="196">
        <v>0</v>
      </c>
      <c r="TY46" s="196">
        <v>0</v>
      </c>
      <c r="TZ46" s="196">
        <v>0</v>
      </c>
      <c r="UA46" s="196">
        <f t="shared" si="103"/>
        <v>0</v>
      </c>
      <c r="UB46" s="196">
        <v>0</v>
      </c>
      <c r="UC46" s="196">
        <v>0</v>
      </c>
      <c r="UD46" s="196">
        <v>0</v>
      </c>
      <c r="UE46" s="196">
        <v>0</v>
      </c>
      <c r="UG46">
        <v>1</v>
      </c>
      <c r="UH46" s="239">
        <v>1</v>
      </c>
      <c r="UI46" s="239">
        <v>1</v>
      </c>
      <c r="UJ46" s="239">
        <v>1</v>
      </c>
      <c r="UK46" s="214">
        <v>1</v>
      </c>
      <c r="UL46" s="240">
        <v>6</v>
      </c>
      <c r="UM46">
        <v>-1</v>
      </c>
      <c r="UN46">
        <v>1</v>
      </c>
      <c r="UO46" s="214">
        <v>1</v>
      </c>
      <c r="UP46">
        <v>1</v>
      </c>
      <c r="UQ46">
        <v>1</v>
      </c>
      <c r="UR46">
        <v>0</v>
      </c>
      <c r="US46">
        <v>1</v>
      </c>
      <c r="UT46" s="248">
        <v>9.4600122724500003E-3</v>
      </c>
      <c r="UU46" s="202">
        <v>42544</v>
      </c>
      <c r="UV46">
        <f t="shared" si="177"/>
        <v>1</v>
      </c>
      <c r="UW46" t="s">
        <v>1180</v>
      </c>
      <c r="UX46">
        <v>2</v>
      </c>
      <c r="UY46" s="252">
        <v>1</v>
      </c>
      <c r="UZ46">
        <v>3</v>
      </c>
      <c r="VA46" s="138">
        <v>246762.5</v>
      </c>
      <c r="VB46" s="138">
        <v>370143.75</v>
      </c>
      <c r="VC46" s="196">
        <v>2334.3762783804432</v>
      </c>
      <c r="VD46" s="196">
        <f t="shared" si="162"/>
        <v>2334.3762783804432</v>
      </c>
      <c r="VE46" s="196">
        <v>2334.3762783804432</v>
      </c>
      <c r="VF46" s="196">
        <v>-2334.3762783804432</v>
      </c>
      <c r="VG46" s="196">
        <v>2334.3762783804432</v>
      </c>
      <c r="VH46" s="196">
        <v>2334.3762783804432</v>
      </c>
      <c r="VI46" s="196">
        <v>2334.3762783804432</v>
      </c>
      <c r="VJ46" s="196">
        <f t="shared" si="104"/>
        <v>2334.3762783804432</v>
      </c>
      <c r="VK46" s="196">
        <v>-2334.3762783804432</v>
      </c>
      <c r="VL46" s="196">
        <v>2334.3762783804432</v>
      </c>
      <c r="VM46" s="196">
        <v>-2334.3762783804432</v>
      </c>
      <c r="VN46" s="196">
        <v>2334.3762783804432</v>
      </c>
      <c r="VP46">
        <v>1</v>
      </c>
      <c r="VQ46" s="239">
        <v>1</v>
      </c>
      <c r="VR46" s="239">
        <v>1</v>
      </c>
      <c r="VS46" s="239">
        <v>1</v>
      </c>
      <c r="VT46" s="214">
        <v>1</v>
      </c>
      <c r="VU46" s="240">
        <v>7</v>
      </c>
      <c r="VV46">
        <v>-1</v>
      </c>
      <c r="VW46">
        <v>1</v>
      </c>
      <c r="VX46" s="214">
        <v>1</v>
      </c>
      <c r="VY46">
        <v>1</v>
      </c>
      <c r="VZ46">
        <v>1</v>
      </c>
      <c r="WA46">
        <v>0</v>
      </c>
      <c r="WB46">
        <v>1</v>
      </c>
      <c r="WC46" s="248">
        <v>1.5703358492499999E-3</v>
      </c>
      <c r="WD46" s="202">
        <v>42544</v>
      </c>
      <c r="WE46">
        <f t="shared" si="178"/>
        <v>1</v>
      </c>
      <c r="WF46" t="s">
        <v>1180</v>
      </c>
      <c r="WG46">
        <v>2</v>
      </c>
      <c r="WH46" s="252">
        <v>2</v>
      </c>
      <c r="WI46">
        <v>2</v>
      </c>
      <c r="WJ46" s="138">
        <v>247150</v>
      </c>
      <c r="WK46" s="138">
        <v>247150</v>
      </c>
      <c r="WL46" s="196">
        <v>388.10850514213746</v>
      </c>
      <c r="WM46" s="196">
        <f t="shared" si="163"/>
        <v>388.10850514213746</v>
      </c>
      <c r="WN46" s="196">
        <v>388.10850514213746</v>
      </c>
      <c r="WO46" s="196">
        <v>-388.10850514213746</v>
      </c>
      <c r="WP46" s="196">
        <v>388.10850514213746</v>
      </c>
      <c r="WQ46" s="196">
        <v>388.10850514213746</v>
      </c>
      <c r="WR46" s="196">
        <v>388.10850514213746</v>
      </c>
      <c r="WS46" s="196">
        <f t="shared" si="105"/>
        <v>388.10850514213746</v>
      </c>
      <c r="WT46" s="196">
        <v>-388.10850514213746</v>
      </c>
      <c r="WU46" s="196">
        <v>388.10850514213746</v>
      </c>
      <c r="WV46" s="196">
        <v>-388.10850514213746</v>
      </c>
      <c r="WW46" s="196">
        <v>388.10850514213746</v>
      </c>
      <c r="WY46">
        <v>1</v>
      </c>
      <c r="WZ46" s="239">
        <v>1</v>
      </c>
      <c r="XA46" s="239">
        <v>1</v>
      </c>
      <c r="XB46" s="239">
        <v>1</v>
      </c>
      <c r="XC46" s="214">
        <v>1</v>
      </c>
      <c r="XD46" s="240">
        <v>8</v>
      </c>
      <c r="XE46">
        <v>-1</v>
      </c>
      <c r="XF46">
        <v>1</v>
      </c>
      <c r="XG46">
        <v>1</v>
      </c>
      <c r="XH46">
        <v>1</v>
      </c>
      <c r="XI46">
        <v>1</v>
      </c>
      <c r="XJ46">
        <v>0</v>
      </c>
      <c r="XK46">
        <v>1</v>
      </c>
      <c r="XL46">
        <v>6.17034189763E-3</v>
      </c>
      <c r="XM46" s="202">
        <v>42544</v>
      </c>
      <c r="XN46">
        <f t="shared" si="179"/>
        <v>1</v>
      </c>
      <c r="XO46" t="s">
        <v>1180</v>
      </c>
      <c r="XP46">
        <v>2</v>
      </c>
      <c r="XQ46" s="252">
        <v>1</v>
      </c>
      <c r="XR46">
        <v>3</v>
      </c>
      <c r="XS46" s="138">
        <v>248675</v>
      </c>
      <c r="XT46" s="138">
        <v>373012.5</v>
      </c>
      <c r="XU46" s="196">
        <v>1534.4097713931403</v>
      </c>
      <c r="XV46" s="196">
        <f t="shared" si="164"/>
        <v>1534.4097713931403</v>
      </c>
      <c r="XW46" s="196">
        <v>1534.4097713931403</v>
      </c>
      <c r="XX46" s="196">
        <v>-1534.4097713931403</v>
      </c>
      <c r="XY46" s="196">
        <v>1534.4097713931403</v>
      </c>
      <c r="XZ46" s="196">
        <v>1534.4097713931403</v>
      </c>
      <c r="YA46" s="196">
        <v>1534.4097713931403</v>
      </c>
      <c r="YB46" s="196">
        <f t="shared" si="106"/>
        <v>1534.4097713931403</v>
      </c>
      <c r="YC46" s="196">
        <v>-1534.4097713931403</v>
      </c>
      <c r="YD46" s="196">
        <v>1534.4097713931403</v>
      </c>
      <c r="YE46" s="196">
        <v>-1534.4097713931403</v>
      </c>
      <c r="YF46" s="196">
        <v>1534.4097713931403</v>
      </c>
      <c r="YH46">
        <v>1</v>
      </c>
      <c r="YI46">
        <v>1</v>
      </c>
      <c r="YJ46">
        <v>-1</v>
      </c>
      <c r="YK46">
        <v>1</v>
      </c>
      <c r="YL46">
        <v>1</v>
      </c>
      <c r="YM46">
        <v>9</v>
      </c>
      <c r="YN46">
        <v>-1</v>
      </c>
      <c r="YO46">
        <v>1</v>
      </c>
      <c r="YP46" s="214">
        <v>1</v>
      </c>
      <c r="YQ46">
        <v>1</v>
      </c>
      <c r="YR46">
        <v>1</v>
      </c>
      <c r="YS46">
        <v>0</v>
      </c>
      <c r="YT46">
        <v>1</v>
      </c>
      <c r="YU46" s="248">
        <v>3.21705036694E-3</v>
      </c>
      <c r="YV46" s="202">
        <v>42544</v>
      </c>
      <c r="YW46">
        <f t="shared" si="180"/>
        <v>1</v>
      </c>
      <c r="YX46" t="s">
        <v>1180</v>
      </c>
      <c r="YY46">
        <v>2</v>
      </c>
      <c r="YZ46">
        <v>1</v>
      </c>
      <c r="ZA46">
        <v>3</v>
      </c>
      <c r="ZB46" s="138">
        <v>249475</v>
      </c>
      <c r="ZC46" s="138">
        <v>374212.5</v>
      </c>
      <c r="ZD46" s="196">
        <v>802.57364029235646</v>
      </c>
      <c r="ZE46" s="196">
        <f t="shared" si="165"/>
        <v>802.57364029235646</v>
      </c>
      <c r="ZF46" s="196">
        <v>802.57364029235646</v>
      </c>
      <c r="ZG46" s="196">
        <v>-802.57364029235646</v>
      </c>
      <c r="ZH46" s="196">
        <v>802.57364029235646</v>
      </c>
      <c r="ZI46" s="196">
        <v>-802.57364029235646</v>
      </c>
      <c r="ZJ46" s="196">
        <v>802.57364029235646</v>
      </c>
      <c r="ZK46" s="196">
        <f t="shared" si="107"/>
        <v>802.57364029235646</v>
      </c>
      <c r="ZL46" s="196">
        <v>-802.57364029235646</v>
      </c>
      <c r="ZM46" s="196">
        <v>802.57364029235646</v>
      </c>
      <c r="ZN46" s="196">
        <v>-802.57364029235646</v>
      </c>
      <c r="ZO46" s="196">
        <v>802.57364029235646</v>
      </c>
      <c r="ZQ46">
        <v>1</v>
      </c>
      <c r="ZR46" s="239">
        <v>1</v>
      </c>
      <c r="ZS46" s="239">
        <v>-1</v>
      </c>
      <c r="ZT46" s="239">
        <v>1</v>
      </c>
      <c r="ZU46" s="214">
        <v>1</v>
      </c>
      <c r="ZV46" s="240">
        <v>10</v>
      </c>
      <c r="ZW46">
        <v>-1</v>
      </c>
      <c r="ZX46">
        <v>1</v>
      </c>
      <c r="ZY46" s="214">
        <v>-1</v>
      </c>
      <c r="ZZ46">
        <v>0</v>
      </c>
      <c r="AAA46">
        <v>0</v>
      </c>
      <c r="AAB46">
        <v>1</v>
      </c>
      <c r="AAC46">
        <v>0</v>
      </c>
      <c r="AAD46" s="248">
        <v>-2.27978755386E-2</v>
      </c>
      <c r="AAE46" s="202">
        <v>42544</v>
      </c>
      <c r="AAF46">
        <f t="shared" si="181"/>
        <v>1</v>
      </c>
      <c r="AAG46" t="s">
        <v>1180</v>
      </c>
      <c r="AAH46">
        <v>2</v>
      </c>
      <c r="AAI46" s="252">
        <v>2</v>
      </c>
      <c r="AAJ46">
        <v>2</v>
      </c>
      <c r="AAK46" s="138">
        <v>243787.5</v>
      </c>
      <c r="AAL46" s="138">
        <v>243787.5</v>
      </c>
      <c r="AAM46" s="196">
        <v>-5557.8370828664474</v>
      </c>
      <c r="AAN46" s="196">
        <f t="shared" si="166"/>
        <v>-5557.8370828664474</v>
      </c>
      <c r="AAO46" s="196">
        <v>-5557.8370828664474</v>
      </c>
      <c r="AAP46" s="196">
        <v>5557.8370828664474</v>
      </c>
      <c r="AAQ46" s="196">
        <v>-5557.8370828664474</v>
      </c>
      <c r="AAR46" s="196">
        <v>5557.8370828664474</v>
      </c>
      <c r="AAS46" s="196">
        <v>-5557.8370828664474</v>
      </c>
      <c r="AAT46" s="196">
        <f t="shared" si="108"/>
        <v>-5557.8370828664474</v>
      </c>
      <c r="AAU46" s="196">
        <v>5557.8370828664474</v>
      </c>
      <c r="AAV46" s="196">
        <v>-5557.8370828664474</v>
      </c>
      <c r="AAW46" s="196">
        <v>-5557.8370828664474</v>
      </c>
      <c r="AAX46" s="196">
        <v>5557.8370828664474</v>
      </c>
      <c r="AAZ46">
        <v>-1</v>
      </c>
      <c r="ABA46" s="239">
        <v>1</v>
      </c>
      <c r="ABB46" s="239">
        <v>-1</v>
      </c>
      <c r="ABC46" s="239">
        <v>1</v>
      </c>
      <c r="ABD46" s="214">
        <v>1</v>
      </c>
      <c r="ABE46" s="240">
        <v>-1</v>
      </c>
      <c r="ABF46">
        <v>-1</v>
      </c>
      <c r="ABG46">
        <v>-1</v>
      </c>
      <c r="ABH46" s="214">
        <v>-1</v>
      </c>
      <c r="ABI46">
        <v>0</v>
      </c>
      <c r="ABJ46">
        <v>0</v>
      </c>
      <c r="ABK46">
        <v>1</v>
      </c>
      <c r="ABL46">
        <v>1</v>
      </c>
      <c r="ABM46" s="248">
        <v>-1.90739886171E-2</v>
      </c>
      <c r="ABN46" s="202">
        <v>42544</v>
      </c>
      <c r="ABO46">
        <v>-1</v>
      </c>
      <c r="ABP46" t="s">
        <v>1180</v>
      </c>
      <c r="ABQ46">
        <v>2</v>
      </c>
      <c r="ABR46" s="252">
        <v>1</v>
      </c>
      <c r="ABS46">
        <v>3</v>
      </c>
      <c r="ABT46" s="138">
        <v>239137.5</v>
      </c>
      <c r="ABU46" s="138">
        <v>358706.25</v>
      </c>
      <c r="ABV46" s="196">
        <v>-4561.3059529217508</v>
      </c>
      <c r="ABW46" s="196">
        <v>4561.3059529217508</v>
      </c>
      <c r="ABX46" s="196">
        <v>-4561.3059529217508</v>
      </c>
      <c r="ABY46" s="196">
        <v>4561.3059529217508</v>
      </c>
      <c r="ABZ46" s="196">
        <v>4561.3059529217508</v>
      </c>
      <c r="ACA46" s="196">
        <v>4561.3059529217508</v>
      </c>
      <c r="ACB46" s="196">
        <v>-4561.3059529217508</v>
      </c>
      <c r="ACC46" s="196">
        <v>4561.3059529217508</v>
      </c>
      <c r="ACD46" s="196">
        <v>4561.3059529217508</v>
      </c>
      <c r="ACE46" s="196">
        <v>-4561.3059529217508</v>
      </c>
      <c r="ACF46" s="196">
        <v>-4561.3059529217508</v>
      </c>
      <c r="ACG46" s="196">
        <v>4561.3059529217508</v>
      </c>
      <c r="ACI46">
        <v>-1</v>
      </c>
      <c r="ACJ46" s="239">
        <v>-1</v>
      </c>
      <c r="ACK46" s="239">
        <v>-1</v>
      </c>
      <c r="ACL46" s="239">
        <v>-1</v>
      </c>
      <c r="ACM46" s="214">
        <v>1</v>
      </c>
      <c r="ACN46" s="240">
        <v>-2</v>
      </c>
      <c r="ACO46">
        <v>-1</v>
      </c>
      <c r="ACP46">
        <v>-1</v>
      </c>
      <c r="ACQ46" s="214">
        <v>1</v>
      </c>
      <c r="ACR46">
        <v>0</v>
      </c>
      <c r="ACS46">
        <v>1</v>
      </c>
      <c r="ACT46">
        <v>0</v>
      </c>
      <c r="ACU46">
        <v>0</v>
      </c>
      <c r="ACV46" s="248">
        <v>4.2862369975399999E-3</v>
      </c>
      <c r="ACW46" s="202">
        <v>42544</v>
      </c>
      <c r="ACX46">
        <v>-1</v>
      </c>
      <c r="ACY46" t="s">
        <v>1180</v>
      </c>
      <c r="ACZ46">
        <v>2</v>
      </c>
      <c r="ADA46" s="252"/>
      <c r="ADB46">
        <v>2</v>
      </c>
      <c r="ADC46" s="138">
        <v>240162.5</v>
      </c>
      <c r="ADD46" s="138">
        <v>240162.5</v>
      </c>
      <c r="ADE46" s="196">
        <v>-1029.3933929217003</v>
      </c>
      <c r="ADF46" s="196">
        <v>-1029.3933929217003</v>
      </c>
      <c r="ADG46" s="196">
        <v>1029.3933929217003</v>
      </c>
      <c r="ADH46" s="196">
        <v>-1029.3933929217003</v>
      </c>
      <c r="ADI46" s="196">
        <v>-1029.3933929217003</v>
      </c>
      <c r="ADJ46" s="196">
        <v>-1029.3933929217003</v>
      </c>
      <c r="ADK46" s="196">
        <v>-1029.3933929217003</v>
      </c>
      <c r="ADL46" s="196">
        <v>-1029.3933929217003</v>
      </c>
      <c r="ADM46" s="196">
        <v>-1029.3933929217003</v>
      </c>
      <c r="ADN46" s="196">
        <v>1029.3933929217003</v>
      </c>
      <c r="ADO46" s="196">
        <v>-1029.3933929217003</v>
      </c>
      <c r="ADP46" s="196">
        <v>1029.3933929217003</v>
      </c>
      <c r="ADR46">
        <v>1</v>
      </c>
      <c r="ADS46" s="239">
        <v>1</v>
      </c>
      <c r="ADT46" s="239">
        <v>-1</v>
      </c>
      <c r="ADU46" s="214">
        <v>1</v>
      </c>
      <c r="ADV46" s="214">
        <v>1</v>
      </c>
      <c r="ADW46" s="240">
        <v>-3</v>
      </c>
      <c r="ADX46">
        <v>-1</v>
      </c>
      <c r="ADY46">
        <v>-1</v>
      </c>
      <c r="ADZ46" s="214">
        <v>-1</v>
      </c>
      <c r="AEA46">
        <v>1</v>
      </c>
      <c r="AEB46">
        <v>0</v>
      </c>
      <c r="AEC46">
        <v>1</v>
      </c>
      <c r="AED46">
        <v>1</v>
      </c>
      <c r="AEE46" s="248">
        <v>-1.07219070421E-2</v>
      </c>
      <c r="AEF46" s="202">
        <v>42544</v>
      </c>
      <c r="AEG46">
        <v>1</v>
      </c>
      <c r="AEH46" t="s">
        <v>1180</v>
      </c>
      <c r="AEI46">
        <v>2</v>
      </c>
      <c r="AEJ46" s="252"/>
      <c r="AEK46">
        <v>2</v>
      </c>
      <c r="AEL46" s="138">
        <v>237587.5</v>
      </c>
      <c r="AEM46" s="138">
        <v>237587.5</v>
      </c>
      <c r="AEN46" s="196">
        <v>-2547.3910893649336</v>
      </c>
      <c r="AEO46" s="196">
        <v>-2547.3910893649336</v>
      </c>
      <c r="AEP46" s="196">
        <v>-2547.3910893649336</v>
      </c>
      <c r="AEQ46" s="196">
        <v>2547.3910893649336</v>
      </c>
      <c r="AER46" s="196">
        <v>2547.3910893649336</v>
      </c>
      <c r="AES46" s="196">
        <v>2547.3910893649336</v>
      </c>
      <c r="AET46" s="196">
        <v>-2547.3910893649336</v>
      </c>
      <c r="AEU46" s="196">
        <v>-2547.3910893649336</v>
      </c>
      <c r="AEV46" s="196">
        <v>2547.3910893649336</v>
      </c>
      <c r="AEW46" s="196">
        <v>-2547.3910893649336</v>
      </c>
      <c r="AEX46" s="196">
        <v>-2547.3910893649336</v>
      </c>
      <c r="AEY46" s="196">
        <v>2547.3910893649336</v>
      </c>
      <c r="AFA46">
        <f t="shared" si="109"/>
        <v>-1</v>
      </c>
      <c r="AFB46" s="239">
        <v>1</v>
      </c>
      <c r="AFC46" s="239">
        <v>1</v>
      </c>
      <c r="AFD46" s="239">
        <v>-1</v>
      </c>
      <c r="AFE46" s="214">
        <v>1</v>
      </c>
      <c r="AFF46" s="240">
        <v>-4</v>
      </c>
      <c r="AFG46">
        <f t="shared" si="110"/>
        <v>-1</v>
      </c>
      <c r="AFH46">
        <f t="shared" si="111"/>
        <v>-1</v>
      </c>
      <c r="AFI46" s="214">
        <v>-1</v>
      </c>
      <c r="AFJ46">
        <f t="shared" si="112"/>
        <v>0</v>
      </c>
      <c r="AFK46">
        <f t="shared" si="194"/>
        <v>0</v>
      </c>
      <c r="AFL46">
        <f t="shared" si="167"/>
        <v>1</v>
      </c>
      <c r="AFM46">
        <f t="shared" si="114"/>
        <v>1</v>
      </c>
      <c r="AFN46">
        <v>-4.7350975956199999E-4</v>
      </c>
      <c r="AFO46" s="202">
        <v>42559</v>
      </c>
      <c r="AFP46">
        <f t="shared" si="115"/>
        <v>1</v>
      </c>
      <c r="AFQ46" t="str">
        <f t="shared" si="92"/>
        <v>TRUE</v>
      </c>
      <c r="AFR46">
        <f>VLOOKUP($A46,'FuturesInfo (3)'!$A$2:$V$80,22)</f>
        <v>2</v>
      </c>
      <c r="AFS46" s="252"/>
      <c r="AFT46">
        <f t="shared" si="116"/>
        <v>2</v>
      </c>
      <c r="AFU46" s="138">
        <f>VLOOKUP($A46,'FuturesInfo (3)'!$A$2:$O$80,15)*AFR46</f>
        <v>237475</v>
      </c>
      <c r="AFV46" s="138">
        <f>VLOOKUP($A46,'FuturesInfo (3)'!$A$2:$O$80,15)*AFT46</f>
        <v>237475</v>
      </c>
      <c r="AFW46" s="196">
        <f t="shared" si="117"/>
        <v>-112.44673015198595</v>
      </c>
      <c r="AFX46" s="196">
        <f t="shared" si="188"/>
        <v>112.44673015198595</v>
      </c>
      <c r="AFY46" s="196">
        <f t="shared" si="119"/>
        <v>-112.44673015198595</v>
      </c>
      <c r="AFZ46" s="196">
        <f t="shared" si="120"/>
        <v>112.44673015198595</v>
      </c>
      <c r="AGA46" s="196">
        <f t="shared" si="191"/>
        <v>112.44673015198595</v>
      </c>
      <c r="AGB46" s="196">
        <f t="shared" si="122"/>
        <v>-112.44673015198595</v>
      </c>
      <c r="AGC46" s="196">
        <f t="shared" si="168"/>
        <v>112.44673015198595</v>
      </c>
      <c r="AGD46" s="196">
        <f t="shared" si="123"/>
        <v>-112.44673015198595</v>
      </c>
      <c r="AGE46" s="196">
        <f>IF(IF(sym!$Q35=AFI46,1,0)=1,ABS(AFU46*AFN46),-ABS(AFU46*AFN46))</f>
        <v>112.44673015198595</v>
      </c>
      <c r="AGF46" s="196">
        <f>IF(IF(sym!$P35=AFI46,1,0)=1,ABS(AFU46*AFN46),-ABS(AFU46*AFN46))</f>
        <v>-112.44673015198595</v>
      </c>
      <c r="AGG46" s="196">
        <f t="shared" si="183"/>
        <v>-112.44673015198595</v>
      </c>
      <c r="AGH46" s="196">
        <f t="shared" si="125"/>
        <v>112.44673015198595</v>
      </c>
      <c r="AGJ46">
        <f t="shared" si="126"/>
        <v>-1</v>
      </c>
      <c r="AGK46" s="239">
        <v>1</v>
      </c>
      <c r="AGL46" s="239">
        <v>1</v>
      </c>
      <c r="AGM46" s="239">
        <v>-1</v>
      </c>
      <c r="AGN46" s="214">
        <v>1</v>
      </c>
      <c r="AGO46" s="240">
        <v>-5</v>
      </c>
      <c r="AGP46">
        <f t="shared" si="127"/>
        <v>-1</v>
      </c>
      <c r="AGQ46">
        <f t="shared" si="128"/>
        <v>-1</v>
      </c>
      <c r="AGR46" s="214"/>
      <c r="AGS46">
        <f t="shared" si="129"/>
        <v>0</v>
      </c>
      <c r="AGT46">
        <f t="shared" si="195"/>
        <v>0</v>
      </c>
      <c r="AGU46">
        <f t="shared" si="169"/>
        <v>0</v>
      </c>
      <c r="AGV46">
        <f t="shared" si="131"/>
        <v>0</v>
      </c>
      <c r="AGW46" s="248"/>
      <c r="AGX46" s="202">
        <v>42559</v>
      </c>
      <c r="AGY46">
        <f t="shared" si="132"/>
        <v>1</v>
      </c>
      <c r="AGZ46" t="str">
        <f t="shared" si="93"/>
        <v>TRUE</v>
      </c>
      <c r="AHA46">
        <f>VLOOKUP($A46,'FuturesInfo (3)'!$A$2:$V$80,22)</f>
        <v>2</v>
      </c>
      <c r="AHB46" s="252"/>
      <c r="AHC46">
        <f t="shared" si="133"/>
        <v>2</v>
      </c>
      <c r="AHD46" s="138">
        <f>VLOOKUP($A46,'FuturesInfo (3)'!$A$2:$O$80,15)*AHA46</f>
        <v>237475</v>
      </c>
      <c r="AHE46" s="138">
        <f>VLOOKUP($A46,'FuturesInfo (3)'!$A$2:$O$80,15)*AHC46</f>
        <v>237475</v>
      </c>
      <c r="AHF46" s="196">
        <f t="shared" si="134"/>
        <v>0</v>
      </c>
      <c r="AHG46" s="196">
        <f t="shared" si="189"/>
        <v>0</v>
      </c>
      <c r="AHH46" s="196">
        <f t="shared" si="136"/>
        <v>0</v>
      </c>
      <c r="AHI46" s="196">
        <f t="shared" si="137"/>
        <v>0</v>
      </c>
      <c r="AHJ46" s="196">
        <f t="shared" si="192"/>
        <v>0</v>
      </c>
      <c r="AHK46" s="196">
        <f t="shared" si="139"/>
        <v>0</v>
      </c>
      <c r="AHL46" s="196">
        <f t="shared" si="170"/>
        <v>0</v>
      </c>
      <c r="AHM46" s="196">
        <f t="shared" si="140"/>
        <v>0</v>
      </c>
      <c r="AHN46" s="196">
        <f>IF(IF(sym!$Q35=AGR46,1,0)=1,ABS(AHD46*AGW46),-ABS(AHD46*AGW46))</f>
        <v>0</v>
      </c>
      <c r="AHO46" s="196">
        <f>IF(IF(sym!$P35=AGR46,1,0)=1,ABS(AHD46*AGW46),-ABS(AHD46*AGW46))</f>
        <v>0</v>
      </c>
      <c r="AHP46" s="196">
        <f t="shared" si="185"/>
        <v>0</v>
      </c>
      <c r="AHQ46" s="196">
        <f t="shared" si="142"/>
        <v>0</v>
      </c>
      <c r="AHS46">
        <f t="shared" si="143"/>
        <v>0</v>
      </c>
      <c r="AHT46" s="239"/>
      <c r="AHU46" s="239"/>
      <c r="AHV46" s="239"/>
      <c r="AHW46" s="214"/>
      <c r="AHX46" s="240"/>
      <c r="AHY46">
        <f t="shared" si="144"/>
        <v>1</v>
      </c>
      <c r="AHZ46">
        <f t="shared" si="145"/>
        <v>0</v>
      </c>
      <c r="AIA46" s="214"/>
      <c r="AIB46">
        <f t="shared" si="146"/>
        <v>1</v>
      </c>
      <c r="AIC46">
        <f t="shared" si="196"/>
        <v>1</v>
      </c>
      <c r="AID46">
        <f t="shared" si="171"/>
        <v>0</v>
      </c>
      <c r="AIE46">
        <f t="shared" si="148"/>
        <v>1</v>
      </c>
      <c r="AIF46" s="248"/>
      <c r="AIG46" s="202"/>
      <c r="AIH46">
        <f t="shared" si="149"/>
        <v>-1</v>
      </c>
      <c r="AII46" t="str">
        <f t="shared" si="94"/>
        <v>FALSE</v>
      </c>
      <c r="AIJ46">
        <f>VLOOKUP($A46,'FuturesInfo (3)'!$A$2:$V$80,22)</f>
        <v>2</v>
      </c>
      <c r="AIK46" s="252"/>
      <c r="AIL46">
        <f t="shared" si="150"/>
        <v>2</v>
      </c>
      <c r="AIM46" s="138">
        <f>VLOOKUP($A46,'FuturesInfo (3)'!$A$2:$O$80,15)*AIJ46</f>
        <v>237475</v>
      </c>
      <c r="AIN46" s="138">
        <f>VLOOKUP($A46,'FuturesInfo (3)'!$A$2:$O$80,15)*AIL46</f>
        <v>237475</v>
      </c>
      <c r="AIO46" s="196">
        <f t="shared" si="151"/>
        <v>0</v>
      </c>
      <c r="AIP46" s="196">
        <f t="shared" si="190"/>
        <v>0</v>
      </c>
      <c r="AIQ46" s="196">
        <f t="shared" si="153"/>
        <v>0</v>
      </c>
      <c r="AIR46" s="196">
        <f t="shared" si="154"/>
        <v>0</v>
      </c>
      <c r="AIS46" s="196">
        <f t="shared" si="193"/>
        <v>0</v>
      </c>
      <c r="AIT46" s="196">
        <f t="shared" si="156"/>
        <v>0</v>
      </c>
      <c r="AIU46" s="196">
        <f t="shared" si="172"/>
        <v>0</v>
      </c>
      <c r="AIV46" s="196">
        <f t="shared" si="157"/>
        <v>0</v>
      </c>
      <c r="AIW46" s="196">
        <f>IF(IF(sym!$Q35=AIA46,1,0)=1,ABS(AIM46*AIF46),-ABS(AIM46*AIF46))</f>
        <v>0</v>
      </c>
      <c r="AIX46" s="196">
        <f>IF(IF(sym!$P35=AIA46,1,0)=1,ABS(AIM46*AIF46),-ABS(AIM46*AIF46))</f>
        <v>0</v>
      </c>
      <c r="AIY46" s="196">
        <f t="shared" si="187"/>
        <v>0</v>
      </c>
      <c r="AIZ46" s="196">
        <f t="shared" si="159"/>
        <v>0</v>
      </c>
    </row>
    <row r="47" spans="1:936" x14ac:dyDescent="0.25">
      <c r="A47" s="1" t="s">
        <v>360</v>
      </c>
      <c r="B47" s="150" t="str">
        <f>'FuturesInfo (3)'!M35</f>
        <v>@KC</v>
      </c>
      <c r="C47" s="200" t="str">
        <f>VLOOKUP(A47,'FuturesInfo (3)'!$A$2:$K$80,11)</f>
        <v>soft</v>
      </c>
      <c r="F47" t="e">
        <f>#REF!</f>
        <v>#REF!</v>
      </c>
      <c r="G47">
        <v>-1</v>
      </c>
      <c r="H47">
        <v>-1</v>
      </c>
      <c r="I47">
        <v>1</v>
      </c>
      <c r="J47">
        <f t="shared" si="197"/>
        <v>0</v>
      </c>
      <c r="K47">
        <f t="shared" si="198"/>
        <v>0</v>
      </c>
      <c r="L47" s="184">
        <v>3.3333333333299998E-2</v>
      </c>
      <c r="M47" s="2">
        <v>10</v>
      </c>
      <c r="N47">
        <v>60</v>
      </c>
      <c r="O47" t="str">
        <f t="shared" si="199"/>
        <v>TRUE</v>
      </c>
      <c r="P47">
        <f>VLOOKUP($A47,'FuturesInfo (3)'!$A$2:$V$80,22)</f>
        <v>2</v>
      </c>
      <c r="Q47">
        <f t="shared" si="80"/>
        <v>2</v>
      </c>
      <c r="R47">
        <f t="shared" si="80"/>
        <v>2</v>
      </c>
      <c r="S47" s="138">
        <f>VLOOKUP($A47,'FuturesInfo (3)'!$A$2:$O$80,15)*Q47</f>
        <v>110662.50000000001</v>
      </c>
      <c r="T47" s="144">
        <f t="shared" si="200"/>
        <v>-3688.7499999963115</v>
      </c>
      <c r="U47" s="144">
        <f t="shared" si="95"/>
        <v>-3688.7499999963115</v>
      </c>
      <c r="W47">
        <f t="shared" si="201"/>
        <v>-1</v>
      </c>
      <c r="X47">
        <v>-1</v>
      </c>
      <c r="Y47">
        <v>-1</v>
      </c>
      <c r="Z47">
        <v>1</v>
      </c>
      <c r="AA47">
        <f t="shared" si="173"/>
        <v>0</v>
      </c>
      <c r="AB47">
        <f t="shared" si="202"/>
        <v>0</v>
      </c>
      <c r="AC47" s="1">
        <v>3.6191974823000003E-2</v>
      </c>
      <c r="AD47" s="2">
        <v>10</v>
      </c>
      <c r="AE47">
        <v>60</v>
      </c>
      <c r="AF47" t="str">
        <f t="shared" si="203"/>
        <v>TRUE</v>
      </c>
      <c r="AG47">
        <f>VLOOKUP($A47,'FuturesInfo (3)'!$A$2:$V$80,22)</f>
        <v>2</v>
      </c>
      <c r="AH47">
        <f t="shared" si="204"/>
        <v>3</v>
      </c>
      <c r="AI47">
        <f t="shared" si="96"/>
        <v>2</v>
      </c>
      <c r="AJ47" s="138">
        <f>VLOOKUP($A47,'FuturesInfo (3)'!$A$2:$O$80,15)*AI47</f>
        <v>110662.50000000001</v>
      </c>
      <c r="AK47" s="196">
        <f t="shared" si="205"/>
        <v>-4005.0944138502382</v>
      </c>
      <c r="AL47" s="196">
        <f t="shared" si="98"/>
        <v>-4005.0944138502382</v>
      </c>
      <c r="AN47">
        <f t="shared" si="86"/>
        <v>-1</v>
      </c>
      <c r="AO47">
        <v>-1</v>
      </c>
      <c r="AP47">
        <v>1</v>
      </c>
      <c r="AQ47">
        <v>1</v>
      </c>
      <c r="AR47">
        <f t="shared" si="174"/>
        <v>0</v>
      </c>
      <c r="AS47">
        <f t="shared" si="87"/>
        <v>1</v>
      </c>
      <c r="AT47" s="1">
        <v>3.79650721336E-3</v>
      </c>
      <c r="AU47" s="2">
        <v>10</v>
      </c>
      <c r="AV47">
        <v>60</v>
      </c>
      <c r="AW47" t="str">
        <f t="shared" si="88"/>
        <v>TRUE</v>
      </c>
      <c r="AX47">
        <f>VLOOKUP($A47,'FuturesInfo (3)'!$A$2:$V$80,22)</f>
        <v>2</v>
      </c>
      <c r="AY47">
        <f t="shared" si="89"/>
        <v>2</v>
      </c>
      <c r="AZ47">
        <f t="shared" si="99"/>
        <v>2</v>
      </c>
      <c r="BA47" s="138">
        <f>VLOOKUP($A47,'FuturesInfo (3)'!$A$2:$O$80,15)*AZ47</f>
        <v>110662.50000000001</v>
      </c>
      <c r="BB47" s="196">
        <f t="shared" si="90"/>
        <v>-420.13097949845104</v>
      </c>
      <c r="BC47" s="196">
        <f t="shared" si="100"/>
        <v>420.13097949845104</v>
      </c>
      <c r="BE47">
        <v>-1</v>
      </c>
      <c r="BF47">
        <v>1</v>
      </c>
      <c r="BG47">
        <v>1</v>
      </c>
      <c r="BH47">
        <v>1</v>
      </c>
      <c r="BI47">
        <v>1</v>
      </c>
      <c r="BJ47">
        <v>1</v>
      </c>
      <c r="BK47" s="1">
        <v>5.63540090772E-2</v>
      </c>
      <c r="BL47" s="2">
        <v>10</v>
      </c>
      <c r="BM47">
        <v>60</v>
      </c>
      <c r="BN47" t="s">
        <v>1180</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1180</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1180</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1180</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1180</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1180</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1180</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1180</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1180</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1180</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1180</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1180</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1180</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1180</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1180</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1180</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1180</v>
      </c>
      <c r="QX47">
        <v>1</v>
      </c>
      <c r="QY47" s="252">
        <v>1</v>
      </c>
      <c r="QZ47">
        <v>1</v>
      </c>
      <c r="RA47" s="138">
        <v>54618.75</v>
      </c>
      <c r="RB47" s="138">
        <v>54618.75</v>
      </c>
      <c r="RC47" s="196">
        <v>453.73831775678536</v>
      </c>
      <c r="RD47" s="196">
        <f t="shared" si="91"/>
        <v>453.73831775678536</v>
      </c>
      <c r="RE47" s="196">
        <v>453.73831775678536</v>
      </c>
      <c r="RF47" s="196">
        <v>-453.73831775678536</v>
      </c>
      <c r="RG47" s="196">
        <v>-453.73831775678536</v>
      </c>
      <c r="RH47" s="196">
        <v>-453.73831775678536</v>
      </c>
      <c r="RI47" s="196">
        <f t="shared" si="101"/>
        <v>0</v>
      </c>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f t="shared" si="175"/>
        <v>1</v>
      </c>
      <c r="SE47" t="s">
        <v>1180</v>
      </c>
      <c r="SF47">
        <v>1</v>
      </c>
      <c r="SG47" s="252">
        <v>2</v>
      </c>
      <c r="SH47">
        <v>1</v>
      </c>
      <c r="SI47" s="138">
        <v>54900</v>
      </c>
      <c r="SJ47" s="138">
        <v>54900</v>
      </c>
      <c r="SK47" s="196">
        <v>282.69824922739798</v>
      </c>
      <c r="SL47" s="196">
        <f t="shared" si="160"/>
        <v>282.69824922739798</v>
      </c>
      <c r="SM47" s="196">
        <v>282.69824922739798</v>
      </c>
      <c r="SN47" s="196">
        <v>-282.69824922739798</v>
      </c>
      <c r="SO47" s="196">
        <v>-282.69824922739798</v>
      </c>
      <c r="SP47" s="196">
        <v>-282.69824922739798</v>
      </c>
      <c r="SQ47" s="196">
        <v>282.69824922739798</v>
      </c>
      <c r="SR47" s="196">
        <f t="shared" si="102"/>
        <v>282.69824922739798</v>
      </c>
      <c r="SS47" s="196">
        <v>282.69824922739798</v>
      </c>
      <c r="ST47" s="196">
        <v>-282.69824922739798</v>
      </c>
      <c r="SU47" s="196">
        <v>-282.69824922739798</v>
      </c>
      <c r="SV47" s="196">
        <v>282.69824922739798</v>
      </c>
      <c r="SX47">
        <v>1</v>
      </c>
      <c r="SY47" s="239">
        <v>-1</v>
      </c>
      <c r="SZ47" s="239">
        <v>-1</v>
      </c>
      <c r="TA47" s="239">
        <v>1</v>
      </c>
      <c r="TB47" s="214">
        <v>1</v>
      </c>
      <c r="TC47" s="240">
        <v>-4</v>
      </c>
      <c r="TD47">
        <v>-1</v>
      </c>
      <c r="TE47">
        <v>-1</v>
      </c>
      <c r="TF47" s="214">
        <v>1</v>
      </c>
      <c r="TG47">
        <v>0</v>
      </c>
      <c r="TH47">
        <v>1</v>
      </c>
      <c r="TI47">
        <v>0</v>
      </c>
      <c r="TJ47">
        <v>0</v>
      </c>
      <c r="TK47" s="248"/>
      <c r="TL47" s="202">
        <v>42548</v>
      </c>
      <c r="TM47">
        <f t="shared" si="176"/>
        <v>-1</v>
      </c>
      <c r="TN47" t="s">
        <v>1180</v>
      </c>
      <c r="TO47">
        <v>2</v>
      </c>
      <c r="TP47" s="252">
        <v>1</v>
      </c>
      <c r="TQ47">
        <v>3</v>
      </c>
      <c r="TR47" s="138">
        <v>109800</v>
      </c>
      <c r="TS47" s="138">
        <v>164700</v>
      </c>
      <c r="TT47" s="196">
        <v>0</v>
      </c>
      <c r="TU47" s="196">
        <f t="shared" si="161"/>
        <v>0</v>
      </c>
      <c r="TV47" s="196">
        <v>0</v>
      </c>
      <c r="TW47" s="196">
        <v>0</v>
      </c>
      <c r="TX47" s="196">
        <v>0</v>
      </c>
      <c r="TY47" s="196">
        <v>0</v>
      </c>
      <c r="TZ47" s="196">
        <v>0</v>
      </c>
      <c r="UA47" s="196">
        <f t="shared" si="103"/>
        <v>0</v>
      </c>
      <c r="UB47" s="196">
        <v>0</v>
      </c>
      <c r="UC47" s="196">
        <v>0</v>
      </c>
      <c r="UD47" s="196">
        <v>0</v>
      </c>
      <c r="UE47" s="196">
        <v>0</v>
      </c>
      <c r="UG47">
        <v>1</v>
      </c>
      <c r="UH47" s="239">
        <v>-1</v>
      </c>
      <c r="UI47" s="239">
        <v>-1</v>
      </c>
      <c r="UJ47" s="239">
        <v>1</v>
      </c>
      <c r="UK47" s="214">
        <v>1</v>
      </c>
      <c r="UL47" s="240">
        <v>-4</v>
      </c>
      <c r="UM47">
        <v>-1</v>
      </c>
      <c r="UN47">
        <v>-1</v>
      </c>
      <c r="UO47" s="214">
        <v>-1</v>
      </c>
      <c r="UP47">
        <v>1</v>
      </c>
      <c r="UQ47">
        <v>0</v>
      </c>
      <c r="UR47">
        <v>1</v>
      </c>
      <c r="US47">
        <v>1</v>
      </c>
      <c r="UT47" s="248">
        <v>-5.8060109289600004E-3</v>
      </c>
      <c r="UU47" s="202">
        <v>42548</v>
      </c>
      <c r="UV47">
        <f t="shared" si="177"/>
        <v>-1</v>
      </c>
      <c r="UW47" t="s">
        <v>1180</v>
      </c>
      <c r="UX47">
        <v>2</v>
      </c>
      <c r="UY47" s="252">
        <v>1</v>
      </c>
      <c r="UZ47">
        <v>3</v>
      </c>
      <c r="VA47" s="138">
        <v>109162.50000000001</v>
      </c>
      <c r="VB47" s="138">
        <v>163743.75000000003</v>
      </c>
      <c r="VC47" s="196">
        <v>633.79866803259608</v>
      </c>
      <c r="VD47" s="196">
        <f t="shared" si="162"/>
        <v>-633.79866803259608</v>
      </c>
      <c r="VE47" s="196">
        <v>-633.79866803259608</v>
      </c>
      <c r="VF47" s="196">
        <v>633.79866803259608</v>
      </c>
      <c r="VG47" s="196">
        <v>633.79866803259608</v>
      </c>
      <c r="VH47" s="196">
        <v>633.79866803259608</v>
      </c>
      <c r="VI47" s="196">
        <v>-633.79866803259608</v>
      </c>
      <c r="VJ47" s="196">
        <f t="shared" si="104"/>
        <v>633.79866803259608</v>
      </c>
      <c r="VK47" s="196">
        <v>-633.79866803259608</v>
      </c>
      <c r="VL47" s="196">
        <v>633.79866803259608</v>
      </c>
      <c r="VM47" s="196">
        <v>-633.79866803259608</v>
      </c>
      <c r="VN47" s="196">
        <v>633.79866803259608</v>
      </c>
      <c r="VP47">
        <v>-1</v>
      </c>
      <c r="VQ47" s="239">
        <v>1</v>
      </c>
      <c r="VR47" s="239">
        <v>-1</v>
      </c>
      <c r="VS47" s="239">
        <v>1</v>
      </c>
      <c r="VT47" s="214">
        <v>1</v>
      </c>
      <c r="VU47" s="240">
        <v>-5</v>
      </c>
      <c r="VV47">
        <v>-1</v>
      </c>
      <c r="VW47">
        <v>-1</v>
      </c>
      <c r="VX47" s="214">
        <v>-1</v>
      </c>
      <c r="VY47">
        <v>0</v>
      </c>
      <c r="VZ47">
        <v>0</v>
      </c>
      <c r="WA47">
        <v>1</v>
      </c>
      <c r="WB47">
        <v>1</v>
      </c>
      <c r="WC47" s="248">
        <v>-1.54586052903E-2</v>
      </c>
      <c r="WD47" s="202">
        <v>42548</v>
      </c>
      <c r="WE47">
        <f t="shared" si="178"/>
        <v>-1</v>
      </c>
      <c r="WF47" t="s">
        <v>1180</v>
      </c>
      <c r="WG47">
        <v>2</v>
      </c>
      <c r="WH47" s="252">
        <v>1</v>
      </c>
      <c r="WI47">
        <v>2</v>
      </c>
      <c r="WJ47" s="138">
        <v>107475.00000000001</v>
      </c>
      <c r="WK47" s="138">
        <v>107475.00000000001</v>
      </c>
      <c r="WL47" s="196">
        <v>-1661.4136035749927</v>
      </c>
      <c r="WM47" s="196">
        <f t="shared" si="163"/>
        <v>1661.4136035749927</v>
      </c>
      <c r="WN47" s="196">
        <v>-1661.4136035749927</v>
      </c>
      <c r="WO47" s="196">
        <v>1661.4136035749927</v>
      </c>
      <c r="WP47" s="196">
        <v>1661.4136035749927</v>
      </c>
      <c r="WQ47" s="196">
        <v>1661.4136035749927</v>
      </c>
      <c r="WR47" s="196">
        <v>-1661.4136035749927</v>
      </c>
      <c r="WS47" s="196">
        <f t="shared" si="105"/>
        <v>1661.4136035749927</v>
      </c>
      <c r="WT47" s="196">
        <v>-1661.4136035749927</v>
      </c>
      <c r="WU47" s="196">
        <v>1661.4136035749927</v>
      </c>
      <c r="WV47" s="196">
        <v>-1661.4136035749927</v>
      </c>
      <c r="WW47" s="196">
        <v>1661.4136035749927</v>
      </c>
      <c r="WY47">
        <v>-1</v>
      </c>
      <c r="WZ47" s="239">
        <v>1</v>
      </c>
      <c r="XA47" s="239">
        <v>-1</v>
      </c>
      <c r="XB47" s="239">
        <v>1</v>
      </c>
      <c r="XC47" s="214">
        <v>1</v>
      </c>
      <c r="XD47" s="240">
        <v>-6</v>
      </c>
      <c r="XE47">
        <v>-1</v>
      </c>
      <c r="XF47">
        <v>-1</v>
      </c>
      <c r="XG47">
        <v>-1</v>
      </c>
      <c r="XH47">
        <v>0</v>
      </c>
      <c r="XI47">
        <v>0</v>
      </c>
      <c r="XJ47">
        <v>1</v>
      </c>
      <c r="XK47">
        <v>1</v>
      </c>
      <c r="XL47">
        <v>-1.04675505932E-2</v>
      </c>
      <c r="XM47" s="202">
        <v>42548</v>
      </c>
      <c r="XN47">
        <f t="shared" si="179"/>
        <v>-1</v>
      </c>
      <c r="XO47" t="s">
        <v>1180</v>
      </c>
      <c r="XP47">
        <v>2</v>
      </c>
      <c r="XQ47" s="252">
        <v>1</v>
      </c>
      <c r="XR47">
        <v>3</v>
      </c>
      <c r="XS47" s="138">
        <v>106350.00000000001</v>
      </c>
      <c r="XT47" s="138">
        <v>159525.00000000003</v>
      </c>
      <c r="XU47" s="196">
        <v>-1113.2240055868201</v>
      </c>
      <c r="XV47" s="196">
        <f t="shared" si="164"/>
        <v>1113.2240055868201</v>
      </c>
      <c r="XW47" s="196">
        <v>-1113.2240055868201</v>
      </c>
      <c r="XX47" s="196">
        <v>1113.2240055868201</v>
      </c>
      <c r="XY47" s="196">
        <v>1113.2240055868201</v>
      </c>
      <c r="XZ47" s="196">
        <v>1113.2240055868201</v>
      </c>
      <c r="YA47" s="196">
        <v>-1113.2240055868201</v>
      </c>
      <c r="YB47" s="196">
        <f t="shared" si="106"/>
        <v>1113.2240055868201</v>
      </c>
      <c r="YC47" s="196">
        <v>-1113.2240055868201</v>
      </c>
      <c r="YD47" s="196">
        <v>1113.2240055868201</v>
      </c>
      <c r="YE47" s="196">
        <v>-1113.2240055868201</v>
      </c>
      <c r="YF47" s="196">
        <v>1113.2240055868201</v>
      </c>
      <c r="YH47">
        <v>-1</v>
      </c>
      <c r="YI47">
        <v>1</v>
      </c>
      <c r="YJ47">
        <v>1</v>
      </c>
      <c r="YK47">
        <v>1</v>
      </c>
      <c r="YL47">
        <v>1</v>
      </c>
      <c r="YM47">
        <v>-7</v>
      </c>
      <c r="YN47">
        <v>-1</v>
      </c>
      <c r="YO47">
        <v>-1</v>
      </c>
      <c r="YP47" s="214">
        <v>1</v>
      </c>
      <c r="YQ47">
        <v>1</v>
      </c>
      <c r="YR47">
        <v>1</v>
      </c>
      <c r="YS47">
        <v>0</v>
      </c>
      <c r="YT47">
        <v>0</v>
      </c>
      <c r="YU47" s="248">
        <v>1.6220028208699999E-2</v>
      </c>
      <c r="YV47" s="202">
        <v>42548</v>
      </c>
      <c r="YW47">
        <f t="shared" si="180"/>
        <v>1</v>
      </c>
      <c r="YX47" t="s">
        <v>1180</v>
      </c>
      <c r="YY47">
        <v>2</v>
      </c>
      <c r="YZ47">
        <v>1</v>
      </c>
      <c r="ZA47">
        <v>3</v>
      </c>
      <c r="ZB47" s="138">
        <v>108075</v>
      </c>
      <c r="ZC47" s="138">
        <v>162112.5</v>
      </c>
      <c r="ZD47" s="196">
        <v>1752.9795486552523</v>
      </c>
      <c r="ZE47" s="196">
        <f t="shared" si="165"/>
        <v>-1752.9795486552523</v>
      </c>
      <c r="ZF47" s="196">
        <v>1752.9795486552523</v>
      </c>
      <c r="ZG47" s="196">
        <v>-1752.9795486552523</v>
      </c>
      <c r="ZH47" s="196">
        <v>-1752.9795486552523</v>
      </c>
      <c r="ZI47" s="196">
        <v>1752.9795486552523</v>
      </c>
      <c r="ZJ47" s="196">
        <v>1752.9795486552523</v>
      </c>
      <c r="ZK47" s="196">
        <f t="shared" si="107"/>
        <v>1752.9795486552523</v>
      </c>
      <c r="ZL47" s="196">
        <v>1752.9795486552523</v>
      </c>
      <c r="ZM47" s="196">
        <v>-1752.9795486552523</v>
      </c>
      <c r="ZN47" s="196">
        <v>-1752.9795486552523</v>
      </c>
      <c r="ZO47" s="196">
        <v>1752.9795486552523</v>
      </c>
      <c r="ZQ47">
        <v>1</v>
      </c>
      <c r="ZR47" s="239">
        <v>1</v>
      </c>
      <c r="ZS47" s="239">
        <v>-1</v>
      </c>
      <c r="ZT47" s="239">
        <v>1</v>
      </c>
      <c r="ZU47" s="214">
        <v>1</v>
      </c>
      <c r="ZV47" s="240">
        <v>-8</v>
      </c>
      <c r="ZW47">
        <v>-1</v>
      </c>
      <c r="ZX47">
        <v>-1</v>
      </c>
      <c r="ZY47" s="214">
        <v>1</v>
      </c>
      <c r="ZZ47">
        <v>1</v>
      </c>
      <c r="AAA47">
        <v>1</v>
      </c>
      <c r="AAB47">
        <v>0</v>
      </c>
      <c r="AAC47">
        <v>0</v>
      </c>
      <c r="AAD47" s="248">
        <v>3.6086051353199998E-2</v>
      </c>
      <c r="AAE47" s="202">
        <v>42548</v>
      </c>
      <c r="AAF47">
        <f t="shared" si="181"/>
        <v>1</v>
      </c>
      <c r="AAG47" t="s">
        <v>1180</v>
      </c>
      <c r="AAH47">
        <v>2</v>
      </c>
      <c r="AAI47" s="252">
        <v>1</v>
      </c>
      <c r="AAJ47">
        <v>3</v>
      </c>
      <c r="AAK47" s="138">
        <v>111975.00000000001</v>
      </c>
      <c r="AAL47" s="138">
        <v>167962.50000000003</v>
      </c>
      <c r="AAM47" s="196">
        <v>4040.7356002745705</v>
      </c>
      <c r="AAN47" s="196">
        <f t="shared" si="166"/>
        <v>4040.7356002745705</v>
      </c>
      <c r="AAO47" s="196">
        <v>4040.7356002745705</v>
      </c>
      <c r="AAP47" s="196">
        <v>-4040.7356002745705</v>
      </c>
      <c r="AAQ47" s="196">
        <v>-4040.7356002745705</v>
      </c>
      <c r="AAR47" s="196">
        <v>-4040.7356002745705</v>
      </c>
      <c r="AAS47" s="196">
        <v>4040.7356002745705</v>
      </c>
      <c r="AAT47" s="196">
        <f t="shared" si="108"/>
        <v>4040.7356002745705</v>
      </c>
      <c r="AAU47" s="196">
        <v>4040.7356002745705</v>
      </c>
      <c r="AAV47" s="196">
        <v>-4040.7356002745705</v>
      </c>
      <c r="AAW47" s="196">
        <v>-4040.7356002745705</v>
      </c>
      <c r="AAX47" s="196">
        <v>4040.7356002745705</v>
      </c>
      <c r="AAZ47">
        <v>1</v>
      </c>
      <c r="ABA47" s="239">
        <v>1</v>
      </c>
      <c r="ABB47" s="239">
        <v>-1</v>
      </c>
      <c r="ABC47" s="239">
        <v>1</v>
      </c>
      <c r="ABD47" s="214">
        <v>1</v>
      </c>
      <c r="ABE47" s="240">
        <v>-9</v>
      </c>
      <c r="ABF47">
        <v>-1</v>
      </c>
      <c r="ABG47">
        <v>-1</v>
      </c>
      <c r="ABH47" s="214">
        <v>-1</v>
      </c>
      <c r="ABI47">
        <v>0</v>
      </c>
      <c r="ABJ47">
        <v>0</v>
      </c>
      <c r="ABK47">
        <v>1</v>
      </c>
      <c r="ABL47">
        <v>1</v>
      </c>
      <c r="ABM47" s="248">
        <v>-1.2726054923E-2</v>
      </c>
      <c r="ABN47" s="202">
        <v>42548</v>
      </c>
      <c r="ABO47">
        <v>1</v>
      </c>
      <c r="ABP47" t="s">
        <v>1180</v>
      </c>
      <c r="ABQ47">
        <v>2</v>
      </c>
      <c r="ABR47" s="252">
        <v>2</v>
      </c>
      <c r="ABS47">
        <v>2</v>
      </c>
      <c r="ABT47" s="138">
        <v>110550</v>
      </c>
      <c r="ABU47" s="138">
        <v>110550</v>
      </c>
      <c r="ABV47" s="196">
        <v>-1406.8653717376501</v>
      </c>
      <c r="ABW47" s="196">
        <v>-1406.8653717376501</v>
      </c>
      <c r="ABX47" s="196">
        <v>-1406.8653717376501</v>
      </c>
      <c r="ABY47" s="196">
        <v>1406.8653717376501</v>
      </c>
      <c r="ABZ47" s="196">
        <v>1406.8653717376501</v>
      </c>
      <c r="ACA47" s="196">
        <v>1406.8653717376501</v>
      </c>
      <c r="ACB47" s="196">
        <v>-1406.8653717376501</v>
      </c>
      <c r="ACC47" s="196">
        <v>-1406.8653717376501</v>
      </c>
      <c r="ACD47" s="196">
        <v>-1406.8653717376501</v>
      </c>
      <c r="ACE47" s="196">
        <v>1406.8653717376501</v>
      </c>
      <c r="ACF47" s="196">
        <v>-1406.8653717376501</v>
      </c>
      <c r="ACG47" s="196">
        <v>1406.8653717376501</v>
      </c>
      <c r="ACI47">
        <v>-1</v>
      </c>
      <c r="ACJ47" s="239">
        <v>1</v>
      </c>
      <c r="ACK47" s="239">
        <v>1</v>
      </c>
      <c r="ACL47" s="239">
        <v>1</v>
      </c>
      <c r="ACM47" s="214">
        <v>1</v>
      </c>
      <c r="ACN47" s="240">
        <v>-10</v>
      </c>
      <c r="ACO47">
        <v>-1</v>
      </c>
      <c r="ACP47">
        <v>-1</v>
      </c>
      <c r="ACQ47" s="214">
        <v>1</v>
      </c>
      <c r="ACR47">
        <v>1</v>
      </c>
      <c r="ACS47">
        <v>1</v>
      </c>
      <c r="ACT47">
        <v>0</v>
      </c>
      <c r="ACU47">
        <v>0</v>
      </c>
      <c r="ACV47" s="248">
        <v>1.6960651288999999E-3</v>
      </c>
      <c r="ACW47" s="202">
        <v>42548</v>
      </c>
      <c r="ACX47">
        <v>1</v>
      </c>
      <c r="ACY47" t="s">
        <v>1180</v>
      </c>
      <c r="ACZ47">
        <v>2</v>
      </c>
      <c r="ADA47" s="252"/>
      <c r="ADB47">
        <v>2</v>
      </c>
      <c r="ADC47" s="138">
        <v>110737.5</v>
      </c>
      <c r="ADD47" s="138">
        <v>110737.5</v>
      </c>
      <c r="ADE47" s="196">
        <v>187.81801221156374</v>
      </c>
      <c r="ADF47" s="196">
        <v>-187.81801221156374</v>
      </c>
      <c r="ADG47" s="196">
        <v>187.81801221156374</v>
      </c>
      <c r="ADH47" s="196">
        <v>-187.81801221156374</v>
      </c>
      <c r="ADI47" s="196">
        <v>-187.81801221156374</v>
      </c>
      <c r="ADJ47" s="196">
        <v>187.81801221156374</v>
      </c>
      <c r="ADK47" s="196">
        <v>187.81801221156374</v>
      </c>
      <c r="ADL47" s="196">
        <v>187.81801221156374</v>
      </c>
      <c r="ADM47" s="196">
        <v>187.81801221156374</v>
      </c>
      <c r="ADN47" s="196">
        <v>-187.81801221156374</v>
      </c>
      <c r="ADO47" s="196">
        <v>-187.81801221156374</v>
      </c>
      <c r="ADP47" s="196">
        <v>187.81801221156374</v>
      </c>
      <c r="ADR47">
        <v>1</v>
      </c>
      <c r="ADS47" s="239">
        <v>1</v>
      </c>
      <c r="ADT47" s="239">
        <v>-1</v>
      </c>
      <c r="ADU47" s="214">
        <v>1</v>
      </c>
      <c r="ADV47" s="214">
        <v>1</v>
      </c>
      <c r="ADW47" s="240">
        <v>11</v>
      </c>
      <c r="ADX47">
        <v>-1</v>
      </c>
      <c r="ADY47">
        <v>1</v>
      </c>
      <c r="ADZ47" s="214">
        <v>1</v>
      </c>
      <c r="AEA47">
        <v>0</v>
      </c>
      <c r="AEB47">
        <v>1</v>
      </c>
      <c r="AEC47">
        <v>0</v>
      </c>
      <c r="AED47">
        <v>1</v>
      </c>
      <c r="AEE47" s="248">
        <v>3.0477480528299999E-2</v>
      </c>
      <c r="AEF47" s="202">
        <v>42548</v>
      </c>
      <c r="AEG47">
        <v>1</v>
      </c>
      <c r="AEH47" t="s">
        <v>1180</v>
      </c>
      <c r="AEI47">
        <v>2</v>
      </c>
      <c r="AEJ47" s="252"/>
      <c r="AEK47">
        <v>2</v>
      </c>
      <c r="AEL47" s="138">
        <v>114112.5</v>
      </c>
      <c r="AEM47" s="138">
        <v>114112.5</v>
      </c>
      <c r="AEN47" s="196">
        <v>3477.8614967856338</v>
      </c>
      <c r="AEO47" s="196">
        <v>3477.8614967856338</v>
      </c>
      <c r="AEP47" s="196">
        <v>3477.8614967856338</v>
      </c>
      <c r="AEQ47" s="196">
        <v>-3477.8614967856338</v>
      </c>
      <c r="AER47" s="196">
        <v>3477.8614967856338</v>
      </c>
      <c r="AES47" s="196">
        <v>-3477.8614967856338</v>
      </c>
      <c r="AET47" s="196">
        <v>3477.8614967856338</v>
      </c>
      <c r="AEU47" s="196">
        <v>3477.8614967856338</v>
      </c>
      <c r="AEV47" s="196">
        <v>3477.8614967856338</v>
      </c>
      <c r="AEW47" s="196">
        <v>-3477.8614967856338</v>
      </c>
      <c r="AEX47" s="196">
        <v>-3477.8614967856338</v>
      </c>
      <c r="AEY47" s="196">
        <v>3477.8614967856338</v>
      </c>
      <c r="AFA47">
        <f t="shared" si="109"/>
        <v>1</v>
      </c>
      <c r="AFB47" s="239">
        <v>1</v>
      </c>
      <c r="AFC47" s="239">
        <v>-1</v>
      </c>
      <c r="AFD47" s="239">
        <v>1</v>
      </c>
      <c r="AFE47" s="214">
        <v>1</v>
      </c>
      <c r="AFF47" s="240">
        <v>12</v>
      </c>
      <c r="AFG47">
        <f t="shared" si="110"/>
        <v>-1</v>
      </c>
      <c r="AFH47">
        <f t="shared" si="111"/>
        <v>1</v>
      </c>
      <c r="AFI47" s="214">
        <v>-1</v>
      </c>
      <c r="AFJ47">
        <f t="shared" si="112"/>
        <v>1</v>
      </c>
      <c r="AFK47">
        <f t="shared" si="194"/>
        <v>0</v>
      </c>
      <c r="AFL47">
        <f t="shared" si="167"/>
        <v>1</v>
      </c>
      <c r="AFM47">
        <f t="shared" si="114"/>
        <v>0</v>
      </c>
      <c r="AFN47">
        <v>-3.0233322379200001E-2</v>
      </c>
      <c r="AFO47" s="202">
        <v>42548</v>
      </c>
      <c r="AFP47">
        <f t="shared" si="115"/>
        <v>1</v>
      </c>
      <c r="AFQ47" t="str">
        <f t="shared" si="92"/>
        <v>TRUE</v>
      </c>
      <c r="AFR47">
        <f>VLOOKUP($A47,'FuturesInfo (3)'!$A$2:$V$80,22)</f>
        <v>2</v>
      </c>
      <c r="AFS47" s="252"/>
      <c r="AFT47">
        <f t="shared" si="116"/>
        <v>2</v>
      </c>
      <c r="AFU47" s="138">
        <f>VLOOKUP($A47,'FuturesInfo (3)'!$A$2:$O$80,15)*AFR47</f>
        <v>110662.50000000001</v>
      </c>
      <c r="AFV47" s="138">
        <f>VLOOKUP($A47,'FuturesInfo (3)'!$A$2:$O$80,15)*AFT47</f>
        <v>110662.50000000001</v>
      </c>
      <c r="AFW47" s="196">
        <f t="shared" si="117"/>
        <v>-3345.6950377882204</v>
      </c>
      <c r="AFX47" s="196">
        <f t="shared" si="188"/>
        <v>-3345.6950377882204</v>
      </c>
      <c r="AFY47" s="196">
        <f t="shared" si="119"/>
        <v>-3345.6950377882204</v>
      </c>
      <c r="AFZ47" s="196">
        <f t="shared" si="120"/>
        <v>3345.6950377882204</v>
      </c>
      <c r="AGA47" s="196">
        <f t="shared" si="191"/>
        <v>-3345.6950377882204</v>
      </c>
      <c r="AGB47" s="196">
        <f t="shared" si="122"/>
        <v>3345.6950377882204</v>
      </c>
      <c r="AGC47" s="196">
        <f t="shared" si="168"/>
        <v>-3345.6950377882204</v>
      </c>
      <c r="AGD47" s="196">
        <f t="shared" si="123"/>
        <v>-3345.6950377882204</v>
      </c>
      <c r="AGE47" s="196">
        <f>IF(IF(sym!$Q36=AFI47,1,0)=1,ABS(AFU47*AFN47),-ABS(AFU47*AFN47))</f>
        <v>-3345.6950377882204</v>
      </c>
      <c r="AGF47" s="196">
        <f>IF(IF(sym!$P36=AFI47,1,0)=1,ABS(AFU47*AFN47),-ABS(AFU47*AFN47))</f>
        <v>3345.6950377882204</v>
      </c>
      <c r="AGG47" s="196">
        <f t="shared" si="183"/>
        <v>-3345.6950377882204</v>
      </c>
      <c r="AGH47" s="196">
        <f t="shared" si="125"/>
        <v>3345.6950377882204</v>
      </c>
      <c r="AGJ47">
        <f t="shared" si="126"/>
        <v>-1</v>
      </c>
      <c r="AGK47" s="239">
        <v>-1</v>
      </c>
      <c r="AGL47" s="239">
        <v>1</v>
      </c>
      <c r="AGM47" s="239">
        <v>-1</v>
      </c>
      <c r="AGN47" s="214">
        <v>1</v>
      </c>
      <c r="AGO47" s="240">
        <v>13</v>
      </c>
      <c r="AGP47">
        <f t="shared" si="127"/>
        <v>-1</v>
      </c>
      <c r="AGQ47">
        <f t="shared" si="128"/>
        <v>1</v>
      </c>
      <c r="AGR47" s="214"/>
      <c r="AGS47">
        <f t="shared" si="129"/>
        <v>0</v>
      </c>
      <c r="AGT47">
        <f t="shared" si="195"/>
        <v>0</v>
      </c>
      <c r="AGU47">
        <f t="shared" si="169"/>
        <v>0</v>
      </c>
      <c r="AGV47">
        <f t="shared" si="131"/>
        <v>0</v>
      </c>
      <c r="AGW47" s="248"/>
      <c r="AGX47" s="202">
        <v>42548</v>
      </c>
      <c r="AGY47">
        <f t="shared" si="132"/>
        <v>1</v>
      </c>
      <c r="AGZ47" t="str">
        <f t="shared" si="93"/>
        <v>TRUE</v>
      </c>
      <c r="AHA47">
        <f>VLOOKUP($A47,'FuturesInfo (3)'!$A$2:$V$80,22)</f>
        <v>2</v>
      </c>
      <c r="AHB47" s="252"/>
      <c r="AHC47">
        <f t="shared" si="133"/>
        <v>2</v>
      </c>
      <c r="AHD47" s="138">
        <f>VLOOKUP($A47,'FuturesInfo (3)'!$A$2:$O$80,15)*AHA47</f>
        <v>110662.50000000001</v>
      </c>
      <c r="AHE47" s="138">
        <f>VLOOKUP($A47,'FuturesInfo (3)'!$A$2:$O$80,15)*AHC47</f>
        <v>110662.50000000001</v>
      </c>
      <c r="AHF47" s="196">
        <f t="shared" si="134"/>
        <v>0</v>
      </c>
      <c r="AHG47" s="196">
        <f t="shared" si="189"/>
        <v>0</v>
      </c>
      <c r="AHH47" s="196">
        <f t="shared" si="136"/>
        <v>0</v>
      </c>
      <c r="AHI47" s="196">
        <f t="shared" si="137"/>
        <v>0</v>
      </c>
      <c r="AHJ47" s="196">
        <f t="shared" si="192"/>
        <v>0</v>
      </c>
      <c r="AHK47" s="196">
        <f t="shared" si="139"/>
        <v>0</v>
      </c>
      <c r="AHL47" s="196">
        <f t="shared" si="170"/>
        <v>0</v>
      </c>
      <c r="AHM47" s="196">
        <f t="shared" si="140"/>
        <v>0</v>
      </c>
      <c r="AHN47" s="196">
        <f>IF(IF(sym!$Q36=AGR47,1,0)=1,ABS(AHD47*AGW47),-ABS(AHD47*AGW47))</f>
        <v>0</v>
      </c>
      <c r="AHO47" s="196">
        <f>IF(IF(sym!$P36=AGR47,1,0)=1,ABS(AHD47*AGW47),-ABS(AHD47*AGW47))</f>
        <v>0</v>
      </c>
      <c r="AHP47" s="196">
        <f t="shared" si="185"/>
        <v>0</v>
      </c>
      <c r="AHQ47" s="196">
        <f t="shared" si="142"/>
        <v>0</v>
      </c>
      <c r="AHS47">
        <f t="shared" si="143"/>
        <v>0</v>
      </c>
      <c r="AHT47" s="239"/>
      <c r="AHU47" s="239"/>
      <c r="AHV47" s="239"/>
      <c r="AHW47" s="214"/>
      <c r="AHX47" s="240"/>
      <c r="AHY47">
        <f t="shared" si="144"/>
        <v>1</v>
      </c>
      <c r="AHZ47">
        <f t="shared" si="145"/>
        <v>0</v>
      </c>
      <c r="AIA47" s="214"/>
      <c r="AIB47">
        <f t="shared" si="146"/>
        <v>1</v>
      </c>
      <c r="AIC47">
        <f t="shared" si="196"/>
        <v>1</v>
      </c>
      <c r="AID47">
        <f t="shared" si="171"/>
        <v>0</v>
      </c>
      <c r="AIE47">
        <f t="shared" si="148"/>
        <v>1</v>
      </c>
      <c r="AIF47" s="248"/>
      <c r="AIG47" s="202"/>
      <c r="AIH47">
        <f t="shared" si="149"/>
        <v>-1</v>
      </c>
      <c r="AII47" t="str">
        <f t="shared" si="94"/>
        <v>FALSE</v>
      </c>
      <c r="AIJ47">
        <f>VLOOKUP($A47,'FuturesInfo (3)'!$A$2:$V$80,22)</f>
        <v>2</v>
      </c>
      <c r="AIK47" s="252"/>
      <c r="AIL47">
        <f t="shared" si="150"/>
        <v>2</v>
      </c>
      <c r="AIM47" s="138">
        <f>VLOOKUP($A47,'FuturesInfo (3)'!$A$2:$O$80,15)*AIJ47</f>
        <v>110662.50000000001</v>
      </c>
      <c r="AIN47" s="138">
        <f>VLOOKUP($A47,'FuturesInfo (3)'!$A$2:$O$80,15)*AIL47</f>
        <v>110662.50000000001</v>
      </c>
      <c r="AIO47" s="196">
        <f t="shared" si="151"/>
        <v>0</v>
      </c>
      <c r="AIP47" s="196">
        <f t="shared" si="190"/>
        <v>0</v>
      </c>
      <c r="AIQ47" s="196">
        <f t="shared" si="153"/>
        <v>0</v>
      </c>
      <c r="AIR47" s="196">
        <f t="shared" si="154"/>
        <v>0</v>
      </c>
      <c r="AIS47" s="196">
        <f t="shared" si="193"/>
        <v>0</v>
      </c>
      <c r="AIT47" s="196">
        <f t="shared" si="156"/>
        <v>0</v>
      </c>
      <c r="AIU47" s="196">
        <f t="shared" si="172"/>
        <v>0</v>
      </c>
      <c r="AIV47" s="196">
        <f t="shared" si="157"/>
        <v>0</v>
      </c>
      <c r="AIW47" s="196">
        <f>IF(IF(sym!$Q36=AIA47,1,0)=1,ABS(AIM47*AIF47),-ABS(AIM47*AIF47))</f>
        <v>0</v>
      </c>
      <c r="AIX47" s="196">
        <f>IF(IF(sym!$P36=AIA47,1,0)=1,ABS(AIM47*AIF47),-ABS(AIM47*AIF47))</f>
        <v>0</v>
      </c>
      <c r="AIY47" s="196">
        <f t="shared" si="187"/>
        <v>0</v>
      </c>
      <c r="AIZ47" s="196">
        <f t="shared" si="159"/>
        <v>0</v>
      </c>
    </row>
    <row r="48" spans="1:936" x14ac:dyDescent="0.25">
      <c r="A48" s="1" t="s">
        <v>1060</v>
      </c>
      <c r="B48" s="150" t="str">
        <f>'FuturesInfo (3)'!M36</f>
        <v>@KW</v>
      </c>
      <c r="C48" s="200" t="str">
        <f>VLOOKUP(A48,'FuturesInfo (3)'!$A$2:$K$80,11)</f>
        <v>grain</v>
      </c>
      <c r="F48" t="e">
        <f>#REF!</f>
        <v>#REF!</v>
      </c>
      <c r="G48">
        <v>1</v>
      </c>
      <c r="H48">
        <v>-1</v>
      </c>
      <c r="I48">
        <v>1</v>
      </c>
      <c r="J48">
        <f t="shared" si="197"/>
        <v>1</v>
      </c>
      <c r="K48">
        <f t="shared" si="198"/>
        <v>0</v>
      </c>
      <c r="L48" s="184">
        <v>2.0452099031199999E-2</v>
      </c>
      <c r="M48" s="2">
        <v>10</v>
      </c>
      <c r="N48">
        <v>60</v>
      </c>
      <c r="O48" t="str">
        <f t="shared" si="199"/>
        <v>TRUE</v>
      </c>
      <c r="P48">
        <f>VLOOKUP($A48,'FuturesInfo (3)'!$A$2:$V$80,22)</f>
        <v>4</v>
      </c>
      <c r="Q48">
        <f t="shared" si="80"/>
        <v>4</v>
      </c>
      <c r="R48">
        <f t="shared" si="80"/>
        <v>4</v>
      </c>
      <c r="S48" s="138">
        <f>VLOOKUP($A48,'FuturesInfo (3)'!$A$2:$O$80,15)*Q48</f>
        <v>82750</v>
      </c>
      <c r="T48" s="144">
        <f t="shared" si="200"/>
        <v>1692.4111948318</v>
      </c>
      <c r="U48" s="144">
        <f t="shared" si="95"/>
        <v>-1692.4111948318</v>
      </c>
      <c r="W48">
        <f t="shared" si="201"/>
        <v>1</v>
      </c>
      <c r="X48">
        <v>1</v>
      </c>
      <c r="Y48">
        <v>-1</v>
      </c>
      <c r="Z48">
        <v>1</v>
      </c>
      <c r="AA48">
        <f t="shared" si="173"/>
        <v>1</v>
      </c>
      <c r="AB48">
        <f t="shared" si="202"/>
        <v>0</v>
      </c>
      <c r="AC48" s="1">
        <v>1.52953586498E-2</v>
      </c>
      <c r="AD48" s="2">
        <v>10</v>
      </c>
      <c r="AE48">
        <v>60</v>
      </c>
      <c r="AF48" t="str">
        <f t="shared" si="203"/>
        <v>TRUE</v>
      </c>
      <c r="AG48">
        <f>VLOOKUP($A48,'FuturesInfo (3)'!$A$2:$V$80,22)</f>
        <v>4</v>
      </c>
      <c r="AH48">
        <f t="shared" si="204"/>
        <v>3</v>
      </c>
      <c r="AI48">
        <f t="shared" si="96"/>
        <v>4</v>
      </c>
      <c r="AJ48" s="138">
        <f>VLOOKUP($A48,'FuturesInfo (3)'!$A$2:$O$80,15)*AI48</f>
        <v>82750</v>
      </c>
      <c r="AK48" s="196">
        <f t="shared" si="205"/>
        <v>1265.6909282709501</v>
      </c>
      <c r="AL48" s="196">
        <f t="shared" si="98"/>
        <v>-1265.6909282709501</v>
      </c>
      <c r="AN48">
        <f t="shared" si="86"/>
        <v>1</v>
      </c>
      <c r="AO48">
        <v>-1</v>
      </c>
      <c r="AP48">
        <v>-1</v>
      </c>
      <c r="AQ48">
        <v>1</v>
      </c>
      <c r="AR48">
        <f t="shared" si="174"/>
        <v>0</v>
      </c>
      <c r="AS48">
        <f t="shared" si="87"/>
        <v>0</v>
      </c>
      <c r="AT48" s="1">
        <v>7.7922077922099996E-3</v>
      </c>
      <c r="AU48" s="2">
        <v>10</v>
      </c>
      <c r="AV48">
        <v>60</v>
      </c>
      <c r="AW48" t="str">
        <f t="shared" si="88"/>
        <v>TRUE</v>
      </c>
      <c r="AX48">
        <f>VLOOKUP($A48,'FuturesInfo (3)'!$A$2:$V$80,22)</f>
        <v>4</v>
      </c>
      <c r="AY48">
        <f t="shared" si="89"/>
        <v>5</v>
      </c>
      <c r="AZ48">
        <f t="shared" si="99"/>
        <v>4</v>
      </c>
      <c r="BA48" s="138">
        <f>VLOOKUP($A48,'FuturesInfo (3)'!$A$2:$O$80,15)*AZ48</f>
        <v>82750</v>
      </c>
      <c r="BB48" s="196">
        <f t="shared" si="90"/>
        <v>-644.80519480537748</v>
      </c>
      <c r="BC48" s="196">
        <f t="shared" si="100"/>
        <v>-644.80519480537748</v>
      </c>
      <c r="BE48">
        <v>-1</v>
      </c>
      <c r="BF48">
        <v>1</v>
      </c>
      <c r="BG48">
        <v>-1</v>
      </c>
      <c r="BH48">
        <v>1</v>
      </c>
      <c r="BI48">
        <v>1</v>
      </c>
      <c r="BJ48">
        <v>0</v>
      </c>
      <c r="BK48" s="1">
        <v>1.5979381443300002E-2</v>
      </c>
      <c r="BL48" s="2">
        <v>10</v>
      </c>
      <c r="BM48">
        <v>60</v>
      </c>
      <c r="BN48" t="s">
        <v>1180</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1180</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1180</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1180</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1180</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1180</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1180</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1180</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1180</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1180</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1180</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1180</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1180</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1180</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1180</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1180</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1180</v>
      </c>
      <c r="QX48">
        <v>3</v>
      </c>
      <c r="QY48" s="252">
        <v>2</v>
      </c>
      <c r="QZ48">
        <v>2</v>
      </c>
      <c r="RA48" s="138">
        <v>63375</v>
      </c>
      <c r="RB48" s="138">
        <v>42250</v>
      </c>
      <c r="RC48" s="196">
        <v>-415.2025014891488</v>
      </c>
      <c r="RD48" s="196">
        <f t="shared" si="91"/>
        <v>-415.2025014891488</v>
      </c>
      <c r="RE48" s="196">
        <v>415.2025014891488</v>
      </c>
      <c r="RF48" s="196">
        <v>-415.2025014891488</v>
      </c>
      <c r="RG48" s="196">
        <v>415.2025014891488</v>
      </c>
      <c r="RH48" s="196">
        <v>415.2025014891488</v>
      </c>
      <c r="RI48" s="196">
        <f t="shared" si="101"/>
        <v>-2</v>
      </c>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f t="shared" si="175"/>
        <v>-1</v>
      </c>
      <c r="SE48" t="s">
        <v>1180</v>
      </c>
      <c r="SF48">
        <v>3</v>
      </c>
      <c r="SG48" s="252">
        <v>2</v>
      </c>
      <c r="SH48">
        <v>2</v>
      </c>
      <c r="SI48" s="138">
        <v>61725</v>
      </c>
      <c r="SJ48" s="138">
        <v>41150</v>
      </c>
      <c r="SK48" s="196">
        <v>1607.0414201195849</v>
      </c>
      <c r="SL48" s="196">
        <f t="shared" si="160"/>
        <v>-1607.0414201195849</v>
      </c>
      <c r="SM48" s="196">
        <v>1607.0414201195849</v>
      </c>
      <c r="SN48" s="196">
        <v>-1607.0414201195849</v>
      </c>
      <c r="SO48" s="196">
        <v>1607.0414201195849</v>
      </c>
      <c r="SP48" s="196">
        <v>-1607.0414201195849</v>
      </c>
      <c r="SQ48" s="196">
        <v>1607.0414201195849</v>
      </c>
      <c r="SR48" s="196">
        <f t="shared" si="102"/>
        <v>1607.0414201195849</v>
      </c>
      <c r="SS48" s="196">
        <v>-1607.0414201195849</v>
      </c>
      <c r="ST48" s="196">
        <v>1607.0414201195849</v>
      </c>
      <c r="SU48" s="196">
        <v>-1607.0414201195849</v>
      </c>
      <c r="SV48" s="196">
        <v>1607.0414201195849</v>
      </c>
      <c r="SX48">
        <v>-1</v>
      </c>
      <c r="SY48" s="239">
        <v>1</v>
      </c>
      <c r="SZ48" s="239">
        <v>1</v>
      </c>
      <c r="TA48" s="239">
        <v>-1</v>
      </c>
      <c r="TB48" s="214">
        <v>1</v>
      </c>
      <c r="TC48" s="240">
        <v>17</v>
      </c>
      <c r="TD48">
        <v>-1</v>
      </c>
      <c r="TE48">
        <v>1</v>
      </c>
      <c r="TF48" s="214">
        <v>-1</v>
      </c>
      <c r="TG48">
        <v>0</v>
      </c>
      <c r="TH48">
        <v>0</v>
      </c>
      <c r="TI48">
        <v>1</v>
      </c>
      <c r="TJ48">
        <v>0</v>
      </c>
      <c r="TK48" s="248"/>
      <c r="TL48" s="202">
        <v>42529</v>
      </c>
      <c r="TM48">
        <f t="shared" si="176"/>
        <v>1</v>
      </c>
      <c r="TN48" t="s">
        <v>1180</v>
      </c>
      <c r="TO48">
        <v>4</v>
      </c>
      <c r="TP48" s="252">
        <v>1</v>
      </c>
      <c r="TQ48">
        <v>5</v>
      </c>
      <c r="TR48" s="138">
        <v>82300</v>
      </c>
      <c r="TS48" s="138">
        <v>102875</v>
      </c>
      <c r="TT48" s="196">
        <v>0</v>
      </c>
      <c r="TU48" s="196">
        <f t="shared" si="161"/>
        <v>0</v>
      </c>
      <c r="TV48" s="196">
        <v>0</v>
      </c>
      <c r="TW48" s="196">
        <v>0</v>
      </c>
      <c r="TX48" s="196">
        <v>0</v>
      </c>
      <c r="TY48" s="196">
        <v>0</v>
      </c>
      <c r="TZ48" s="196">
        <v>0</v>
      </c>
      <c r="UA48" s="196">
        <f t="shared" si="103"/>
        <v>0</v>
      </c>
      <c r="UB48" s="196">
        <v>0</v>
      </c>
      <c r="UC48" s="196">
        <v>0</v>
      </c>
      <c r="UD48" s="196">
        <v>0</v>
      </c>
      <c r="UE48" s="196">
        <v>0</v>
      </c>
      <c r="UG48">
        <v>-1</v>
      </c>
      <c r="UH48" s="239">
        <v>1</v>
      </c>
      <c r="UI48" s="239">
        <v>1</v>
      </c>
      <c r="UJ48" s="239">
        <v>-1</v>
      </c>
      <c r="UK48" s="214">
        <v>1</v>
      </c>
      <c r="UL48" s="240">
        <v>17</v>
      </c>
      <c r="UM48">
        <v>-1</v>
      </c>
      <c r="UN48">
        <v>1</v>
      </c>
      <c r="UO48" s="214">
        <v>1</v>
      </c>
      <c r="UP48">
        <v>1</v>
      </c>
      <c r="UQ48">
        <v>1</v>
      </c>
      <c r="UR48">
        <v>0</v>
      </c>
      <c r="US48">
        <v>1</v>
      </c>
      <c r="UT48" s="248">
        <v>1.21506682868E-2</v>
      </c>
      <c r="UU48" s="202">
        <v>42529</v>
      </c>
      <c r="UV48">
        <f t="shared" si="177"/>
        <v>1</v>
      </c>
      <c r="UW48" t="s">
        <v>1180</v>
      </c>
      <c r="UX48">
        <v>4</v>
      </c>
      <c r="UY48" s="252">
        <v>1</v>
      </c>
      <c r="UZ48">
        <v>5</v>
      </c>
      <c r="VA48" s="138">
        <v>83300</v>
      </c>
      <c r="VB48" s="138">
        <v>104125</v>
      </c>
      <c r="VC48" s="196">
        <v>1012.1506682904401</v>
      </c>
      <c r="VD48" s="196">
        <f t="shared" si="162"/>
        <v>-1012.1506682904401</v>
      </c>
      <c r="VE48" s="196">
        <v>1012.1506682904401</v>
      </c>
      <c r="VF48" s="196">
        <v>-1012.1506682904401</v>
      </c>
      <c r="VG48" s="196">
        <v>1012.1506682904401</v>
      </c>
      <c r="VH48" s="196">
        <v>1012.1506682904401</v>
      </c>
      <c r="VI48" s="196">
        <v>-1012.1506682904401</v>
      </c>
      <c r="VJ48" s="196">
        <f t="shared" si="104"/>
        <v>1012.1506682904401</v>
      </c>
      <c r="VK48" s="196">
        <v>1012.1506682904401</v>
      </c>
      <c r="VL48" s="196">
        <v>-1012.1506682904401</v>
      </c>
      <c r="VM48" s="196">
        <v>-1012.1506682904401</v>
      </c>
      <c r="VN48" s="196">
        <v>1012.1506682904401</v>
      </c>
      <c r="VP48">
        <v>1</v>
      </c>
      <c r="VQ48" s="239">
        <v>1</v>
      </c>
      <c r="VR48" s="239">
        <v>1</v>
      </c>
      <c r="VS48" s="239">
        <v>-1</v>
      </c>
      <c r="VT48" s="214">
        <v>-1</v>
      </c>
      <c r="VU48" s="240">
        <v>18</v>
      </c>
      <c r="VV48">
        <v>1</v>
      </c>
      <c r="VW48">
        <v>-1</v>
      </c>
      <c r="VX48" s="214">
        <v>-1</v>
      </c>
      <c r="VY48">
        <v>0</v>
      </c>
      <c r="VZ48">
        <v>1</v>
      </c>
      <c r="WA48">
        <v>0</v>
      </c>
      <c r="WB48">
        <v>1</v>
      </c>
      <c r="WC48" s="248">
        <v>-4.2016806722700003E-3</v>
      </c>
      <c r="WD48" s="202">
        <v>42529</v>
      </c>
      <c r="WE48">
        <f t="shared" si="178"/>
        <v>1</v>
      </c>
      <c r="WF48" t="s">
        <v>1180</v>
      </c>
      <c r="WG48">
        <v>4</v>
      </c>
      <c r="WH48" s="252">
        <v>1</v>
      </c>
      <c r="WI48">
        <v>4</v>
      </c>
      <c r="WJ48" s="138">
        <v>82950</v>
      </c>
      <c r="WK48" s="138">
        <v>82950</v>
      </c>
      <c r="WL48" s="196">
        <v>-348.52941176479652</v>
      </c>
      <c r="WM48" s="196">
        <f t="shared" si="163"/>
        <v>-348.52941176479652</v>
      </c>
      <c r="WN48" s="196">
        <v>348.52941176479652</v>
      </c>
      <c r="WO48" s="196">
        <v>-348.52941176479652</v>
      </c>
      <c r="WP48" s="196">
        <v>348.52941176479652</v>
      </c>
      <c r="WQ48" s="196">
        <v>-348.52941176479652</v>
      </c>
      <c r="WR48" s="196">
        <v>348.52941176479652</v>
      </c>
      <c r="WS48" s="196">
        <f t="shared" si="105"/>
        <v>-348.52941176479652</v>
      </c>
      <c r="WT48" s="196">
        <v>-348.52941176479652</v>
      </c>
      <c r="WU48" s="196">
        <v>348.52941176479652</v>
      </c>
      <c r="WV48" s="196">
        <v>-348.52941176479652</v>
      </c>
      <c r="WW48" s="196">
        <v>348.52941176479652</v>
      </c>
      <c r="WY48">
        <v>-1</v>
      </c>
      <c r="WZ48" s="239">
        <v>1</v>
      </c>
      <c r="XA48" s="239">
        <v>1</v>
      </c>
      <c r="XB48" s="239">
        <v>-1</v>
      </c>
      <c r="XC48" s="214">
        <v>-1</v>
      </c>
      <c r="XD48" s="240">
        <v>19</v>
      </c>
      <c r="XE48">
        <v>1</v>
      </c>
      <c r="XF48">
        <v>-1</v>
      </c>
      <c r="XG48">
        <v>-1</v>
      </c>
      <c r="XH48">
        <v>0</v>
      </c>
      <c r="XI48">
        <v>1</v>
      </c>
      <c r="XJ48">
        <v>0</v>
      </c>
      <c r="XK48">
        <v>1</v>
      </c>
      <c r="XL48">
        <v>-6.0277275467100003E-3</v>
      </c>
      <c r="XM48" s="202">
        <v>42529</v>
      </c>
      <c r="XN48">
        <f t="shared" si="179"/>
        <v>-1</v>
      </c>
      <c r="XO48" t="s">
        <v>1180</v>
      </c>
      <c r="XP48">
        <v>4</v>
      </c>
      <c r="XQ48" s="252">
        <v>1</v>
      </c>
      <c r="XR48">
        <v>5</v>
      </c>
      <c r="XS48" s="138">
        <v>82450</v>
      </c>
      <c r="XT48" s="138">
        <v>103062.5</v>
      </c>
      <c r="XU48" s="196">
        <v>-496.98613622623952</v>
      </c>
      <c r="XV48" s="196">
        <f t="shared" si="164"/>
        <v>496.98613622623952</v>
      </c>
      <c r="XW48" s="196">
        <v>496.98613622623952</v>
      </c>
      <c r="XX48" s="196">
        <v>-496.98613622623952</v>
      </c>
      <c r="XY48" s="196">
        <v>496.98613622623952</v>
      </c>
      <c r="XZ48" s="196">
        <v>-496.98613622623952</v>
      </c>
      <c r="YA48" s="196">
        <v>496.98613622623952</v>
      </c>
      <c r="YB48" s="196">
        <f t="shared" si="106"/>
        <v>496.98613622623952</v>
      </c>
      <c r="YC48" s="196">
        <v>-496.98613622623952</v>
      </c>
      <c r="YD48" s="196">
        <v>496.98613622623952</v>
      </c>
      <c r="YE48" s="196">
        <v>-496.98613622623952</v>
      </c>
      <c r="YF48" s="196">
        <v>496.98613622623952</v>
      </c>
      <c r="YH48">
        <v>-1</v>
      </c>
      <c r="YI48">
        <v>1</v>
      </c>
      <c r="YJ48">
        <v>1</v>
      </c>
      <c r="YK48">
        <v>-1</v>
      </c>
      <c r="YL48">
        <v>-1</v>
      </c>
      <c r="YM48">
        <v>20</v>
      </c>
      <c r="YN48">
        <v>1</v>
      </c>
      <c r="YO48">
        <v>-1</v>
      </c>
      <c r="YP48" s="214">
        <v>1</v>
      </c>
      <c r="YQ48">
        <v>1</v>
      </c>
      <c r="YR48">
        <v>0</v>
      </c>
      <c r="YS48">
        <v>1</v>
      </c>
      <c r="YT48">
        <v>0</v>
      </c>
      <c r="YU48" s="248">
        <v>2.1831412977599999E-2</v>
      </c>
      <c r="YV48" s="202">
        <v>42529</v>
      </c>
      <c r="YW48">
        <f t="shared" si="180"/>
        <v>-1</v>
      </c>
      <c r="YX48" t="s">
        <v>1180</v>
      </c>
      <c r="YY48">
        <v>4</v>
      </c>
      <c r="YZ48">
        <v>1</v>
      </c>
      <c r="ZA48">
        <v>5</v>
      </c>
      <c r="ZB48" s="138">
        <v>84250</v>
      </c>
      <c r="ZC48" s="138">
        <v>105312.5</v>
      </c>
      <c r="ZD48" s="196">
        <v>1839.2965433627999</v>
      </c>
      <c r="ZE48" s="196">
        <f t="shared" si="165"/>
        <v>-1839.2965433627999</v>
      </c>
      <c r="ZF48" s="196">
        <v>-1839.2965433627999</v>
      </c>
      <c r="ZG48" s="196">
        <v>1839.2965433627999</v>
      </c>
      <c r="ZH48" s="196">
        <v>-1839.2965433627999</v>
      </c>
      <c r="ZI48" s="196">
        <v>1839.2965433627999</v>
      </c>
      <c r="ZJ48" s="196">
        <v>-1839.2965433627999</v>
      </c>
      <c r="ZK48" s="196">
        <f t="shared" si="107"/>
        <v>-1839.2965433627999</v>
      </c>
      <c r="ZL48" s="196">
        <v>1839.2965433627999</v>
      </c>
      <c r="ZM48" s="196">
        <v>-1839.2965433627999</v>
      </c>
      <c r="ZN48" s="196">
        <v>-1839.2965433627999</v>
      </c>
      <c r="ZO48" s="196">
        <v>1839.2965433627999</v>
      </c>
      <c r="ZQ48">
        <v>1</v>
      </c>
      <c r="ZR48" s="239">
        <v>1</v>
      </c>
      <c r="ZS48" s="239">
        <v>1</v>
      </c>
      <c r="ZT48" s="239">
        <v>1</v>
      </c>
      <c r="ZU48" s="214">
        <v>-1</v>
      </c>
      <c r="ZV48" s="240">
        <v>21</v>
      </c>
      <c r="ZW48">
        <v>1</v>
      </c>
      <c r="ZX48">
        <v>-1</v>
      </c>
      <c r="ZY48" s="214">
        <v>-1</v>
      </c>
      <c r="ZZ48">
        <v>0</v>
      </c>
      <c r="AAA48">
        <v>1</v>
      </c>
      <c r="AAB48">
        <v>0</v>
      </c>
      <c r="AAC48">
        <v>1</v>
      </c>
      <c r="AAD48" s="248">
        <v>-1.0682492581600001E-2</v>
      </c>
      <c r="AAE48" s="202">
        <v>42529</v>
      </c>
      <c r="AAF48">
        <f t="shared" si="181"/>
        <v>1</v>
      </c>
      <c r="AAG48" t="s">
        <v>1180</v>
      </c>
      <c r="AAH48">
        <v>4</v>
      </c>
      <c r="AAI48" s="252">
        <v>2</v>
      </c>
      <c r="AAJ48">
        <v>3</v>
      </c>
      <c r="AAK48" s="138">
        <v>83350</v>
      </c>
      <c r="AAL48" s="138">
        <v>62512.5</v>
      </c>
      <c r="AAM48" s="196">
        <v>-890.38575667636007</v>
      </c>
      <c r="AAN48" s="196">
        <f t="shared" si="166"/>
        <v>-890.38575667636007</v>
      </c>
      <c r="AAO48" s="196">
        <v>890.38575667636007</v>
      </c>
      <c r="AAP48" s="196">
        <v>-890.38575667636007</v>
      </c>
      <c r="AAQ48" s="196">
        <v>890.38575667636007</v>
      </c>
      <c r="AAR48" s="196">
        <v>-890.38575667636007</v>
      </c>
      <c r="AAS48" s="196">
        <v>-890.38575667636007</v>
      </c>
      <c r="AAT48" s="196">
        <f t="shared" si="108"/>
        <v>-890.38575667636007</v>
      </c>
      <c r="AAU48" s="196">
        <v>-890.38575667636007</v>
      </c>
      <c r="AAV48" s="196">
        <v>890.38575667636007</v>
      </c>
      <c r="AAW48" s="196">
        <v>-890.38575667636007</v>
      </c>
      <c r="AAX48" s="196">
        <v>890.38575667636007</v>
      </c>
      <c r="AAZ48">
        <v>-1</v>
      </c>
      <c r="ABA48" s="239">
        <v>-1</v>
      </c>
      <c r="ABB48" s="239">
        <v>1</v>
      </c>
      <c r="ABC48" s="239">
        <v>-1</v>
      </c>
      <c r="ABD48" s="214">
        <v>-1</v>
      </c>
      <c r="ABE48" s="240">
        <v>22</v>
      </c>
      <c r="ABF48">
        <v>1</v>
      </c>
      <c r="ABG48">
        <v>-1</v>
      </c>
      <c r="ABH48" s="214">
        <v>1</v>
      </c>
      <c r="ABI48">
        <v>0</v>
      </c>
      <c r="ABJ48">
        <v>0</v>
      </c>
      <c r="ABK48">
        <v>1</v>
      </c>
      <c r="ABL48">
        <v>0</v>
      </c>
      <c r="ABM48" s="248">
        <v>1.4997000599899999E-2</v>
      </c>
      <c r="ABN48" s="202">
        <v>42529</v>
      </c>
      <c r="ABO48">
        <v>-1</v>
      </c>
      <c r="ABP48" t="s">
        <v>1180</v>
      </c>
      <c r="ABQ48">
        <v>4</v>
      </c>
      <c r="ABR48" s="252">
        <v>1</v>
      </c>
      <c r="ABS48">
        <v>5</v>
      </c>
      <c r="ABT48" s="138">
        <v>84600</v>
      </c>
      <c r="ABU48" s="138">
        <v>105750</v>
      </c>
      <c r="ABV48" s="196">
        <v>-1268.7462507515399</v>
      </c>
      <c r="ABW48" s="196">
        <v>-1268.7462507515399</v>
      </c>
      <c r="ABX48" s="196">
        <v>-1268.7462507515399</v>
      </c>
      <c r="ABY48" s="196">
        <v>1268.7462507515399</v>
      </c>
      <c r="ABZ48" s="196">
        <v>-1268.7462507515399</v>
      </c>
      <c r="ACA48" s="196">
        <v>1268.7462507515399</v>
      </c>
      <c r="ACB48" s="196">
        <v>-1268.7462507515399</v>
      </c>
      <c r="ACC48" s="196">
        <v>-1268.7462507515399</v>
      </c>
      <c r="ACD48" s="196">
        <v>1268.7462507515399</v>
      </c>
      <c r="ACE48" s="196">
        <v>-1268.7462507515399</v>
      </c>
      <c r="ACF48" s="196">
        <v>-1268.7462507515399</v>
      </c>
      <c r="ACG48" s="196">
        <v>1268.7462507515399</v>
      </c>
      <c r="ACI48">
        <v>1</v>
      </c>
      <c r="ACJ48" s="239">
        <v>1</v>
      </c>
      <c r="ACK48" s="239">
        <v>1</v>
      </c>
      <c r="ACL48" s="239">
        <v>1</v>
      </c>
      <c r="ACM48" s="214">
        <v>1</v>
      </c>
      <c r="ACN48" s="240">
        <v>23</v>
      </c>
      <c r="ACO48">
        <v>-1</v>
      </c>
      <c r="ACP48">
        <v>1</v>
      </c>
      <c r="ACQ48" s="214">
        <v>-1</v>
      </c>
      <c r="ACR48">
        <v>0</v>
      </c>
      <c r="ACS48">
        <v>0</v>
      </c>
      <c r="ACT48">
        <v>1</v>
      </c>
      <c r="ACU48">
        <v>0</v>
      </c>
      <c r="ACV48" s="248">
        <v>-1.1820330969299999E-3</v>
      </c>
      <c r="ACW48" s="202">
        <v>42529</v>
      </c>
      <c r="ACX48">
        <v>1</v>
      </c>
      <c r="ACY48" t="s">
        <v>1180</v>
      </c>
      <c r="ACZ48">
        <v>4</v>
      </c>
      <c r="ADA48" s="252"/>
      <c r="ADB48">
        <v>3</v>
      </c>
      <c r="ADC48" s="138">
        <v>84500</v>
      </c>
      <c r="ADD48" s="138">
        <v>63375</v>
      </c>
      <c r="ADE48" s="196">
        <v>-99.881796690584991</v>
      </c>
      <c r="ADF48" s="196">
        <v>-99.881796690584991</v>
      </c>
      <c r="ADG48" s="196">
        <v>-99.881796690584991</v>
      </c>
      <c r="ADH48" s="196">
        <v>99.881796690584991</v>
      </c>
      <c r="ADI48" s="196">
        <v>-99.881796690584991</v>
      </c>
      <c r="ADJ48" s="196">
        <v>-99.881796690584991</v>
      </c>
      <c r="ADK48" s="196">
        <v>-99.881796690584991</v>
      </c>
      <c r="ADL48" s="196">
        <v>-99.881796690584991</v>
      </c>
      <c r="ADM48" s="196">
        <v>-99.881796690584991</v>
      </c>
      <c r="ADN48" s="196">
        <v>99.881796690584991</v>
      </c>
      <c r="ADO48" s="196">
        <v>-99.881796690584991</v>
      </c>
      <c r="ADP48" s="196">
        <v>99.881796690584991</v>
      </c>
      <c r="ADR48">
        <v>-1</v>
      </c>
      <c r="ADS48" s="239">
        <v>1</v>
      </c>
      <c r="ADT48" s="239">
        <v>1</v>
      </c>
      <c r="ADU48" s="214">
        <v>1</v>
      </c>
      <c r="ADV48" s="214">
        <v>-1</v>
      </c>
      <c r="ADW48" s="240">
        <v>24</v>
      </c>
      <c r="ADX48">
        <v>1</v>
      </c>
      <c r="ADY48">
        <v>-1</v>
      </c>
      <c r="ADZ48" s="214">
        <v>-1</v>
      </c>
      <c r="AEA48">
        <v>0</v>
      </c>
      <c r="AEB48">
        <v>1</v>
      </c>
      <c r="AEC48">
        <v>0</v>
      </c>
      <c r="AED48">
        <v>1</v>
      </c>
      <c r="AEE48" s="248">
        <v>-1.12426035503E-2</v>
      </c>
      <c r="AEF48" s="202">
        <v>42529</v>
      </c>
      <c r="AEG48">
        <v>1</v>
      </c>
      <c r="AEH48" t="s">
        <v>1180</v>
      </c>
      <c r="AEI48">
        <v>4</v>
      </c>
      <c r="AEJ48" s="252"/>
      <c r="AEK48">
        <v>3</v>
      </c>
      <c r="AEL48" s="138">
        <v>83550</v>
      </c>
      <c r="AEM48" s="138">
        <v>62662.5</v>
      </c>
      <c r="AEN48" s="196">
        <v>-939.31952662756498</v>
      </c>
      <c r="AEO48" s="196">
        <v>939.31952662756498</v>
      </c>
      <c r="AEP48" s="196">
        <v>939.31952662756498</v>
      </c>
      <c r="AEQ48" s="196">
        <v>-939.31952662756498</v>
      </c>
      <c r="AER48" s="196">
        <v>939.31952662756498</v>
      </c>
      <c r="AES48" s="196">
        <v>-939.31952662756498</v>
      </c>
      <c r="AET48" s="196">
        <v>-939.31952662756498</v>
      </c>
      <c r="AEU48" s="196">
        <v>-939.31952662756498</v>
      </c>
      <c r="AEV48" s="196">
        <v>-939.31952662756498</v>
      </c>
      <c r="AEW48" s="196">
        <v>939.31952662756498</v>
      </c>
      <c r="AEX48" s="196">
        <v>-939.31952662756498</v>
      </c>
      <c r="AEY48" s="196">
        <v>939.31952662756498</v>
      </c>
      <c r="AFA48">
        <f t="shared" si="109"/>
        <v>-1</v>
      </c>
      <c r="AFB48" s="239">
        <v>1</v>
      </c>
      <c r="AFC48" s="239">
        <v>1</v>
      </c>
      <c r="AFD48" s="239">
        <v>-1</v>
      </c>
      <c r="AFE48" s="214">
        <v>1</v>
      </c>
      <c r="AFF48" s="240">
        <v>25</v>
      </c>
      <c r="AFG48">
        <f t="shared" si="110"/>
        <v>-1</v>
      </c>
      <c r="AFH48">
        <f t="shared" si="111"/>
        <v>1</v>
      </c>
      <c r="AFI48" s="214">
        <v>-1</v>
      </c>
      <c r="AFJ48">
        <f t="shared" si="112"/>
        <v>0</v>
      </c>
      <c r="AFK48">
        <f t="shared" si="194"/>
        <v>0</v>
      </c>
      <c r="AFL48">
        <f t="shared" si="167"/>
        <v>1</v>
      </c>
      <c r="AFM48">
        <f t="shared" si="114"/>
        <v>0</v>
      </c>
      <c r="AFN48">
        <v>-9.5751047277100008E-3</v>
      </c>
      <c r="AFO48" s="202">
        <v>42529</v>
      </c>
      <c r="AFP48">
        <f t="shared" si="115"/>
        <v>1</v>
      </c>
      <c r="AFQ48" t="str">
        <f t="shared" si="92"/>
        <v>TRUE</v>
      </c>
      <c r="AFR48">
        <f>VLOOKUP($A48,'FuturesInfo (3)'!$A$2:$V$80,22)</f>
        <v>4</v>
      </c>
      <c r="AFS48" s="252"/>
      <c r="AFT48">
        <f t="shared" si="116"/>
        <v>3</v>
      </c>
      <c r="AFU48" s="138">
        <f>VLOOKUP($A48,'FuturesInfo (3)'!$A$2:$O$80,15)*AFR48</f>
        <v>82750</v>
      </c>
      <c r="AFV48" s="138">
        <f>VLOOKUP($A48,'FuturesInfo (3)'!$A$2:$O$80,15)*AFT48</f>
        <v>62062.5</v>
      </c>
      <c r="AFW48" s="196">
        <f t="shared" si="117"/>
        <v>-792.3399162180026</v>
      </c>
      <c r="AFX48" s="196">
        <f t="shared" si="188"/>
        <v>792.3399162180026</v>
      </c>
      <c r="AFY48" s="196">
        <f t="shared" si="119"/>
        <v>-792.3399162180026</v>
      </c>
      <c r="AFZ48" s="196">
        <f t="shared" si="120"/>
        <v>792.3399162180026</v>
      </c>
      <c r="AGA48" s="196">
        <f t="shared" si="191"/>
        <v>-792.3399162180026</v>
      </c>
      <c r="AGB48" s="196">
        <f t="shared" si="122"/>
        <v>-792.3399162180026</v>
      </c>
      <c r="AGC48" s="196">
        <f t="shared" si="168"/>
        <v>792.3399162180026</v>
      </c>
      <c r="AGD48" s="196">
        <f t="shared" si="123"/>
        <v>-792.3399162180026</v>
      </c>
      <c r="AGE48" s="196">
        <f>IF(IF(sym!$Q37=AFI48,1,0)=1,ABS(AFU48*AFN48),-ABS(AFU48*AFN48))</f>
        <v>-792.3399162180026</v>
      </c>
      <c r="AGF48" s="196">
        <f>IF(IF(sym!$P37=AFI48,1,0)=1,ABS(AFU48*AFN48),-ABS(AFU48*AFN48))</f>
        <v>792.3399162180026</v>
      </c>
      <c r="AGG48" s="196">
        <f t="shared" si="183"/>
        <v>-792.3399162180026</v>
      </c>
      <c r="AGH48" s="196">
        <f t="shared" si="125"/>
        <v>792.3399162180026</v>
      </c>
      <c r="AGJ48">
        <f t="shared" si="126"/>
        <v>-1</v>
      </c>
      <c r="AGK48" s="239">
        <v>1</v>
      </c>
      <c r="AGL48" s="239">
        <v>1</v>
      </c>
      <c r="AGM48" s="239">
        <v>-1</v>
      </c>
      <c r="AGN48" s="214">
        <v>1</v>
      </c>
      <c r="AGO48" s="240">
        <v>-3</v>
      </c>
      <c r="AGP48">
        <f t="shared" si="127"/>
        <v>-1</v>
      </c>
      <c r="AGQ48">
        <f t="shared" si="128"/>
        <v>-1</v>
      </c>
      <c r="AGR48" s="214"/>
      <c r="AGS48">
        <f t="shared" si="129"/>
        <v>0</v>
      </c>
      <c r="AGT48">
        <f t="shared" si="195"/>
        <v>0</v>
      </c>
      <c r="AGU48">
        <f t="shared" si="169"/>
        <v>0</v>
      </c>
      <c r="AGV48">
        <f t="shared" si="131"/>
        <v>0</v>
      </c>
      <c r="AGW48" s="248"/>
      <c r="AGX48" s="202">
        <v>42529</v>
      </c>
      <c r="AGY48">
        <f t="shared" si="132"/>
        <v>1</v>
      </c>
      <c r="AGZ48" t="str">
        <f t="shared" si="93"/>
        <v>TRUE</v>
      </c>
      <c r="AHA48">
        <f>VLOOKUP($A48,'FuturesInfo (3)'!$A$2:$V$80,22)</f>
        <v>4</v>
      </c>
      <c r="AHB48" s="252"/>
      <c r="AHC48">
        <f t="shared" si="133"/>
        <v>3</v>
      </c>
      <c r="AHD48" s="138">
        <f>VLOOKUP($A48,'FuturesInfo (3)'!$A$2:$O$80,15)*AHA48</f>
        <v>82750</v>
      </c>
      <c r="AHE48" s="138">
        <f>VLOOKUP($A48,'FuturesInfo (3)'!$A$2:$O$80,15)*AHC48</f>
        <v>62062.5</v>
      </c>
      <c r="AHF48" s="196">
        <f t="shared" si="134"/>
        <v>0</v>
      </c>
      <c r="AHG48" s="196">
        <f t="shared" si="189"/>
        <v>0</v>
      </c>
      <c r="AHH48" s="196">
        <f t="shared" si="136"/>
        <v>0</v>
      </c>
      <c r="AHI48" s="196">
        <f t="shared" si="137"/>
        <v>0</v>
      </c>
      <c r="AHJ48" s="196">
        <f t="shared" si="192"/>
        <v>0</v>
      </c>
      <c r="AHK48" s="196">
        <f t="shared" si="139"/>
        <v>0</v>
      </c>
      <c r="AHL48" s="196">
        <f t="shared" si="170"/>
        <v>0</v>
      </c>
      <c r="AHM48" s="196">
        <f t="shared" si="140"/>
        <v>0</v>
      </c>
      <c r="AHN48" s="196">
        <f>IF(IF(sym!$Q37=AGR48,1,0)=1,ABS(AHD48*AGW48),-ABS(AHD48*AGW48))</f>
        <v>0</v>
      </c>
      <c r="AHO48" s="196">
        <f>IF(IF(sym!$P37=AGR48,1,0)=1,ABS(AHD48*AGW48),-ABS(AHD48*AGW48))</f>
        <v>0</v>
      </c>
      <c r="AHP48" s="196">
        <f t="shared" si="185"/>
        <v>0</v>
      </c>
      <c r="AHQ48" s="196">
        <f t="shared" si="142"/>
        <v>0</v>
      </c>
      <c r="AHS48">
        <f t="shared" si="143"/>
        <v>0</v>
      </c>
      <c r="AHT48" s="239"/>
      <c r="AHU48" s="239"/>
      <c r="AHV48" s="239"/>
      <c r="AHW48" s="214"/>
      <c r="AHX48" s="240"/>
      <c r="AHY48">
        <f t="shared" si="144"/>
        <v>1</v>
      </c>
      <c r="AHZ48">
        <f t="shared" si="145"/>
        <v>0</v>
      </c>
      <c r="AIA48" s="214"/>
      <c r="AIB48">
        <f t="shared" si="146"/>
        <v>1</v>
      </c>
      <c r="AIC48">
        <f t="shared" si="196"/>
        <v>1</v>
      </c>
      <c r="AID48">
        <f t="shared" si="171"/>
        <v>0</v>
      </c>
      <c r="AIE48">
        <f t="shared" si="148"/>
        <v>1</v>
      </c>
      <c r="AIF48" s="248"/>
      <c r="AIG48" s="202"/>
      <c r="AIH48">
        <f t="shared" si="149"/>
        <v>-1</v>
      </c>
      <c r="AII48" t="str">
        <f t="shared" si="94"/>
        <v>FALSE</v>
      </c>
      <c r="AIJ48">
        <f>VLOOKUP($A48,'FuturesInfo (3)'!$A$2:$V$80,22)</f>
        <v>4</v>
      </c>
      <c r="AIK48" s="252"/>
      <c r="AIL48">
        <f t="shared" si="150"/>
        <v>3</v>
      </c>
      <c r="AIM48" s="138">
        <f>VLOOKUP($A48,'FuturesInfo (3)'!$A$2:$O$80,15)*AIJ48</f>
        <v>82750</v>
      </c>
      <c r="AIN48" s="138">
        <f>VLOOKUP($A48,'FuturesInfo (3)'!$A$2:$O$80,15)*AIL48</f>
        <v>62062.5</v>
      </c>
      <c r="AIO48" s="196">
        <f t="shared" si="151"/>
        <v>0</v>
      </c>
      <c r="AIP48" s="196">
        <f t="shared" si="190"/>
        <v>0</v>
      </c>
      <c r="AIQ48" s="196">
        <f t="shared" si="153"/>
        <v>0</v>
      </c>
      <c r="AIR48" s="196">
        <f t="shared" si="154"/>
        <v>0</v>
      </c>
      <c r="AIS48" s="196">
        <f t="shared" si="193"/>
        <v>0</v>
      </c>
      <c r="AIT48" s="196">
        <f t="shared" si="156"/>
        <v>0</v>
      </c>
      <c r="AIU48" s="196">
        <f t="shared" si="172"/>
        <v>0</v>
      </c>
      <c r="AIV48" s="196">
        <f t="shared" si="157"/>
        <v>0</v>
      </c>
      <c r="AIW48" s="196">
        <f>IF(IF(sym!$Q37=AIA48,1,0)=1,ABS(AIM48*AIF48),-ABS(AIM48*AIF48))</f>
        <v>0</v>
      </c>
      <c r="AIX48" s="196">
        <f>IF(IF(sym!$P37=AIA48,1,0)=1,ABS(AIM48*AIF48),-ABS(AIM48*AIF48))</f>
        <v>0</v>
      </c>
      <c r="AIY48" s="196">
        <f t="shared" si="187"/>
        <v>0</v>
      </c>
      <c r="AIZ48" s="196">
        <f t="shared" si="159"/>
        <v>0</v>
      </c>
    </row>
    <row r="49" spans="1:936" x14ac:dyDescent="0.25">
      <c r="A49" s="5" t="s">
        <v>362</v>
      </c>
      <c r="B49" s="150" t="str">
        <f>'FuturesInfo (3)'!M37</f>
        <v>@LB</v>
      </c>
      <c r="C49" s="200" t="str">
        <f>VLOOKUP(A49,'FuturesInfo (3)'!$A$2:$K$80,11)</f>
        <v>soft</v>
      </c>
      <c r="F49" s="5" t="e">
        <f>#REF!</f>
        <v>#REF!</v>
      </c>
      <c r="G49" s="5">
        <v>1</v>
      </c>
      <c r="H49">
        <v>1</v>
      </c>
      <c r="I49" s="5">
        <v>1</v>
      </c>
      <c r="J49">
        <f t="shared" si="197"/>
        <v>1</v>
      </c>
      <c r="K49">
        <f t="shared" si="198"/>
        <v>1</v>
      </c>
      <c r="L49" s="185">
        <v>1.6846361186000001E-2</v>
      </c>
      <c r="M49" s="167">
        <v>10</v>
      </c>
      <c r="N49" s="5">
        <v>60</v>
      </c>
      <c r="O49" t="str">
        <f t="shared" si="199"/>
        <v>TRUE</v>
      </c>
      <c r="P49">
        <f>VLOOKUP($A49,'FuturesInfo (3)'!$A$2:$V$80,22)</f>
        <v>3</v>
      </c>
      <c r="Q49">
        <f t="shared" si="80"/>
        <v>3</v>
      </c>
      <c r="R49">
        <f t="shared" si="80"/>
        <v>3</v>
      </c>
      <c r="S49" s="138">
        <f>VLOOKUP($A49,'FuturesInfo (3)'!$A$2:$O$80,15)*Q49</f>
        <v>110946</v>
      </c>
      <c r="T49" s="144">
        <f t="shared" si="200"/>
        <v>1869.0363881419562</v>
      </c>
      <c r="U49" s="144">
        <f t="shared" si="95"/>
        <v>1869.0363881419562</v>
      </c>
      <c r="W49" s="5">
        <f t="shared" si="201"/>
        <v>1</v>
      </c>
      <c r="X49" s="5">
        <v>1</v>
      </c>
      <c r="Y49">
        <v>1</v>
      </c>
      <c r="Z49" s="5">
        <v>1</v>
      </c>
      <c r="AA49">
        <f t="shared" si="173"/>
        <v>1</v>
      </c>
      <c r="AB49">
        <f t="shared" si="202"/>
        <v>1</v>
      </c>
      <c r="AC49" s="5">
        <v>1.4247846255800001E-2</v>
      </c>
      <c r="AD49" s="167">
        <v>10</v>
      </c>
      <c r="AE49" s="5">
        <v>60</v>
      </c>
      <c r="AF49" t="str">
        <f t="shared" si="203"/>
        <v>TRUE</v>
      </c>
      <c r="AG49">
        <f>VLOOKUP($A49,'FuturesInfo (3)'!$A$2:$V$80,22)</f>
        <v>3</v>
      </c>
      <c r="AH49">
        <f t="shared" si="204"/>
        <v>4</v>
      </c>
      <c r="AI49">
        <f t="shared" si="96"/>
        <v>3</v>
      </c>
      <c r="AJ49" s="138">
        <f>VLOOKUP($A49,'FuturesInfo (3)'!$A$2:$O$80,15)*AI49</f>
        <v>110946</v>
      </c>
      <c r="AK49" s="196">
        <f t="shared" si="205"/>
        <v>1580.7415506959869</v>
      </c>
      <c r="AL49" s="196">
        <f t="shared" si="98"/>
        <v>1580.7415506959869</v>
      </c>
      <c r="AN49" s="5">
        <f t="shared" si="86"/>
        <v>1</v>
      </c>
      <c r="AO49" s="5">
        <v>-1</v>
      </c>
      <c r="AP49">
        <v>1</v>
      </c>
      <c r="AQ49" s="5">
        <v>-1</v>
      </c>
      <c r="AR49">
        <f t="shared" si="174"/>
        <v>1</v>
      </c>
      <c r="AS49">
        <f t="shared" si="87"/>
        <v>0</v>
      </c>
      <c r="AT49" s="5">
        <v>-2.3521724926499999E-2</v>
      </c>
      <c r="AU49" s="167">
        <v>10</v>
      </c>
      <c r="AV49" s="5">
        <v>60</v>
      </c>
      <c r="AW49" t="str">
        <f t="shared" si="88"/>
        <v>TRUE</v>
      </c>
      <c r="AX49">
        <f>VLOOKUP($A49,'FuturesInfo (3)'!$A$2:$V$80,22)</f>
        <v>3</v>
      </c>
      <c r="AY49">
        <f t="shared" si="89"/>
        <v>2</v>
      </c>
      <c r="AZ49">
        <f t="shared" si="99"/>
        <v>3</v>
      </c>
      <c r="BA49" s="138">
        <f>VLOOKUP($A49,'FuturesInfo (3)'!$A$2:$O$80,15)*AZ49</f>
        <v>110946</v>
      </c>
      <c r="BB49" s="196">
        <f t="shared" si="90"/>
        <v>2609.6412936954689</v>
      </c>
      <c r="BC49" s="196">
        <f t="shared" si="100"/>
        <v>-2609.6412936954689</v>
      </c>
      <c r="BE49" s="5">
        <v>-1</v>
      </c>
      <c r="BF49" s="5">
        <v>-1</v>
      </c>
      <c r="BG49">
        <v>1</v>
      </c>
      <c r="BH49" s="5">
        <v>-1</v>
      </c>
      <c r="BI49">
        <v>1</v>
      </c>
      <c r="BJ49">
        <v>0</v>
      </c>
      <c r="BK49" s="5">
        <v>-2.0742723318800001E-2</v>
      </c>
      <c r="BL49" s="167">
        <v>10</v>
      </c>
      <c r="BM49" s="5">
        <v>60</v>
      </c>
      <c r="BN49" t="s">
        <v>1180</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1180</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1180</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1180</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1180</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1180</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1180</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1180</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1180</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1180</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1180</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1180</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1180</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1180</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1180</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1180</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1180</v>
      </c>
      <c r="QX49">
        <v>3</v>
      </c>
      <c r="QY49" s="252">
        <v>2</v>
      </c>
      <c r="QZ49">
        <v>2</v>
      </c>
      <c r="RA49" s="138">
        <v>101541</v>
      </c>
      <c r="RB49" s="138">
        <v>67694</v>
      </c>
      <c r="RC49" s="196">
        <v>0</v>
      </c>
      <c r="RD49" s="196">
        <f t="shared" si="91"/>
        <v>0</v>
      </c>
      <c r="RE49" s="196">
        <v>0</v>
      </c>
      <c r="RF49" s="196">
        <v>0</v>
      </c>
      <c r="RG49" s="196">
        <v>0</v>
      </c>
      <c r="RH49" s="196">
        <v>0</v>
      </c>
      <c r="RI49" s="196">
        <f t="shared" si="101"/>
        <v>0</v>
      </c>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f t="shared" si="175"/>
        <v>-1</v>
      </c>
      <c r="SE49" t="s">
        <v>1180</v>
      </c>
      <c r="SF49">
        <v>2</v>
      </c>
      <c r="SG49" s="252">
        <v>1</v>
      </c>
      <c r="SH49">
        <v>3</v>
      </c>
      <c r="SI49" s="138">
        <v>69300</v>
      </c>
      <c r="SJ49" s="138">
        <v>103950</v>
      </c>
      <c r="SK49" s="196">
        <v>-1644.1013974631401</v>
      </c>
      <c r="SL49" s="196">
        <f t="shared" si="160"/>
        <v>1644.1013974631401</v>
      </c>
      <c r="SM49" s="196">
        <v>-1644.1013974631401</v>
      </c>
      <c r="SN49" s="196">
        <v>1644.1013974631401</v>
      </c>
      <c r="SO49" s="196">
        <v>1644.1013974631401</v>
      </c>
      <c r="SP49" s="196">
        <v>-1644.1013974631401</v>
      </c>
      <c r="SQ49" s="196">
        <v>-1644.1013974631401</v>
      </c>
      <c r="SR49" s="196">
        <f t="shared" si="102"/>
        <v>-1644.1013974631401</v>
      </c>
      <c r="SS49" s="196">
        <v>1644.1013974631401</v>
      </c>
      <c r="ST49" s="196">
        <v>-1644.1013974631401</v>
      </c>
      <c r="SU49" s="196">
        <v>-1644.1013974631401</v>
      </c>
      <c r="SV49" s="196">
        <v>1644.1013974631401</v>
      </c>
      <c r="SX49">
        <v>1</v>
      </c>
      <c r="SY49" s="242">
        <v>1</v>
      </c>
      <c r="SZ49" s="242">
        <v>1</v>
      </c>
      <c r="TA49" s="242">
        <v>1</v>
      </c>
      <c r="TB49" s="214">
        <v>-1</v>
      </c>
      <c r="TC49" s="240">
        <v>-4</v>
      </c>
      <c r="TD49">
        <v>1</v>
      </c>
      <c r="TE49">
        <v>1</v>
      </c>
      <c r="TF49" s="246">
        <v>1</v>
      </c>
      <c r="TG49">
        <v>1</v>
      </c>
      <c r="TH49">
        <v>0</v>
      </c>
      <c r="TI49">
        <v>1</v>
      </c>
      <c r="TJ49">
        <v>1</v>
      </c>
      <c r="TK49" s="246"/>
      <c r="TL49" s="202">
        <v>42548</v>
      </c>
      <c r="TM49">
        <f t="shared" si="176"/>
        <v>1</v>
      </c>
      <c r="TN49" t="s">
        <v>1180</v>
      </c>
      <c r="TO49">
        <v>3</v>
      </c>
      <c r="TP49" s="252">
        <v>2</v>
      </c>
      <c r="TQ49">
        <v>2</v>
      </c>
      <c r="TR49" s="138">
        <v>103950</v>
      </c>
      <c r="TS49" s="138">
        <v>69300</v>
      </c>
      <c r="TT49" s="196">
        <v>0</v>
      </c>
      <c r="TU49" s="196">
        <f t="shared" si="161"/>
        <v>0</v>
      </c>
      <c r="TV49" s="196">
        <v>0</v>
      </c>
      <c r="TW49" s="196">
        <v>0</v>
      </c>
      <c r="TX49" s="196">
        <v>0</v>
      </c>
      <c r="TY49" s="196">
        <v>0</v>
      </c>
      <c r="TZ49" s="196">
        <v>0</v>
      </c>
      <c r="UA49" s="196">
        <f t="shared" si="103"/>
        <v>0</v>
      </c>
      <c r="UB49" s="196">
        <v>0</v>
      </c>
      <c r="UC49" s="196">
        <v>0</v>
      </c>
      <c r="UD49" s="196">
        <v>0</v>
      </c>
      <c r="UE49" s="196">
        <v>0</v>
      </c>
      <c r="UG49">
        <v>1</v>
      </c>
      <c r="UH49" s="242">
        <v>1</v>
      </c>
      <c r="UI49" s="242">
        <v>1</v>
      </c>
      <c r="UJ49" s="242">
        <v>1</v>
      </c>
      <c r="UK49" s="214">
        <v>-1</v>
      </c>
      <c r="UL49" s="240">
        <v>-4</v>
      </c>
      <c r="UM49">
        <v>1</v>
      </c>
      <c r="UN49">
        <v>1</v>
      </c>
      <c r="UO49" s="246">
        <v>1</v>
      </c>
      <c r="UP49">
        <v>1</v>
      </c>
      <c r="UQ49">
        <v>0</v>
      </c>
      <c r="UR49">
        <v>1</v>
      </c>
      <c r="US49">
        <v>1</v>
      </c>
      <c r="UT49" s="246">
        <v>2.4761904761899999E-2</v>
      </c>
      <c r="UU49" s="202">
        <v>42548</v>
      </c>
      <c r="UV49">
        <f t="shared" si="177"/>
        <v>1</v>
      </c>
      <c r="UW49" t="s">
        <v>1180</v>
      </c>
      <c r="UX49">
        <v>3</v>
      </c>
      <c r="UY49" s="252">
        <v>2</v>
      </c>
      <c r="UZ49">
        <v>2</v>
      </c>
      <c r="VA49" s="138">
        <v>106524</v>
      </c>
      <c r="VB49" s="138">
        <v>71016</v>
      </c>
      <c r="VC49" s="196">
        <v>2637.7371428566357</v>
      </c>
      <c r="VD49" s="196">
        <f t="shared" si="162"/>
        <v>2637.7371428566357</v>
      </c>
      <c r="VE49" s="196">
        <v>-2637.7371428566357</v>
      </c>
      <c r="VF49" s="196">
        <v>2637.7371428566357</v>
      </c>
      <c r="VG49" s="196">
        <v>2637.7371428566357</v>
      </c>
      <c r="VH49" s="196">
        <v>2637.7371428566357</v>
      </c>
      <c r="VI49" s="196">
        <v>2637.7371428566357</v>
      </c>
      <c r="VJ49" s="196">
        <f t="shared" si="104"/>
        <v>2637.7371428566357</v>
      </c>
      <c r="VK49" s="196">
        <v>2637.7371428566357</v>
      </c>
      <c r="VL49" s="196">
        <v>-2637.7371428566357</v>
      </c>
      <c r="VM49" s="196">
        <v>-2637.7371428566357</v>
      </c>
      <c r="VN49" s="196">
        <v>2637.7371428566357</v>
      </c>
      <c r="VP49">
        <v>1</v>
      </c>
      <c r="VQ49" s="242">
        <v>1</v>
      </c>
      <c r="VR49" s="242">
        <v>-1</v>
      </c>
      <c r="VS49" s="242">
        <v>1</v>
      </c>
      <c r="VT49" s="214">
        <v>-1</v>
      </c>
      <c r="VU49" s="240">
        <v>4</v>
      </c>
      <c r="VV49">
        <v>1</v>
      </c>
      <c r="VW49">
        <v>-1</v>
      </c>
      <c r="VX49" s="246">
        <v>-1</v>
      </c>
      <c r="VY49">
        <v>0</v>
      </c>
      <c r="VZ49">
        <v>1</v>
      </c>
      <c r="WA49">
        <v>0</v>
      </c>
      <c r="WB49">
        <v>1</v>
      </c>
      <c r="WC49" s="246">
        <v>-3.7174721189600001E-3</v>
      </c>
      <c r="WD49" s="202">
        <v>42549</v>
      </c>
      <c r="WE49">
        <f t="shared" si="178"/>
        <v>1</v>
      </c>
      <c r="WF49" t="s">
        <v>1180</v>
      </c>
      <c r="WG49">
        <v>3</v>
      </c>
      <c r="WH49" s="252">
        <v>2</v>
      </c>
      <c r="WI49">
        <v>3</v>
      </c>
      <c r="WJ49" s="138">
        <v>106128</v>
      </c>
      <c r="WK49" s="138">
        <v>106128</v>
      </c>
      <c r="WL49" s="196">
        <v>-394.52788104098687</v>
      </c>
      <c r="WM49" s="196">
        <f t="shared" si="163"/>
        <v>-394.52788104098687</v>
      </c>
      <c r="WN49" s="196">
        <v>394.52788104098687</v>
      </c>
      <c r="WO49" s="196">
        <v>-394.52788104098687</v>
      </c>
      <c r="WP49" s="196">
        <v>394.52788104098687</v>
      </c>
      <c r="WQ49" s="196">
        <v>394.52788104098687</v>
      </c>
      <c r="WR49" s="196">
        <v>-394.52788104098687</v>
      </c>
      <c r="WS49" s="196">
        <f t="shared" si="105"/>
        <v>-394.52788104098687</v>
      </c>
      <c r="WT49" s="196">
        <v>-394.52788104098687</v>
      </c>
      <c r="WU49" s="196">
        <v>394.52788104098687</v>
      </c>
      <c r="WV49" s="196">
        <v>-394.52788104098687</v>
      </c>
      <c r="WW49" s="196">
        <v>394.52788104098687</v>
      </c>
      <c r="WY49">
        <v>-1</v>
      </c>
      <c r="WZ49" s="242">
        <v>1</v>
      </c>
      <c r="XA49" s="242">
        <v>-1</v>
      </c>
      <c r="XB49" s="242">
        <v>1</v>
      </c>
      <c r="XC49" s="214">
        <v>-1</v>
      </c>
      <c r="XD49" s="240">
        <v>5</v>
      </c>
      <c r="XE49">
        <v>1</v>
      </c>
      <c r="XF49">
        <v>-1</v>
      </c>
      <c r="XG49">
        <v>-1</v>
      </c>
      <c r="XH49">
        <v>0</v>
      </c>
      <c r="XI49">
        <v>1</v>
      </c>
      <c r="XJ49">
        <v>0</v>
      </c>
      <c r="XK49">
        <v>1</v>
      </c>
      <c r="XL49">
        <v>-8.7064676616900004E-3</v>
      </c>
      <c r="XM49" s="202">
        <v>42549</v>
      </c>
      <c r="XN49">
        <f t="shared" si="179"/>
        <v>-1</v>
      </c>
      <c r="XO49" t="s">
        <v>1180</v>
      </c>
      <c r="XP49">
        <v>3</v>
      </c>
      <c r="XQ49" s="252">
        <v>1</v>
      </c>
      <c r="XR49">
        <v>4</v>
      </c>
      <c r="XS49" s="138">
        <v>105204</v>
      </c>
      <c r="XT49" s="138">
        <v>140272</v>
      </c>
      <c r="XU49" s="196">
        <v>-915.9552238804348</v>
      </c>
      <c r="XV49" s="196">
        <f t="shared" si="164"/>
        <v>915.9552238804348</v>
      </c>
      <c r="XW49" s="196">
        <v>915.9552238804348</v>
      </c>
      <c r="XX49" s="196">
        <v>-915.9552238804348</v>
      </c>
      <c r="XY49" s="196">
        <v>915.9552238804348</v>
      </c>
      <c r="XZ49" s="196">
        <v>915.9552238804348</v>
      </c>
      <c r="YA49" s="196">
        <v>-915.9552238804348</v>
      </c>
      <c r="YB49" s="196">
        <f t="shared" si="106"/>
        <v>915.9552238804348</v>
      </c>
      <c r="YC49" s="196">
        <v>-915.9552238804348</v>
      </c>
      <c r="YD49" s="196">
        <v>915.9552238804348</v>
      </c>
      <c r="YE49" s="196">
        <v>-915.9552238804348</v>
      </c>
      <c r="YF49" s="196">
        <v>915.9552238804348</v>
      </c>
      <c r="YH49">
        <v>-1</v>
      </c>
      <c r="YI49">
        <v>-1</v>
      </c>
      <c r="YJ49">
        <v>-1</v>
      </c>
      <c r="YK49">
        <v>-1</v>
      </c>
      <c r="YL49">
        <v>-1</v>
      </c>
      <c r="YM49">
        <v>6</v>
      </c>
      <c r="YN49">
        <v>1</v>
      </c>
      <c r="YO49">
        <v>-1</v>
      </c>
      <c r="YP49" s="246">
        <v>1</v>
      </c>
      <c r="YQ49">
        <v>0</v>
      </c>
      <c r="YR49">
        <v>0</v>
      </c>
      <c r="YS49">
        <v>1</v>
      </c>
      <c r="YT49">
        <v>0</v>
      </c>
      <c r="YU49" s="246">
        <v>1.2547051442899999E-3</v>
      </c>
      <c r="YV49" s="202">
        <v>42549</v>
      </c>
      <c r="YW49">
        <f t="shared" si="180"/>
        <v>-1</v>
      </c>
      <c r="YX49" t="s">
        <v>1180</v>
      </c>
      <c r="YY49">
        <v>3</v>
      </c>
      <c r="YZ49">
        <v>1</v>
      </c>
      <c r="ZA49">
        <v>4</v>
      </c>
      <c r="ZB49" s="138">
        <v>105336</v>
      </c>
      <c r="ZC49" s="138">
        <v>140448</v>
      </c>
      <c r="ZD49" s="196">
        <v>-132.16562107893142</v>
      </c>
      <c r="ZE49" s="196">
        <f t="shared" si="165"/>
        <v>-132.16562107893142</v>
      </c>
      <c r="ZF49" s="196">
        <v>-132.16562107893142</v>
      </c>
      <c r="ZG49" s="196">
        <v>132.16562107893142</v>
      </c>
      <c r="ZH49" s="196">
        <v>-132.16562107893142</v>
      </c>
      <c r="ZI49" s="196">
        <v>-132.16562107893142</v>
      </c>
      <c r="ZJ49" s="196">
        <v>-132.16562107893142</v>
      </c>
      <c r="ZK49" s="196">
        <f t="shared" si="107"/>
        <v>-132.16562107893142</v>
      </c>
      <c r="ZL49" s="196">
        <v>132.16562107893142</v>
      </c>
      <c r="ZM49" s="196">
        <v>-132.16562107893142</v>
      </c>
      <c r="ZN49" s="196">
        <v>-132.16562107893142</v>
      </c>
      <c r="ZO49" s="196">
        <v>132.16562107893142</v>
      </c>
      <c r="ZQ49">
        <v>1</v>
      </c>
      <c r="ZR49" s="242">
        <v>-1</v>
      </c>
      <c r="ZS49" s="242">
        <v>-1</v>
      </c>
      <c r="ZT49" s="242">
        <v>-1</v>
      </c>
      <c r="ZU49" s="214">
        <v>-1</v>
      </c>
      <c r="ZV49" s="240">
        <v>7</v>
      </c>
      <c r="ZW49">
        <v>1</v>
      </c>
      <c r="ZX49">
        <v>-1</v>
      </c>
      <c r="ZY49" s="246">
        <v>1</v>
      </c>
      <c r="ZZ49">
        <v>0</v>
      </c>
      <c r="AAA49">
        <v>0</v>
      </c>
      <c r="AAB49">
        <v>1</v>
      </c>
      <c r="AAC49">
        <v>0</v>
      </c>
      <c r="AAD49" s="246">
        <v>9.3984962405999992E-3</v>
      </c>
      <c r="AAE49" s="202">
        <v>42549</v>
      </c>
      <c r="AAF49">
        <f t="shared" si="181"/>
        <v>-1</v>
      </c>
      <c r="AAG49" t="s">
        <v>1180</v>
      </c>
      <c r="AAH49">
        <v>3</v>
      </c>
      <c r="AAI49" s="252">
        <v>1</v>
      </c>
      <c r="AAJ49">
        <v>4</v>
      </c>
      <c r="AAK49" s="138">
        <v>106326</v>
      </c>
      <c r="AAL49" s="138">
        <v>141768</v>
      </c>
      <c r="AAM49" s="196">
        <v>-999.30451127803553</v>
      </c>
      <c r="AAN49" s="196">
        <f t="shared" si="166"/>
        <v>999.30451127803553</v>
      </c>
      <c r="AAO49" s="196">
        <v>-999.30451127803553</v>
      </c>
      <c r="AAP49" s="196">
        <v>999.30451127803553</v>
      </c>
      <c r="AAQ49" s="196">
        <v>-999.30451127803553</v>
      </c>
      <c r="AAR49" s="196">
        <v>-999.30451127803553</v>
      </c>
      <c r="AAS49" s="196">
        <v>-999.30451127803553</v>
      </c>
      <c r="AAT49" s="196">
        <f t="shared" si="108"/>
        <v>-999.30451127803553</v>
      </c>
      <c r="AAU49" s="196">
        <v>999.30451127803553</v>
      </c>
      <c r="AAV49" s="196">
        <v>-999.30451127803553</v>
      </c>
      <c r="AAW49" s="196">
        <v>-999.30451127803553</v>
      </c>
      <c r="AAX49" s="196">
        <v>999.30451127803553</v>
      </c>
      <c r="AAZ49">
        <v>1</v>
      </c>
      <c r="ABA49" s="242">
        <v>1</v>
      </c>
      <c r="ABB49" s="242">
        <v>-1</v>
      </c>
      <c r="ABC49" s="242">
        <v>1</v>
      </c>
      <c r="ABD49" s="214">
        <v>-1</v>
      </c>
      <c r="ABE49" s="240">
        <v>8</v>
      </c>
      <c r="ABF49">
        <v>1</v>
      </c>
      <c r="ABG49">
        <v>-1</v>
      </c>
      <c r="ABH49" s="246">
        <v>1</v>
      </c>
      <c r="ABI49">
        <v>1</v>
      </c>
      <c r="ABJ49">
        <v>0</v>
      </c>
      <c r="ABK49">
        <v>1</v>
      </c>
      <c r="ABL49">
        <v>0</v>
      </c>
      <c r="ABM49" s="246">
        <v>7.1384233395399999E-3</v>
      </c>
      <c r="ABN49" s="202">
        <v>42549</v>
      </c>
      <c r="ABO49">
        <v>1</v>
      </c>
      <c r="ABP49" t="s">
        <v>1180</v>
      </c>
      <c r="ABQ49">
        <v>3</v>
      </c>
      <c r="ABR49" s="252">
        <v>2</v>
      </c>
      <c r="ABS49">
        <v>2</v>
      </c>
      <c r="ABT49" s="138">
        <v>107085</v>
      </c>
      <c r="ABU49" s="138">
        <v>71390</v>
      </c>
      <c r="ABV49" s="196">
        <v>764.4180633146409</v>
      </c>
      <c r="ABW49" s="196">
        <v>764.4180633146409</v>
      </c>
      <c r="ABX49" s="196">
        <v>-764.4180633146409</v>
      </c>
      <c r="ABY49" s="196">
        <v>764.4180633146409</v>
      </c>
      <c r="ABZ49" s="196">
        <v>-764.4180633146409</v>
      </c>
      <c r="ACA49" s="196">
        <v>-764.4180633146409</v>
      </c>
      <c r="ACB49" s="196">
        <v>764.4180633146409</v>
      </c>
      <c r="ACC49" s="196">
        <v>764.4180633146409</v>
      </c>
      <c r="ACD49" s="196">
        <v>764.4180633146409</v>
      </c>
      <c r="ACE49" s="196">
        <v>-764.4180633146409</v>
      </c>
      <c r="ACF49" s="196">
        <v>-764.4180633146409</v>
      </c>
      <c r="ACG49" s="196">
        <v>764.4180633146409</v>
      </c>
      <c r="ACI49">
        <v>1</v>
      </c>
      <c r="ACJ49" s="242">
        <v>1</v>
      </c>
      <c r="ACK49" s="242">
        <v>-1</v>
      </c>
      <c r="ACL49" s="242">
        <v>1</v>
      </c>
      <c r="ACM49" s="214">
        <v>-1</v>
      </c>
      <c r="ACN49" s="240">
        <v>9</v>
      </c>
      <c r="ACO49">
        <v>1</v>
      </c>
      <c r="ACP49">
        <v>-1</v>
      </c>
      <c r="ACQ49" s="246">
        <v>1</v>
      </c>
      <c r="ACR49">
        <v>0</v>
      </c>
      <c r="ACS49">
        <v>0</v>
      </c>
      <c r="ACT49">
        <v>1</v>
      </c>
      <c r="ACU49">
        <v>0</v>
      </c>
      <c r="ACV49" s="246">
        <v>8.0123266563899998E-3</v>
      </c>
      <c r="ACW49" s="202">
        <v>42549</v>
      </c>
      <c r="ACX49">
        <v>1</v>
      </c>
      <c r="ACY49" t="s">
        <v>1180</v>
      </c>
      <c r="ACZ49">
        <v>3</v>
      </c>
      <c r="ADA49" s="252"/>
      <c r="ADB49">
        <v>2</v>
      </c>
      <c r="ADC49" s="138">
        <v>107943</v>
      </c>
      <c r="ADD49" s="138">
        <v>71962</v>
      </c>
      <c r="ADE49" s="196">
        <v>864.8745762707058</v>
      </c>
      <c r="ADF49" s="196">
        <v>864.8745762707058</v>
      </c>
      <c r="ADG49" s="196">
        <v>-864.8745762707058</v>
      </c>
      <c r="ADH49" s="196">
        <v>864.8745762707058</v>
      </c>
      <c r="ADI49" s="196">
        <v>-864.8745762707058</v>
      </c>
      <c r="ADJ49" s="196">
        <v>-864.8745762707058</v>
      </c>
      <c r="ADK49" s="196">
        <v>864.8745762707058</v>
      </c>
      <c r="ADL49" s="196">
        <v>864.8745762707058</v>
      </c>
      <c r="ADM49" s="196">
        <v>864.8745762707058</v>
      </c>
      <c r="ADN49" s="196">
        <v>-864.8745762707058</v>
      </c>
      <c r="ADO49" s="196">
        <v>-864.8745762707058</v>
      </c>
      <c r="ADP49" s="196">
        <v>864.8745762707058</v>
      </c>
      <c r="ADR49">
        <v>1</v>
      </c>
      <c r="ADS49" s="242">
        <v>1</v>
      </c>
      <c r="ADT49" s="242">
        <v>1</v>
      </c>
      <c r="ADU49" s="246">
        <v>1</v>
      </c>
      <c r="ADV49" s="214">
        <v>-1</v>
      </c>
      <c r="ADW49" s="240">
        <v>-7</v>
      </c>
      <c r="ADX49">
        <v>1</v>
      </c>
      <c r="ADY49">
        <v>1</v>
      </c>
      <c r="ADZ49" s="246">
        <v>1</v>
      </c>
      <c r="AEA49">
        <v>1</v>
      </c>
      <c r="AEB49">
        <v>0</v>
      </c>
      <c r="AEC49">
        <v>1</v>
      </c>
      <c r="AED49">
        <v>1</v>
      </c>
      <c r="AEE49" s="246">
        <v>1.8954448180999998E-2</v>
      </c>
      <c r="AEF49" s="202">
        <v>42552</v>
      </c>
      <c r="AEG49">
        <v>1</v>
      </c>
      <c r="AEH49" t="s">
        <v>1180</v>
      </c>
      <c r="AEI49">
        <v>3</v>
      </c>
      <c r="AEJ49" s="252"/>
      <c r="AEK49">
        <v>2</v>
      </c>
      <c r="AEL49" s="138">
        <v>109989</v>
      </c>
      <c r="AEM49" s="138">
        <v>73326</v>
      </c>
      <c r="AEN49" s="196">
        <v>2084.7808009800087</v>
      </c>
      <c r="AEO49" s="196">
        <v>2084.7808009800087</v>
      </c>
      <c r="AEP49" s="196">
        <v>-2084.7808009800087</v>
      </c>
      <c r="AEQ49" s="196">
        <v>2084.7808009800087</v>
      </c>
      <c r="AER49" s="196">
        <v>2084.7808009800087</v>
      </c>
      <c r="AES49" s="196">
        <v>2084.7808009800087</v>
      </c>
      <c r="AET49" s="196">
        <v>2084.7808009800087</v>
      </c>
      <c r="AEU49" s="196">
        <v>2084.7808009800087</v>
      </c>
      <c r="AEV49" s="196">
        <v>2084.7808009800087</v>
      </c>
      <c r="AEW49" s="196">
        <v>-2084.7808009800087</v>
      </c>
      <c r="AEX49" s="196">
        <v>-2084.7808009800087</v>
      </c>
      <c r="AEY49" s="196">
        <v>2084.7808009800087</v>
      </c>
      <c r="AFA49">
        <f t="shared" si="109"/>
        <v>1</v>
      </c>
      <c r="AFB49" s="242">
        <v>1</v>
      </c>
      <c r="AFC49" s="242">
        <v>-1</v>
      </c>
      <c r="AFD49" s="242">
        <v>1</v>
      </c>
      <c r="AFE49" s="214">
        <v>-1</v>
      </c>
      <c r="AFF49" s="240">
        <v>-12</v>
      </c>
      <c r="AFG49">
        <f t="shared" si="110"/>
        <v>1</v>
      </c>
      <c r="AFH49">
        <f t="shared" si="111"/>
        <v>1</v>
      </c>
      <c r="AFI49" s="246">
        <v>1</v>
      </c>
      <c r="AFJ49">
        <f t="shared" si="112"/>
        <v>0</v>
      </c>
      <c r="AFK49">
        <f t="shared" si="194"/>
        <v>0</v>
      </c>
      <c r="AFL49">
        <f t="shared" si="167"/>
        <v>1</v>
      </c>
      <c r="AFM49">
        <f t="shared" si="114"/>
        <v>1</v>
      </c>
      <c r="AFN49">
        <v>8.7008700870099993E-3</v>
      </c>
      <c r="AFO49" s="202">
        <v>42548</v>
      </c>
      <c r="AFP49">
        <f t="shared" si="115"/>
        <v>1</v>
      </c>
      <c r="AFQ49" t="str">
        <f t="shared" si="92"/>
        <v>TRUE</v>
      </c>
      <c r="AFR49">
        <f>VLOOKUP($A49,'FuturesInfo (3)'!$A$2:$V$80,22)</f>
        <v>3</v>
      </c>
      <c r="AFS49" s="252"/>
      <c r="AFT49">
        <f t="shared" si="116"/>
        <v>2</v>
      </c>
      <c r="AFU49" s="138">
        <f>VLOOKUP($A49,'FuturesInfo (3)'!$A$2:$O$80,15)*AFR49</f>
        <v>110946</v>
      </c>
      <c r="AFV49" s="138">
        <f>VLOOKUP($A49,'FuturesInfo (3)'!$A$2:$O$80,15)*AFT49</f>
        <v>73964</v>
      </c>
      <c r="AFW49" s="196">
        <f t="shared" si="117"/>
        <v>965.32673267341136</v>
      </c>
      <c r="AFX49" s="196">
        <f t="shared" si="188"/>
        <v>965.32673267341136</v>
      </c>
      <c r="AFY49" s="196">
        <f t="shared" si="119"/>
        <v>-965.32673267341136</v>
      </c>
      <c r="AFZ49" s="196">
        <f t="shared" si="120"/>
        <v>965.32673267341136</v>
      </c>
      <c r="AGA49" s="196">
        <f t="shared" si="191"/>
        <v>965.32673267341136</v>
      </c>
      <c r="AGB49" s="196">
        <f t="shared" si="122"/>
        <v>-965.32673267341136</v>
      </c>
      <c r="AGC49" s="196">
        <f t="shared" si="168"/>
        <v>965.32673267341136</v>
      </c>
      <c r="AGD49" s="196">
        <f t="shared" si="123"/>
        <v>965.32673267341136</v>
      </c>
      <c r="AGE49" s="196">
        <f>IF(IF(sym!$Q38=AFI49,1,0)=1,ABS(AFU49*AFN49),-ABS(AFU49*AFN49))</f>
        <v>965.32673267341136</v>
      </c>
      <c r="AGF49" s="196">
        <f>IF(IF(sym!$P38=AFI49,1,0)=1,ABS(AFU49*AFN49),-ABS(AFU49*AFN49))</f>
        <v>-965.32673267341136</v>
      </c>
      <c r="AGG49" s="196">
        <f t="shared" si="183"/>
        <v>-965.32673267341136</v>
      </c>
      <c r="AGH49" s="196">
        <f t="shared" si="125"/>
        <v>965.32673267341136</v>
      </c>
      <c r="AGJ49">
        <f t="shared" si="126"/>
        <v>1</v>
      </c>
      <c r="AGK49" s="242">
        <v>1</v>
      </c>
      <c r="AGL49" s="242">
        <v>-1</v>
      </c>
      <c r="AGM49" s="242">
        <v>1</v>
      </c>
      <c r="AGN49" s="214">
        <v>-1</v>
      </c>
      <c r="AGO49" s="240">
        <v>-9</v>
      </c>
      <c r="AGP49">
        <f t="shared" si="127"/>
        <v>1</v>
      </c>
      <c r="AGQ49">
        <f t="shared" si="128"/>
        <v>1</v>
      </c>
      <c r="AGR49" s="246"/>
      <c r="AGS49">
        <f t="shared" si="129"/>
        <v>0</v>
      </c>
      <c r="AGT49">
        <f t="shared" si="195"/>
        <v>0</v>
      </c>
      <c r="AGU49">
        <f t="shared" si="169"/>
        <v>0</v>
      </c>
      <c r="AGV49">
        <f t="shared" si="131"/>
        <v>0</v>
      </c>
      <c r="AGW49" s="246"/>
      <c r="AGX49" s="202">
        <v>42552</v>
      </c>
      <c r="AGY49">
        <f t="shared" si="132"/>
        <v>1</v>
      </c>
      <c r="AGZ49" t="str">
        <f t="shared" si="93"/>
        <v>TRUE</v>
      </c>
      <c r="AHA49">
        <f>VLOOKUP($A49,'FuturesInfo (3)'!$A$2:$V$80,22)</f>
        <v>3</v>
      </c>
      <c r="AHB49" s="252"/>
      <c r="AHC49">
        <f t="shared" si="133"/>
        <v>2</v>
      </c>
      <c r="AHD49" s="138">
        <f>VLOOKUP($A49,'FuturesInfo (3)'!$A$2:$O$80,15)*AHA49</f>
        <v>110946</v>
      </c>
      <c r="AHE49" s="138">
        <f>VLOOKUP($A49,'FuturesInfo (3)'!$A$2:$O$80,15)*AHC49</f>
        <v>73964</v>
      </c>
      <c r="AHF49" s="196">
        <f t="shared" si="134"/>
        <v>0</v>
      </c>
      <c r="AHG49" s="196">
        <f t="shared" si="189"/>
        <v>0</v>
      </c>
      <c r="AHH49" s="196">
        <f t="shared" si="136"/>
        <v>0</v>
      </c>
      <c r="AHI49" s="196">
        <f t="shared" si="137"/>
        <v>0</v>
      </c>
      <c r="AHJ49" s="196">
        <f t="shared" si="192"/>
        <v>0</v>
      </c>
      <c r="AHK49" s="196">
        <f t="shared" si="139"/>
        <v>0</v>
      </c>
      <c r="AHL49" s="196">
        <f t="shared" si="170"/>
        <v>0</v>
      </c>
      <c r="AHM49" s="196">
        <f t="shared" si="140"/>
        <v>0</v>
      </c>
      <c r="AHN49" s="196">
        <f>IF(IF(sym!$Q38=AGR49,1,0)=1,ABS(AHD49*AGW49),-ABS(AHD49*AGW49))</f>
        <v>0</v>
      </c>
      <c r="AHO49" s="196">
        <f>IF(IF(sym!$P38=AGR49,1,0)=1,ABS(AHD49*AGW49),-ABS(AHD49*AGW49))</f>
        <v>0</v>
      </c>
      <c r="AHP49" s="196">
        <f t="shared" si="185"/>
        <v>0</v>
      </c>
      <c r="AHQ49" s="196">
        <f t="shared" si="142"/>
        <v>0</v>
      </c>
      <c r="AHS49">
        <f t="shared" si="143"/>
        <v>0</v>
      </c>
      <c r="AHT49" s="242"/>
      <c r="AHU49" s="242"/>
      <c r="AHV49" s="242"/>
      <c r="AHW49" s="214"/>
      <c r="AHX49" s="240"/>
      <c r="AHY49">
        <f t="shared" si="144"/>
        <v>1</v>
      </c>
      <c r="AHZ49">
        <f t="shared" si="145"/>
        <v>0</v>
      </c>
      <c r="AIA49" s="246"/>
      <c r="AIB49">
        <f t="shared" si="146"/>
        <v>1</v>
      </c>
      <c r="AIC49">
        <f t="shared" si="196"/>
        <v>1</v>
      </c>
      <c r="AID49">
        <f t="shared" si="171"/>
        <v>0</v>
      </c>
      <c r="AIE49">
        <f t="shared" si="148"/>
        <v>1</v>
      </c>
      <c r="AIF49" s="246"/>
      <c r="AIG49" s="202"/>
      <c r="AIH49">
        <f t="shared" si="149"/>
        <v>-1</v>
      </c>
      <c r="AII49" t="str">
        <f t="shared" si="94"/>
        <v>FALSE</v>
      </c>
      <c r="AIJ49">
        <f>VLOOKUP($A49,'FuturesInfo (3)'!$A$2:$V$80,22)</f>
        <v>3</v>
      </c>
      <c r="AIK49" s="252"/>
      <c r="AIL49">
        <f t="shared" si="150"/>
        <v>2</v>
      </c>
      <c r="AIM49" s="138">
        <f>VLOOKUP($A49,'FuturesInfo (3)'!$A$2:$O$80,15)*AIJ49</f>
        <v>110946</v>
      </c>
      <c r="AIN49" s="138">
        <f>VLOOKUP($A49,'FuturesInfo (3)'!$A$2:$O$80,15)*AIL49</f>
        <v>73964</v>
      </c>
      <c r="AIO49" s="196">
        <f t="shared" si="151"/>
        <v>0</v>
      </c>
      <c r="AIP49" s="196">
        <f t="shared" si="190"/>
        <v>0</v>
      </c>
      <c r="AIQ49" s="196">
        <f t="shared" si="153"/>
        <v>0</v>
      </c>
      <c r="AIR49" s="196">
        <f t="shared" si="154"/>
        <v>0</v>
      </c>
      <c r="AIS49" s="196">
        <f t="shared" si="193"/>
        <v>0</v>
      </c>
      <c r="AIT49" s="196">
        <f t="shared" si="156"/>
        <v>0</v>
      </c>
      <c r="AIU49" s="196">
        <f t="shared" si="172"/>
        <v>0</v>
      </c>
      <c r="AIV49" s="196">
        <f t="shared" si="157"/>
        <v>0</v>
      </c>
      <c r="AIW49" s="196">
        <f>IF(IF(sym!$Q38=AIA49,1,0)=1,ABS(AIM49*AIF49),-ABS(AIM49*AIF49))</f>
        <v>0</v>
      </c>
      <c r="AIX49" s="196">
        <f>IF(IF(sym!$P38=AIA49,1,0)=1,ABS(AIM49*AIF49),-ABS(AIM49*AIF49))</f>
        <v>0</v>
      </c>
      <c r="AIY49" s="196">
        <f t="shared" si="187"/>
        <v>0</v>
      </c>
      <c r="AIZ49" s="196">
        <f t="shared" si="159"/>
        <v>0</v>
      </c>
    </row>
    <row r="50" spans="1:936" x14ac:dyDescent="0.25">
      <c r="A50" s="1" t="s">
        <v>364</v>
      </c>
      <c r="B50" s="150" t="str">
        <f>'FuturesInfo (3)'!M38</f>
        <v>@LE</v>
      </c>
      <c r="C50" s="200" t="str">
        <f>VLOOKUP(A50,'FuturesInfo (3)'!$A$2:$K$80,11)</f>
        <v>meat</v>
      </c>
      <c r="F50" t="e">
        <f>#REF!</f>
        <v>#REF!</v>
      </c>
      <c r="G50">
        <v>-1</v>
      </c>
      <c r="H50">
        <v>1</v>
      </c>
      <c r="I50">
        <v>1</v>
      </c>
      <c r="J50">
        <f t="shared" si="197"/>
        <v>0</v>
      </c>
      <c r="K50">
        <f t="shared" si="198"/>
        <v>1</v>
      </c>
      <c r="L50" s="184">
        <v>1.2749681258E-3</v>
      </c>
      <c r="M50" s="2">
        <v>10</v>
      </c>
      <c r="N50">
        <v>60</v>
      </c>
      <c r="O50" t="str">
        <f t="shared" si="199"/>
        <v>TRUE</v>
      </c>
      <c r="P50">
        <f>VLOOKUP($A50,'FuturesInfo (3)'!$A$2:$V$80,22)</f>
        <v>3</v>
      </c>
      <c r="Q50">
        <f t="shared" si="80"/>
        <v>3</v>
      </c>
      <c r="R50">
        <f t="shared" si="80"/>
        <v>3</v>
      </c>
      <c r="S50" s="138">
        <f>VLOOKUP($A50,'FuturesInfo (3)'!$A$2:$O$80,15)*Q50</f>
        <v>131820</v>
      </c>
      <c r="T50" s="144">
        <f t="shared" si="200"/>
        <v>-168.066298342956</v>
      </c>
      <c r="U50" s="144">
        <f t="shared" si="95"/>
        <v>168.066298342956</v>
      </c>
      <c r="W50">
        <f t="shared" si="201"/>
        <v>-1</v>
      </c>
      <c r="X50">
        <v>-1</v>
      </c>
      <c r="Y50">
        <v>1</v>
      </c>
      <c r="Z50">
        <v>-1</v>
      </c>
      <c r="AA50">
        <f t="shared" si="173"/>
        <v>1</v>
      </c>
      <c r="AB50">
        <f t="shared" si="202"/>
        <v>0</v>
      </c>
      <c r="AC50" s="1">
        <v>-1.0611205432900001E-2</v>
      </c>
      <c r="AD50" s="2">
        <v>10</v>
      </c>
      <c r="AE50">
        <v>60</v>
      </c>
      <c r="AF50" t="str">
        <f t="shared" si="203"/>
        <v>TRUE</v>
      </c>
      <c r="AG50">
        <f>VLOOKUP($A50,'FuturesInfo (3)'!$A$2:$V$80,22)</f>
        <v>3</v>
      </c>
      <c r="AH50">
        <f t="shared" si="204"/>
        <v>2</v>
      </c>
      <c r="AI50">
        <f t="shared" si="96"/>
        <v>3</v>
      </c>
      <c r="AJ50" s="138">
        <f>VLOOKUP($A50,'FuturesInfo (3)'!$A$2:$O$80,15)*AI50</f>
        <v>131820</v>
      </c>
      <c r="AK50" s="196">
        <f t="shared" si="205"/>
        <v>1398.7691001648782</v>
      </c>
      <c r="AL50" s="196">
        <f t="shared" si="98"/>
        <v>-1398.7691001648782</v>
      </c>
      <c r="AN50">
        <f t="shared" si="86"/>
        <v>-1</v>
      </c>
      <c r="AO50">
        <v>-1</v>
      </c>
      <c r="AP50">
        <v>1</v>
      </c>
      <c r="AQ50">
        <v>-1</v>
      </c>
      <c r="AR50">
        <f t="shared" si="174"/>
        <v>1</v>
      </c>
      <c r="AS50">
        <f t="shared" si="87"/>
        <v>0</v>
      </c>
      <c r="AT50" s="1">
        <v>-4.7190047189999999E-3</v>
      </c>
      <c r="AU50" s="2">
        <v>10</v>
      </c>
      <c r="AV50">
        <v>60</v>
      </c>
      <c r="AW50" t="str">
        <f t="shared" si="88"/>
        <v>TRUE</v>
      </c>
      <c r="AX50">
        <f>VLOOKUP($A50,'FuturesInfo (3)'!$A$2:$V$80,22)</f>
        <v>3</v>
      </c>
      <c r="AY50">
        <f t="shared" si="89"/>
        <v>2</v>
      </c>
      <c r="AZ50">
        <f t="shared" si="99"/>
        <v>3</v>
      </c>
      <c r="BA50" s="138">
        <f>VLOOKUP($A50,'FuturesInfo (3)'!$A$2:$O$80,15)*AZ50</f>
        <v>131820</v>
      </c>
      <c r="BB50" s="196">
        <f t="shared" si="90"/>
        <v>622.05920205858001</v>
      </c>
      <c r="BC50" s="196">
        <f t="shared" si="100"/>
        <v>-622.05920205858001</v>
      </c>
      <c r="BE50">
        <v>-1</v>
      </c>
      <c r="BF50">
        <v>-1</v>
      </c>
      <c r="BG50">
        <v>1</v>
      </c>
      <c r="BH50">
        <v>1</v>
      </c>
      <c r="BI50">
        <v>0</v>
      </c>
      <c r="BJ50">
        <v>1</v>
      </c>
      <c r="BK50" s="1">
        <v>2.3491379310300001E-2</v>
      </c>
      <c r="BL50" s="2">
        <v>10</v>
      </c>
      <c r="BM50">
        <v>60</v>
      </c>
      <c r="BN50" t="s">
        <v>1180</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1180</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1180</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1180</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1180</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1180</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1180</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1180</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1180</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1180</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1180</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1180</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1180</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1180</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1180</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1180</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1180</v>
      </c>
      <c r="QX50">
        <v>2</v>
      </c>
      <c r="QY50" s="252">
        <v>2</v>
      </c>
      <c r="QZ50">
        <v>2</v>
      </c>
      <c r="RA50" s="138">
        <v>91860</v>
      </c>
      <c r="RB50" s="138">
        <v>91860</v>
      </c>
      <c r="RC50" s="196">
        <v>-563.43483022965779</v>
      </c>
      <c r="RD50" s="196">
        <f t="shared" si="91"/>
        <v>563.43483022965779</v>
      </c>
      <c r="RE50" s="196">
        <v>563.43483022965779</v>
      </c>
      <c r="RF50" s="196">
        <v>-563.43483022965779</v>
      </c>
      <c r="RG50" s="196">
        <v>563.43483022965779</v>
      </c>
      <c r="RH50" s="196">
        <v>563.43483022965779</v>
      </c>
      <c r="RI50" s="196">
        <f t="shared" si="101"/>
        <v>-2</v>
      </c>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f t="shared" si="175"/>
        <v>1</v>
      </c>
      <c r="SE50" t="s">
        <v>1180</v>
      </c>
      <c r="SF50">
        <v>2</v>
      </c>
      <c r="SG50" s="252">
        <v>2</v>
      </c>
      <c r="SH50">
        <v>2</v>
      </c>
      <c r="SI50" s="138">
        <v>90380</v>
      </c>
      <c r="SJ50" s="138">
        <v>90380</v>
      </c>
      <c r="SK50" s="196">
        <v>-1456.1550185021979</v>
      </c>
      <c r="SL50" s="196">
        <f t="shared" si="160"/>
        <v>-1456.1550185021979</v>
      </c>
      <c r="SM50" s="196">
        <v>-1456.1550185021979</v>
      </c>
      <c r="SN50" s="196">
        <v>1456.1550185021979</v>
      </c>
      <c r="SO50" s="196">
        <v>-1456.1550185021979</v>
      </c>
      <c r="SP50" s="196">
        <v>1456.1550185021979</v>
      </c>
      <c r="SQ50" s="196">
        <v>-1456.1550185021979</v>
      </c>
      <c r="SR50" s="196">
        <f t="shared" si="102"/>
        <v>-1456.1550185021979</v>
      </c>
      <c r="SS50" s="196">
        <v>-1456.1550185021979</v>
      </c>
      <c r="ST50" s="196">
        <v>1456.1550185021979</v>
      </c>
      <c r="SU50" s="196">
        <v>-1456.1550185021979</v>
      </c>
      <c r="SV50" s="196">
        <v>1456.1550185021979</v>
      </c>
      <c r="SX50">
        <v>-1</v>
      </c>
      <c r="SY50" s="239">
        <v>1</v>
      </c>
      <c r="SZ50" s="239">
        <v>1</v>
      </c>
      <c r="TA50" s="239">
        <v>1</v>
      </c>
      <c r="TB50" s="214">
        <v>1</v>
      </c>
      <c r="TC50" s="240">
        <v>5</v>
      </c>
      <c r="TD50">
        <v>-1</v>
      </c>
      <c r="TE50">
        <v>1</v>
      </c>
      <c r="TF50" s="214">
        <v>-1</v>
      </c>
      <c r="TG50">
        <v>0</v>
      </c>
      <c r="TH50">
        <v>0</v>
      </c>
      <c r="TI50">
        <v>1</v>
      </c>
      <c r="TJ50">
        <v>0</v>
      </c>
      <c r="TK50" s="248"/>
      <c r="TL50" s="202">
        <v>42545</v>
      </c>
      <c r="TM50">
        <f t="shared" si="176"/>
        <v>1</v>
      </c>
      <c r="TN50" t="s">
        <v>1180</v>
      </c>
      <c r="TO50">
        <v>3</v>
      </c>
      <c r="TP50" s="252">
        <v>2</v>
      </c>
      <c r="TQ50">
        <v>2</v>
      </c>
      <c r="TR50" s="138">
        <v>135570</v>
      </c>
      <c r="TS50" s="138">
        <v>90380</v>
      </c>
      <c r="TT50" s="196">
        <v>0</v>
      </c>
      <c r="TU50" s="196">
        <f t="shared" si="161"/>
        <v>0</v>
      </c>
      <c r="TV50" s="196">
        <v>0</v>
      </c>
      <c r="TW50" s="196">
        <v>0</v>
      </c>
      <c r="TX50" s="196">
        <v>0</v>
      </c>
      <c r="TY50" s="196">
        <v>0</v>
      </c>
      <c r="TZ50" s="196">
        <v>0</v>
      </c>
      <c r="UA50" s="196">
        <f t="shared" si="103"/>
        <v>0</v>
      </c>
      <c r="UB50" s="196">
        <v>0</v>
      </c>
      <c r="UC50" s="196">
        <v>0</v>
      </c>
      <c r="UD50" s="196">
        <v>0</v>
      </c>
      <c r="UE50" s="196">
        <v>0</v>
      </c>
      <c r="UG50">
        <v>-1</v>
      </c>
      <c r="UH50" s="239">
        <v>1</v>
      </c>
      <c r="UI50" s="239">
        <v>1</v>
      </c>
      <c r="UJ50" s="239">
        <v>1</v>
      </c>
      <c r="UK50" s="214">
        <v>1</v>
      </c>
      <c r="UL50" s="240">
        <v>5</v>
      </c>
      <c r="UM50">
        <v>-1</v>
      </c>
      <c r="UN50">
        <v>1</v>
      </c>
      <c r="UO50" s="214">
        <v>1</v>
      </c>
      <c r="UP50">
        <v>1</v>
      </c>
      <c r="UQ50">
        <v>1</v>
      </c>
      <c r="UR50">
        <v>0</v>
      </c>
      <c r="US50">
        <v>1</v>
      </c>
      <c r="UT50" s="248">
        <v>5.9747731799100002E-3</v>
      </c>
      <c r="UU50" s="202">
        <v>42545</v>
      </c>
      <c r="UV50">
        <f t="shared" si="177"/>
        <v>1</v>
      </c>
      <c r="UW50" t="s">
        <v>1180</v>
      </c>
      <c r="UX50">
        <v>3</v>
      </c>
      <c r="UY50" s="252">
        <v>2</v>
      </c>
      <c r="UZ50">
        <v>2</v>
      </c>
      <c r="VA50" s="138">
        <v>136380</v>
      </c>
      <c r="VB50" s="138">
        <v>90920</v>
      </c>
      <c r="VC50" s="196">
        <v>814.83956627612577</v>
      </c>
      <c r="VD50" s="196">
        <f t="shared" si="162"/>
        <v>-814.83956627612577</v>
      </c>
      <c r="VE50" s="196">
        <v>814.83956627612577</v>
      </c>
      <c r="VF50" s="196">
        <v>-814.83956627612577</v>
      </c>
      <c r="VG50" s="196">
        <v>814.83956627612577</v>
      </c>
      <c r="VH50" s="196">
        <v>814.83956627612577</v>
      </c>
      <c r="VI50" s="196">
        <v>814.83956627612577</v>
      </c>
      <c r="VJ50" s="196">
        <f t="shared" si="104"/>
        <v>814.83956627612577</v>
      </c>
      <c r="VK50" s="196">
        <v>814.83956627612577</v>
      </c>
      <c r="VL50" s="196">
        <v>-814.83956627612577</v>
      </c>
      <c r="VM50" s="196">
        <v>-814.83956627612577</v>
      </c>
      <c r="VN50" s="196">
        <v>814.83956627612577</v>
      </c>
      <c r="VP50">
        <v>1</v>
      </c>
      <c r="VQ50" s="239">
        <v>1</v>
      </c>
      <c r="VR50" s="239">
        <v>-1</v>
      </c>
      <c r="VS50" s="239">
        <v>1</v>
      </c>
      <c r="VT50" s="214">
        <v>1</v>
      </c>
      <c r="VU50" s="240">
        <v>6</v>
      </c>
      <c r="VV50">
        <v>-1</v>
      </c>
      <c r="VW50">
        <v>1</v>
      </c>
      <c r="VX50" s="214">
        <v>-1</v>
      </c>
      <c r="VY50">
        <v>0</v>
      </c>
      <c r="VZ50">
        <v>0</v>
      </c>
      <c r="WA50">
        <v>1</v>
      </c>
      <c r="WB50">
        <v>0</v>
      </c>
      <c r="WC50" s="248">
        <v>-7.4791025076999997E-3</v>
      </c>
      <c r="WD50" s="202">
        <v>42545</v>
      </c>
      <c r="WE50">
        <f t="shared" si="178"/>
        <v>1</v>
      </c>
      <c r="WF50" t="s">
        <v>1180</v>
      </c>
      <c r="WG50">
        <v>3</v>
      </c>
      <c r="WH50" s="252">
        <v>2</v>
      </c>
      <c r="WI50">
        <v>3</v>
      </c>
      <c r="WJ50" s="138">
        <v>135360</v>
      </c>
      <c r="WK50" s="138">
        <v>135360</v>
      </c>
      <c r="WL50" s="196">
        <v>-1012.3713154422719</v>
      </c>
      <c r="WM50" s="196">
        <f t="shared" si="163"/>
        <v>-1012.3713154422719</v>
      </c>
      <c r="WN50" s="196">
        <v>-1012.3713154422719</v>
      </c>
      <c r="WO50" s="196">
        <v>1012.3713154422719</v>
      </c>
      <c r="WP50" s="196">
        <v>-1012.3713154422719</v>
      </c>
      <c r="WQ50" s="196">
        <v>1012.3713154422719</v>
      </c>
      <c r="WR50" s="196">
        <v>-1012.3713154422719</v>
      </c>
      <c r="WS50" s="196">
        <f t="shared" si="105"/>
        <v>-1012.3713154422719</v>
      </c>
      <c r="WT50" s="196">
        <v>-1012.3713154422719</v>
      </c>
      <c r="WU50" s="196">
        <v>1012.3713154422719</v>
      </c>
      <c r="WV50" s="196">
        <v>-1012.3713154422719</v>
      </c>
      <c r="WW50" s="196">
        <v>1012.3713154422719</v>
      </c>
      <c r="WY50">
        <v>-1</v>
      </c>
      <c r="WZ50" s="239">
        <v>1</v>
      </c>
      <c r="XA50" s="239">
        <v>-1</v>
      </c>
      <c r="XB50" s="239">
        <v>1</v>
      </c>
      <c r="XC50" s="214">
        <v>1</v>
      </c>
      <c r="XD50" s="240">
        <v>7</v>
      </c>
      <c r="XE50">
        <v>-1</v>
      </c>
      <c r="XF50">
        <v>1</v>
      </c>
      <c r="XG50">
        <v>-1</v>
      </c>
      <c r="XH50">
        <v>0</v>
      </c>
      <c r="XI50">
        <v>0</v>
      </c>
      <c r="XJ50">
        <v>1</v>
      </c>
      <c r="XK50">
        <v>0</v>
      </c>
      <c r="XL50">
        <v>-8.8652482269499996E-3</v>
      </c>
      <c r="XM50" s="202">
        <v>42545</v>
      </c>
      <c r="XN50">
        <f t="shared" si="179"/>
        <v>1</v>
      </c>
      <c r="XO50" t="s">
        <v>1180</v>
      </c>
      <c r="XP50">
        <v>3</v>
      </c>
      <c r="XQ50" s="252">
        <v>1</v>
      </c>
      <c r="XR50">
        <v>4</v>
      </c>
      <c r="XS50" s="138">
        <v>134160</v>
      </c>
      <c r="XT50" s="138">
        <v>178880</v>
      </c>
      <c r="XU50" s="196">
        <v>-1189.361702127612</v>
      </c>
      <c r="XV50" s="196">
        <f t="shared" si="164"/>
        <v>1189.361702127612</v>
      </c>
      <c r="XW50" s="196">
        <v>-1189.361702127612</v>
      </c>
      <c r="XX50" s="196">
        <v>1189.361702127612</v>
      </c>
      <c r="XY50" s="196">
        <v>-1189.361702127612</v>
      </c>
      <c r="XZ50" s="196">
        <v>1189.361702127612</v>
      </c>
      <c r="YA50" s="196">
        <v>-1189.361702127612</v>
      </c>
      <c r="YB50" s="196">
        <f t="shared" si="106"/>
        <v>-1189.361702127612</v>
      </c>
      <c r="YC50" s="196">
        <v>-1189.361702127612</v>
      </c>
      <c r="YD50" s="196">
        <v>1189.361702127612</v>
      </c>
      <c r="YE50" s="196">
        <v>-1189.361702127612</v>
      </c>
      <c r="YF50" s="196">
        <v>1189.361702127612</v>
      </c>
      <c r="YH50">
        <v>-1</v>
      </c>
      <c r="YI50">
        <v>1</v>
      </c>
      <c r="YJ50">
        <v>1</v>
      </c>
      <c r="YK50">
        <v>-1</v>
      </c>
      <c r="YL50">
        <v>1</v>
      </c>
      <c r="YM50">
        <v>-4</v>
      </c>
      <c r="YN50">
        <v>-1</v>
      </c>
      <c r="YO50">
        <v>-1</v>
      </c>
      <c r="YP50" s="214">
        <v>1</v>
      </c>
      <c r="YQ50">
        <v>1</v>
      </c>
      <c r="YR50">
        <v>1</v>
      </c>
      <c r="YS50">
        <v>0</v>
      </c>
      <c r="YT50">
        <v>0</v>
      </c>
      <c r="YU50" s="248">
        <v>3.8014311270099998E-3</v>
      </c>
      <c r="YV50" s="202">
        <v>42551</v>
      </c>
      <c r="YW50">
        <f t="shared" si="180"/>
        <v>-1</v>
      </c>
      <c r="YX50" t="s">
        <v>1180</v>
      </c>
      <c r="YY50">
        <v>3</v>
      </c>
      <c r="YZ50">
        <v>1</v>
      </c>
      <c r="ZA50">
        <v>4</v>
      </c>
      <c r="ZB50" s="138">
        <v>134670</v>
      </c>
      <c r="ZC50" s="138">
        <v>179560</v>
      </c>
      <c r="ZD50" s="196">
        <v>511.93872987443666</v>
      </c>
      <c r="ZE50" s="196">
        <f t="shared" si="165"/>
        <v>-511.93872987443666</v>
      </c>
      <c r="ZF50" s="196">
        <v>511.93872987443666</v>
      </c>
      <c r="ZG50" s="196">
        <v>-511.93872987443666</v>
      </c>
      <c r="ZH50" s="196">
        <v>-511.93872987443666</v>
      </c>
      <c r="ZI50" s="196">
        <v>511.93872987443666</v>
      </c>
      <c r="ZJ50" s="196">
        <v>-511.93872987443666</v>
      </c>
      <c r="ZK50" s="196">
        <f t="shared" si="107"/>
        <v>-511.93872987443666</v>
      </c>
      <c r="ZL50" s="196">
        <v>511.93872987443666</v>
      </c>
      <c r="ZM50" s="196">
        <v>-511.93872987443666</v>
      </c>
      <c r="ZN50" s="196">
        <v>-511.93872987443666</v>
      </c>
      <c r="ZO50" s="196">
        <v>511.93872987443666</v>
      </c>
      <c r="ZQ50">
        <v>1</v>
      </c>
      <c r="ZR50" s="239">
        <v>1</v>
      </c>
      <c r="ZS50" s="239">
        <v>1</v>
      </c>
      <c r="ZT50" s="239">
        <v>1</v>
      </c>
      <c r="ZU50" s="214">
        <v>1</v>
      </c>
      <c r="ZV50" s="240">
        <v>1</v>
      </c>
      <c r="ZW50">
        <v>-1</v>
      </c>
      <c r="ZX50">
        <v>1</v>
      </c>
      <c r="ZY50" s="214">
        <v>-1</v>
      </c>
      <c r="ZZ50">
        <v>0</v>
      </c>
      <c r="AAA50">
        <v>0</v>
      </c>
      <c r="AAB50">
        <v>1</v>
      </c>
      <c r="AAC50">
        <v>0</v>
      </c>
      <c r="AAD50" s="248">
        <v>-2.5618177767899999E-2</v>
      </c>
      <c r="AAE50" s="202">
        <v>42551</v>
      </c>
      <c r="AAF50">
        <f t="shared" si="181"/>
        <v>1</v>
      </c>
      <c r="AAG50" t="s">
        <v>1180</v>
      </c>
      <c r="AAH50">
        <v>3</v>
      </c>
      <c r="AAI50" s="252">
        <v>2</v>
      </c>
      <c r="AAJ50">
        <v>2</v>
      </c>
      <c r="AAK50" s="138">
        <v>131220</v>
      </c>
      <c r="AAL50" s="138">
        <v>87480</v>
      </c>
      <c r="AAM50" s="196">
        <v>-3361.6172867038381</v>
      </c>
      <c r="AAN50" s="196">
        <f t="shared" si="166"/>
        <v>-3361.6172867038381</v>
      </c>
      <c r="AAO50" s="196">
        <v>-3361.6172867038381</v>
      </c>
      <c r="AAP50" s="196">
        <v>3361.6172867038381</v>
      </c>
      <c r="AAQ50" s="196">
        <v>-3361.6172867038381</v>
      </c>
      <c r="AAR50" s="196">
        <v>-3361.6172867038381</v>
      </c>
      <c r="AAS50" s="196">
        <v>-3361.6172867038381</v>
      </c>
      <c r="AAT50" s="196">
        <f t="shared" si="108"/>
        <v>-3361.6172867038381</v>
      </c>
      <c r="AAU50" s="196">
        <v>-3361.6172867038381</v>
      </c>
      <c r="AAV50" s="196">
        <v>3361.6172867038381</v>
      </c>
      <c r="AAW50" s="196">
        <v>-3361.6172867038381</v>
      </c>
      <c r="AAX50" s="196">
        <v>3361.6172867038381</v>
      </c>
      <c r="AAZ50">
        <v>-1</v>
      </c>
      <c r="ABA50" s="239">
        <v>-1</v>
      </c>
      <c r="ABB50" s="239">
        <v>-1</v>
      </c>
      <c r="ABC50" s="239">
        <v>-1</v>
      </c>
      <c r="ABD50" s="214">
        <v>1</v>
      </c>
      <c r="ABE50" s="240">
        <v>-6</v>
      </c>
      <c r="ABF50">
        <v>-1</v>
      </c>
      <c r="ABG50">
        <v>-1</v>
      </c>
      <c r="ABH50" s="214">
        <v>-1</v>
      </c>
      <c r="ABI50">
        <v>1</v>
      </c>
      <c r="ABJ50">
        <v>0</v>
      </c>
      <c r="ABK50">
        <v>1</v>
      </c>
      <c r="ABL50">
        <v>1</v>
      </c>
      <c r="ABM50" s="248">
        <v>-4.1152263374499998E-3</v>
      </c>
      <c r="ABN50" s="202">
        <v>42551</v>
      </c>
      <c r="ABO50">
        <v>-1</v>
      </c>
      <c r="ABP50" t="s">
        <v>1180</v>
      </c>
      <c r="ABQ50">
        <v>3</v>
      </c>
      <c r="ABR50" s="252">
        <v>2</v>
      </c>
      <c r="ABS50">
        <v>2</v>
      </c>
      <c r="ABT50" s="138">
        <v>130680</v>
      </c>
      <c r="ABU50" s="138">
        <v>87120</v>
      </c>
      <c r="ABV50" s="196">
        <v>537.77777777796598</v>
      </c>
      <c r="ABW50" s="196">
        <v>537.77777777796598</v>
      </c>
      <c r="ABX50" s="196">
        <v>-537.77777777796598</v>
      </c>
      <c r="ABY50" s="196">
        <v>537.77777777796598</v>
      </c>
      <c r="ABZ50" s="196">
        <v>537.77777777796598</v>
      </c>
      <c r="ACA50" s="196">
        <v>537.77777777796598</v>
      </c>
      <c r="ACB50" s="196">
        <v>537.77777777796598</v>
      </c>
      <c r="ACC50" s="196">
        <v>537.77777777796598</v>
      </c>
      <c r="ACD50" s="196">
        <v>-537.77777777796598</v>
      </c>
      <c r="ACE50" s="196">
        <v>537.77777777796598</v>
      </c>
      <c r="ACF50" s="196">
        <v>-537.77777777796598</v>
      </c>
      <c r="ACG50" s="196">
        <v>537.77777777796598</v>
      </c>
      <c r="ACI50">
        <v>-1</v>
      </c>
      <c r="ACJ50" s="239">
        <v>1</v>
      </c>
      <c r="ACK50" s="239">
        <v>1</v>
      </c>
      <c r="ACL50" s="239">
        <v>1</v>
      </c>
      <c r="ACM50" s="214">
        <v>1</v>
      </c>
      <c r="ACN50" s="240">
        <v>3</v>
      </c>
      <c r="ACO50">
        <v>-1</v>
      </c>
      <c r="ACP50">
        <v>1</v>
      </c>
      <c r="ACQ50" s="214">
        <v>1</v>
      </c>
      <c r="ACR50">
        <v>1</v>
      </c>
      <c r="ACS50">
        <v>1</v>
      </c>
      <c r="ACT50">
        <v>0</v>
      </c>
      <c r="ACU50">
        <v>1</v>
      </c>
      <c r="ACV50" s="248">
        <v>2.3415977961399999E-2</v>
      </c>
      <c r="ACW50" s="202">
        <v>42551</v>
      </c>
      <c r="ACX50">
        <v>1</v>
      </c>
      <c r="ACY50" t="s">
        <v>1180</v>
      </c>
      <c r="ACZ50">
        <v>3</v>
      </c>
      <c r="ADA50" s="252"/>
      <c r="ADB50">
        <v>2</v>
      </c>
      <c r="ADC50" s="138">
        <v>133740</v>
      </c>
      <c r="ADD50" s="138">
        <v>89160</v>
      </c>
      <c r="ADE50" s="196">
        <v>3131.6528925576358</v>
      </c>
      <c r="ADF50" s="196">
        <v>-3131.6528925576358</v>
      </c>
      <c r="ADG50" s="196">
        <v>3131.6528925576358</v>
      </c>
      <c r="ADH50" s="196">
        <v>-3131.6528925576358</v>
      </c>
      <c r="ADI50" s="196">
        <v>3131.6528925576358</v>
      </c>
      <c r="ADJ50" s="196">
        <v>3131.6528925576358</v>
      </c>
      <c r="ADK50" s="196">
        <v>3131.6528925576358</v>
      </c>
      <c r="ADL50" s="196">
        <v>3131.6528925576358</v>
      </c>
      <c r="ADM50" s="196">
        <v>3131.6528925576358</v>
      </c>
      <c r="ADN50" s="196">
        <v>-3131.6528925576358</v>
      </c>
      <c r="ADO50" s="196">
        <v>-3131.6528925576358</v>
      </c>
      <c r="ADP50" s="196">
        <v>3131.6528925576358</v>
      </c>
      <c r="ADR50">
        <v>1</v>
      </c>
      <c r="ADS50" s="239">
        <v>-1</v>
      </c>
      <c r="ADT50" s="239">
        <v>-1</v>
      </c>
      <c r="ADU50" s="214">
        <v>-1</v>
      </c>
      <c r="ADV50" s="214">
        <v>1</v>
      </c>
      <c r="ADW50" s="240">
        <v>4</v>
      </c>
      <c r="ADX50">
        <v>-1</v>
      </c>
      <c r="ADY50">
        <v>1</v>
      </c>
      <c r="ADZ50" s="214">
        <v>1</v>
      </c>
      <c r="AEA50">
        <v>0</v>
      </c>
      <c r="AEB50">
        <v>1</v>
      </c>
      <c r="AEC50">
        <v>0</v>
      </c>
      <c r="AED50">
        <v>1</v>
      </c>
      <c r="AEE50" s="248">
        <v>1.1440107671599999E-2</v>
      </c>
      <c r="AEF50" s="202">
        <v>42558</v>
      </c>
      <c r="AEG50">
        <v>-1</v>
      </c>
      <c r="AEH50" t="s">
        <v>1180</v>
      </c>
      <c r="AEI50">
        <v>3</v>
      </c>
      <c r="AEJ50" s="252"/>
      <c r="AEK50">
        <v>2</v>
      </c>
      <c r="AEL50" s="138">
        <v>135270</v>
      </c>
      <c r="AEM50" s="138">
        <v>90180</v>
      </c>
      <c r="AEN50" s="196">
        <v>-1547.5033647373318</v>
      </c>
      <c r="AEO50" s="196">
        <v>1547.5033647373318</v>
      </c>
      <c r="AEP50" s="196">
        <v>1547.5033647373318</v>
      </c>
      <c r="AEQ50" s="196">
        <v>-1547.5033647373318</v>
      </c>
      <c r="AER50" s="196">
        <v>1547.5033647373318</v>
      </c>
      <c r="AES50" s="196">
        <v>-1547.5033647373318</v>
      </c>
      <c r="AET50" s="196">
        <v>-1547.5033647373318</v>
      </c>
      <c r="AEU50" s="196">
        <v>-1547.5033647373318</v>
      </c>
      <c r="AEV50" s="196">
        <v>1547.5033647373318</v>
      </c>
      <c r="AEW50" s="196">
        <v>-1547.5033647373318</v>
      </c>
      <c r="AEX50" s="196">
        <v>-1547.5033647373318</v>
      </c>
      <c r="AEY50" s="196">
        <v>1547.5033647373318</v>
      </c>
      <c r="AFA50">
        <f t="shared" si="109"/>
        <v>1</v>
      </c>
      <c r="AFB50" s="239">
        <v>-1</v>
      </c>
      <c r="AFC50" s="239">
        <v>-1</v>
      </c>
      <c r="AFD50" s="239">
        <v>-1</v>
      </c>
      <c r="AFE50" s="214">
        <v>1</v>
      </c>
      <c r="AFF50" s="240">
        <v>2</v>
      </c>
      <c r="AFG50">
        <f t="shared" si="110"/>
        <v>-1</v>
      </c>
      <c r="AFH50">
        <f t="shared" si="111"/>
        <v>1</v>
      </c>
      <c r="AFI50" s="214">
        <v>-1</v>
      </c>
      <c r="AFJ50">
        <f t="shared" si="112"/>
        <v>1</v>
      </c>
      <c r="AFK50">
        <f t="shared" si="194"/>
        <v>0</v>
      </c>
      <c r="AFL50">
        <f t="shared" si="167"/>
        <v>1</v>
      </c>
      <c r="AFM50">
        <f t="shared" si="114"/>
        <v>0</v>
      </c>
      <c r="AFN50">
        <v>-1.5968063864000001E-2</v>
      </c>
      <c r="AFO50" s="202">
        <v>42558</v>
      </c>
      <c r="AFP50">
        <f t="shared" si="115"/>
        <v>-1</v>
      </c>
      <c r="AFQ50" t="str">
        <f t="shared" si="92"/>
        <v>TRUE</v>
      </c>
      <c r="AFR50">
        <f>VLOOKUP($A50,'FuturesInfo (3)'!$A$2:$V$80,22)</f>
        <v>3</v>
      </c>
      <c r="AFS50" s="252"/>
      <c r="AFT50">
        <f t="shared" si="116"/>
        <v>2</v>
      </c>
      <c r="AFU50" s="138">
        <f>VLOOKUP($A50,'FuturesInfo (3)'!$A$2:$O$80,15)*AFR50</f>
        <v>131820</v>
      </c>
      <c r="AFV50" s="138">
        <f>VLOOKUP($A50,'FuturesInfo (3)'!$A$2:$O$80,15)*AFT50</f>
        <v>87880</v>
      </c>
      <c r="AFW50" s="196">
        <f t="shared" si="117"/>
        <v>2104.9101785524799</v>
      </c>
      <c r="AFX50" s="196">
        <f t="shared" si="188"/>
        <v>-2104.9101785524799</v>
      </c>
      <c r="AFY50" s="196">
        <f t="shared" si="119"/>
        <v>-2104.9101785524799</v>
      </c>
      <c r="AFZ50" s="196">
        <f t="shared" si="120"/>
        <v>2104.9101785524799</v>
      </c>
      <c r="AGA50" s="196">
        <f t="shared" si="191"/>
        <v>-2104.9101785524799</v>
      </c>
      <c r="AGB50" s="196">
        <f t="shared" si="122"/>
        <v>2104.9101785524799</v>
      </c>
      <c r="AGC50" s="196">
        <f t="shared" si="168"/>
        <v>2104.9101785524799</v>
      </c>
      <c r="AGD50" s="196">
        <f t="shared" si="123"/>
        <v>2104.9101785524799</v>
      </c>
      <c r="AGE50" s="196">
        <f>IF(IF(sym!$Q39=AFI50,1,0)=1,ABS(AFU50*AFN50),-ABS(AFU50*AFN50))</f>
        <v>-2104.9101785524799</v>
      </c>
      <c r="AGF50" s="196">
        <f>IF(IF(sym!$P39=AFI50,1,0)=1,ABS(AFU50*AFN50),-ABS(AFU50*AFN50))</f>
        <v>2104.9101785524799</v>
      </c>
      <c r="AGG50" s="196">
        <f t="shared" si="183"/>
        <v>-2104.9101785524799</v>
      </c>
      <c r="AGH50" s="196">
        <f t="shared" si="125"/>
        <v>2104.9101785524799</v>
      </c>
      <c r="AGJ50">
        <f t="shared" si="126"/>
        <v>-1</v>
      </c>
      <c r="AGK50" s="239">
        <v>1</v>
      </c>
      <c r="AGL50" s="239">
        <v>1</v>
      </c>
      <c r="AGM50" s="239">
        <v>-1</v>
      </c>
      <c r="AGN50" s="214">
        <v>1</v>
      </c>
      <c r="AGO50" s="240">
        <v>3</v>
      </c>
      <c r="AGP50">
        <f t="shared" si="127"/>
        <v>-1</v>
      </c>
      <c r="AGQ50">
        <f t="shared" si="128"/>
        <v>1</v>
      </c>
      <c r="AGR50" s="214"/>
      <c r="AGS50">
        <f t="shared" si="129"/>
        <v>0</v>
      </c>
      <c r="AGT50">
        <f t="shared" si="195"/>
        <v>0</v>
      </c>
      <c r="AGU50">
        <f t="shared" si="169"/>
        <v>0</v>
      </c>
      <c r="AGV50">
        <f t="shared" si="131"/>
        <v>0</v>
      </c>
      <c r="AGW50" s="248"/>
      <c r="AGX50" s="202">
        <v>42562</v>
      </c>
      <c r="AGY50">
        <f t="shared" si="132"/>
        <v>1</v>
      </c>
      <c r="AGZ50" t="str">
        <f t="shared" si="93"/>
        <v>TRUE</v>
      </c>
      <c r="AHA50">
        <f>VLOOKUP($A50,'FuturesInfo (3)'!$A$2:$V$80,22)</f>
        <v>3</v>
      </c>
      <c r="AHB50" s="252"/>
      <c r="AHC50">
        <f t="shared" si="133"/>
        <v>2</v>
      </c>
      <c r="AHD50" s="138">
        <f>VLOOKUP($A50,'FuturesInfo (3)'!$A$2:$O$80,15)*AHA50</f>
        <v>131820</v>
      </c>
      <c r="AHE50" s="138">
        <f>VLOOKUP($A50,'FuturesInfo (3)'!$A$2:$O$80,15)*AHC50</f>
        <v>87880</v>
      </c>
      <c r="AHF50" s="196">
        <f t="shared" si="134"/>
        <v>0</v>
      </c>
      <c r="AHG50" s="196">
        <f t="shared" si="189"/>
        <v>0</v>
      </c>
      <c r="AHH50" s="196">
        <f t="shared" si="136"/>
        <v>0</v>
      </c>
      <c r="AHI50" s="196">
        <f t="shared" si="137"/>
        <v>0</v>
      </c>
      <c r="AHJ50" s="196">
        <f t="shared" si="192"/>
        <v>0</v>
      </c>
      <c r="AHK50" s="196">
        <f t="shared" si="139"/>
        <v>0</v>
      </c>
      <c r="AHL50" s="196">
        <f t="shared" si="170"/>
        <v>0</v>
      </c>
      <c r="AHM50" s="196">
        <f t="shared" si="140"/>
        <v>0</v>
      </c>
      <c r="AHN50" s="196">
        <f>IF(IF(sym!$Q39=AGR50,1,0)=1,ABS(AHD50*AGW50),-ABS(AHD50*AGW50))</f>
        <v>0</v>
      </c>
      <c r="AHO50" s="196">
        <f>IF(IF(sym!$P39=AGR50,1,0)=1,ABS(AHD50*AGW50),-ABS(AHD50*AGW50))</f>
        <v>0</v>
      </c>
      <c r="AHP50" s="196">
        <f t="shared" si="185"/>
        <v>0</v>
      </c>
      <c r="AHQ50" s="196">
        <f t="shared" si="142"/>
        <v>0</v>
      </c>
      <c r="AHS50">
        <f t="shared" si="143"/>
        <v>0</v>
      </c>
      <c r="AHT50" s="239"/>
      <c r="AHU50" s="239"/>
      <c r="AHV50" s="239"/>
      <c r="AHW50" s="214"/>
      <c r="AHX50" s="240"/>
      <c r="AHY50">
        <f t="shared" si="144"/>
        <v>1</v>
      </c>
      <c r="AHZ50">
        <f t="shared" si="145"/>
        <v>0</v>
      </c>
      <c r="AIA50" s="214"/>
      <c r="AIB50">
        <f t="shared" si="146"/>
        <v>1</v>
      </c>
      <c r="AIC50">
        <f t="shared" si="196"/>
        <v>1</v>
      </c>
      <c r="AID50">
        <f t="shared" si="171"/>
        <v>0</v>
      </c>
      <c r="AIE50">
        <f t="shared" si="148"/>
        <v>1</v>
      </c>
      <c r="AIF50" s="248"/>
      <c r="AIG50" s="202"/>
      <c r="AIH50">
        <f t="shared" si="149"/>
        <v>-1</v>
      </c>
      <c r="AII50" t="str">
        <f t="shared" si="94"/>
        <v>FALSE</v>
      </c>
      <c r="AIJ50">
        <f>VLOOKUP($A50,'FuturesInfo (3)'!$A$2:$V$80,22)</f>
        <v>3</v>
      </c>
      <c r="AIK50" s="252"/>
      <c r="AIL50">
        <f t="shared" si="150"/>
        <v>2</v>
      </c>
      <c r="AIM50" s="138">
        <f>VLOOKUP($A50,'FuturesInfo (3)'!$A$2:$O$80,15)*AIJ50</f>
        <v>131820</v>
      </c>
      <c r="AIN50" s="138">
        <f>VLOOKUP($A50,'FuturesInfo (3)'!$A$2:$O$80,15)*AIL50</f>
        <v>87880</v>
      </c>
      <c r="AIO50" s="196">
        <f t="shared" si="151"/>
        <v>0</v>
      </c>
      <c r="AIP50" s="196">
        <f t="shared" si="190"/>
        <v>0</v>
      </c>
      <c r="AIQ50" s="196">
        <f t="shared" si="153"/>
        <v>0</v>
      </c>
      <c r="AIR50" s="196">
        <f t="shared" si="154"/>
        <v>0</v>
      </c>
      <c r="AIS50" s="196">
        <f t="shared" si="193"/>
        <v>0</v>
      </c>
      <c r="AIT50" s="196">
        <f t="shared" si="156"/>
        <v>0</v>
      </c>
      <c r="AIU50" s="196">
        <f t="shared" si="172"/>
        <v>0</v>
      </c>
      <c r="AIV50" s="196">
        <f t="shared" si="157"/>
        <v>0</v>
      </c>
      <c r="AIW50" s="196">
        <f>IF(IF(sym!$Q39=AIA50,1,0)=1,ABS(AIM50*AIF50),-ABS(AIM50*AIF50))</f>
        <v>0</v>
      </c>
      <c r="AIX50" s="196">
        <f>IF(IF(sym!$P39=AIA50,1,0)=1,ABS(AIM50*AIF50),-ABS(AIM50*AIF50))</f>
        <v>0</v>
      </c>
      <c r="AIY50" s="196">
        <f t="shared" si="187"/>
        <v>0</v>
      </c>
      <c r="AIZ50" s="196">
        <f t="shared" si="159"/>
        <v>0</v>
      </c>
    </row>
    <row r="51" spans="1:936" x14ac:dyDescent="0.25">
      <c r="A51" s="1" t="s">
        <v>366</v>
      </c>
      <c r="B51" s="150" t="str">
        <f>'FuturesInfo (3)'!M39</f>
        <v>EB</v>
      </c>
      <c r="C51" s="200" t="str">
        <f>VLOOKUP(A51,'FuturesInfo (3)'!$A$2:$K$80,11)</f>
        <v>energy</v>
      </c>
      <c r="F51" t="e">
        <f>#REF!</f>
        <v>#REF!</v>
      </c>
      <c r="G51">
        <v>-1</v>
      </c>
      <c r="H51">
        <v>-1</v>
      </c>
      <c r="I51">
        <v>-1</v>
      </c>
      <c r="J51">
        <f t="shared" si="197"/>
        <v>1</v>
      </c>
      <c r="K51">
        <f t="shared" si="198"/>
        <v>1</v>
      </c>
      <c r="L51" s="184">
        <v>-7.9936051159099995E-3</v>
      </c>
      <c r="M51" s="2">
        <v>10</v>
      </c>
      <c r="N51">
        <v>60</v>
      </c>
      <c r="O51" t="str">
        <f t="shared" si="199"/>
        <v>TRUE</v>
      </c>
      <c r="P51">
        <f>VLOOKUP($A51,'FuturesInfo (3)'!$A$2:$V$80,22)</f>
        <v>2</v>
      </c>
      <c r="Q51">
        <f t="shared" si="80"/>
        <v>2</v>
      </c>
      <c r="R51">
        <f t="shared" si="80"/>
        <v>2</v>
      </c>
      <c r="S51" s="138">
        <f>VLOOKUP($A51,'FuturesInfo (3)'!$A$2:$O$80,15)*Q51</f>
        <v>98200</v>
      </c>
      <c r="T51" s="144">
        <f t="shared" si="200"/>
        <v>784.97202238236196</v>
      </c>
      <c r="U51" s="144">
        <f t="shared" si="95"/>
        <v>784.97202238236196</v>
      </c>
      <c r="W51">
        <f t="shared" si="201"/>
        <v>-1</v>
      </c>
      <c r="X51">
        <v>-1</v>
      </c>
      <c r="Y51">
        <v>-1</v>
      </c>
      <c r="Z51">
        <v>1</v>
      </c>
      <c r="AA51">
        <f t="shared" si="173"/>
        <v>0</v>
      </c>
      <c r="AB51">
        <f t="shared" si="202"/>
        <v>0</v>
      </c>
      <c r="AC51" s="1">
        <v>1.8331990330399998E-2</v>
      </c>
      <c r="AD51" s="2">
        <v>10</v>
      </c>
      <c r="AE51">
        <v>60</v>
      </c>
      <c r="AF51" t="str">
        <f t="shared" si="203"/>
        <v>TRUE</v>
      </c>
      <c r="AG51">
        <f>VLOOKUP($A51,'FuturesInfo (3)'!$A$2:$V$80,22)</f>
        <v>2</v>
      </c>
      <c r="AH51">
        <f t="shared" si="204"/>
        <v>3</v>
      </c>
      <c r="AI51">
        <f t="shared" si="96"/>
        <v>2</v>
      </c>
      <c r="AJ51" s="138">
        <f>VLOOKUP($A51,'FuturesInfo (3)'!$A$2:$O$80,15)*AI51</f>
        <v>98200</v>
      </c>
      <c r="AK51" s="196">
        <f t="shared" si="205"/>
        <v>-1800.2014504452798</v>
      </c>
      <c r="AL51" s="196">
        <f t="shared" si="98"/>
        <v>-1800.2014504452798</v>
      </c>
      <c r="AN51">
        <f t="shared" si="86"/>
        <v>-1</v>
      </c>
      <c r="AO51">
        <v>1</v>
      </c>
      <c r="AP51">
        <v>-1</v>
      </c>
      <c r="AQ51">
        <v>1</v>
      </c>
      <c r="AR51">
        <f t="shared" si="174"/>
        <v>1</v>
      </c>
      <c r="AS51">
        <f t="shared" si="87"/>
        <v>0</v>
      </c>
      <c r="AT51" s="1">
        <v>1.7606330366000001E-2</v>
      </c>
      <c r="AU51" s="2">
        <v>10</v>
      </c>
      <c r="AV51">
        <v>60</v>
      </c>
      <c r="AW51" t="str">
        <f t="shared" si="88"/>
        <v>TRUE</v>
      </c>
      <c r="AX51">
        <f>VLOOKUP($A51,'FuturesInfo (3)'!$A$2:$V$80,22)</f>
        <v>2</v>
      </c>
      <c r="AY51">
        <f t="shared" si="89"/>
        <v>2</v>
      </c>
      <c r="AZ51">
        <f t="shared" si="99"/>
        <v>2</v>
      </c>
      <c r="BA51" s="138">
        <f>VLOOKUP($A51,'FuturesInfo (3)'!$A$2:$O$80,15)*AZ51</f>
        <v>98200</v>
      </c>
      <c r="BB51" s="196">
        <f t="shared" si="90"/>
        <v>1728.9416419412</v>
      </c>
      <c r="BC51" s="196">
        <f t="shared" si="100"/>
        <v>-1728.9416419412</v>
      </c>
      <c r="BE51">
        <v>1</v>
      </c>
      <c r="BF51">
        <v>1</v>
      </c>
      <c r="BG51">
        <v>-1</v>
      </c>
      <c r="BH51">
        <v>1</v>
      </c>
      <c r="BI51">
        <v>1</v>
      </c>
      <c r="BJ51">
        <v>0</v>
      </c>
      <c r="BK51" s="1">
        <v>2.0800933125999999E-2</v>
      </c>
      <c r="BL51" s="2">
        <v>10</v>
      </c>
      <c r="BM51">
        <v>60</v>
      </c>
      <c r="BN51" t="s">
        <v>1180</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1180</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1180</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1180</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1180</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1180</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1180</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1180</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1180</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1180</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1180</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1180</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1180</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1180</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1180</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1180</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1180</v>
      </c>
      <c r="QX51">
        <v>1</v>
      </c>
      <c r="QY51" s="252">
        <v>2</v>
      </c>
      <c r="QZ51">
        <v>1</v>
      </c>
      <c r="RA51" s="138">
        <v>51060</v>
      </c>
      <c r="RB51" s="138">
        <v>51060</v>
      </c>
      <c r="RC51" s="196">
        <v>-1598.3494593063961</v>
      </c>
      <c r="RD51" s="196">
        <f t="shared" si="91"/>
        <v>-1598.3494593063961</v>
      </c>
      <c r="RE51" s="196">
        <v>-1598.3494593063961</v>
      </c>
      <c r="RF51" s="196">
        <v>1598.3494593063961</v>
      </c>
      <c r="RG51" s="196">
        <v>1598.3494593063961</v>
      </c>
      <c r="RH51" s="196">
        <v>1598.3494593063961</v>
      </c>
      <c r="RI51" s="196">
        <f t="shared" si="101"/>
        <v>-1</v>
      </c>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f t="shared" si="175"/>
        <v>-1</v>
      </c>
      <c r="SE51" t="s">
        <v>1180</v>
      </c>
      <c r="SF51">
        <v>1</v>
      </c>
      <c r="SG51" s="252">
        <v>1</v>
      </c>
      <c r="SH51">
        <v>1</v>
      </c>
      <c r="SI51" s="138">
        <v>51680</v>
      </c>
      <c r="SJ51" s="138">
        <v>51680</v>
      </c>
      <c r="SK51" s="196">
        <v>840.07833920860787</v>
      </c>
      <c r="SL51" s="196">
        <f t="shared" si="160"/>
        <v>-840.07833920860787</v>
      </c>
      <c r="SM51" s="196">
        <v>840.07833920860787</v>
      </c>
      <c r="SN51" s="196">
        <v>-840.07833920860787</v>
      </c>
      <c r="SO51" s="196">
        <v>-840.07833920860787</v>
      </c>
      <c r="SP51" s="196">
        <v>-840.07833920860787</v>
      </c>
      <c r="SQ51" s="196">
        <v>840.07833920860787</v>
      </c>
      <c r="SR51" s="196">
        <f t="shared" si="102"/>
        <v>-840.07833920860787</v>
      </c>
      <c r="SS51" s="196">
        <v>840.07833920860787</v>
      </c>
      <c r="ST51" s="196">
        <v>-840.07833920860787</v>
      </c>
      <c r="SU51" s="196">
        <v>-840.07833920860787</v>
      </c>
      <c r="SV51" s="196">
        <v>840.07833920860787</v>
      </c>
      <c r="SX51">
        <v>1</v>
      </c>
      <c r="SY51" s="239">
        <v>-1</v>
      </c>
      <c r="SZ51" s="239">
        <v>-1</v>
      </c>
      <c r="TA51" s="239">
        <v>-1</v>
      </c>
      <c r="TB51" s="214">
        <v>1</v>
      </c>
      <c r="TC51" s="240">
        <v>-4</v>
      </c>
      <c r="TD51">
        <v>-1</v>
      </c>
      <c r="TE51">
        <v>-1</v>
      </c>
      <c r="TF51" s="214">
        <v>-1</v>
      </c>
      <c r="TG51">
        <v>1</v>
      </c>
      <c r="TH51">
        <v>0</v>
      </c>
      <c r="TI51">
        <v>1</v>
      </c>
      <c r="TJ51">
        <v>1</v>
      </c>
      <c r="TK51" s="248">
        <v>-4.0470225476999999E-3</v>
      </c>
      <c r="TL51" s="202">
        <v>42548</v>
      </c>
      <c r="TM51">
        <f t="shared" si="176"/>
        <v>-1</v>
      </c>
      <c r="TN51" t="s">
        <v>1180</v>
      </c>
      <c r="TO51">
        <v>2</v>
      </c>
      <c r="TP51" s="252">
        <v>2</v>
      </c>
      <c r="TQ51">
        <v>2</v>
      </c>
      <c r="TR51" s="138">
        <v>103360</v>
      </c>
      <c r="TS51" s="138">
        <v>103360</v>
      </c>
      <c r="TT51" s="196">
        <v>418.30025053027197</v>
      </c>
      <c r="TU51" s="196">
        <f t="shared" si="161"/>
        <v>-418.30025053027197</v>
      </c>
      <c r="TV51" s="196">
        <v>-418.30025053027197</v>
      </c>
      <c r="TW51" s="196">
        <v>418.30025053027197</v>
      </c>
      <c r="TX51" s="196">
        <v>418.30025053027197</v>
      </c>
      <c r="TY51" s="196">
        <v>418.30025053027197</v>
      </c>
      <c r="TZ51" s="196">
        <v>418.30025053027197</v>
      </c>
      <c r="UA51" s="196">
        <f t="shared" si="103"/>
        <v>418.30025053027197</v>
      </c>
      <c r="UB51" s="196">
        <v>-418.30025053027197</v>
      </c>
      <c r="UC51" s="196">
        <v>418.30025053027197</v>
      </c>
      <c r="UD51" s="196">
        <v>-418.30025053027197</v>
      </c>
      <c r="UE51" s="196">
        <v>418.30025053027197</v>
      </c>
      <c r="UG51">
        <v>-1</v>
      </c>
      <c r="UH51" s="239">
        <v>-1</v>
      </c>
      <c r="UI51" s="239">
        <v>-1</v>
      </c>
      <c r="UJ51" s="239">
        <v>-1</v>
      </c>
      <c r="UK51" s="214">
        <v>-1</v>
      </c>
      <c r="UL51" s="240">
        <v>5</v>
      </c>
      <c r="UM51">
        <v>1</v>
      </c>
      <c r="UN51">
        <v>-1</v>
      </c>
      <c r="UO51" s="214">
        <v>-1</v>
      </c>
      <c r="UP51">
        <v>1</v>
      </c>
      <c r="UQ51">
        <v>1</v>
      </c>
      <c r="UR51">
        <v>0</v>
      </c>
      <c r="US51">
        <v>1</v>
      </c>
      <c r="UT51" s="248">
        <v>-4.0634674922599999E-2</v>
      </c>
      <c r="UU51" s="202">
        <v>42548</v>
      </c>
      <c r="UV51">
        <f t="shared" si="177"/>
        <v>-1</v>
      </c>
      <c r="UW51" t="s">
        <v>1180</v>
      </c>
      <c r="UX51">
        <v>2</v>
      </c>
      <c r="UY51" s="252">
        <v>2</v>
      </c>
      <c r="UZ51">
        <v>2</v>
      </c>
      <c r="VA51" s="138">
        <v>99160</v>
      </c>
      <c r="VB51" s="138">
        <v>99160</v>
      </c>
      <c r="VC51" s="196">
        <v>4029.3343653250158</v>
      </c>
      <c r="VD51" s="196">
        <f t="shared" si="162"/>
        <v>4029.3343653250158</v>
      </c>
      <c r="VE51" s="196">
        <v>4029.3343653250158</v>
      </c>
      <c r="VF51" s="196">
        <v>-4029.3343653250158</v>
      </c>
      <c r="VG51" s="196">
        <v>4029.3343653250158</v>
      </c>
      <c r="VH51" s="196">
        <v>4029.3343653250158</v>
      </c>
      <c r="VI51" s="196">
        <v>4029.3343653250158</v>
      </c>
      <c r="VJ51" s="196">
        <f t="shared" si="104"/>
        <v>4029.3343653250158</v>
      </c>
      <c r="VK51" s="196">
        <v>-4029.3343653250158</v>
      </c>
      <c r="VL51" s="196">
        <v>4029.3343653250158</v>
      </c>
      <c r="VM51" s="196">
        <v>-4029.3343653250158</v>
      </c>
      <c r="VN51" s="196">
        <v>4029.3343653250158</v>
      </c>
      <c r="VP51">
        <v>-1</v>
      </c>
      <c r="VQ51" s="239">
        <v>1</v>
      </c>
      <c r="VR51" s="239">
        <v>1</v>
      </c>
      <c r="VS51" s="239">
        <v>1</v>
      </c>
      <c r="VT51" s="214">
        <v>1</v>
      </c>
      <c r="VU51" s="240">
        <v>4</v>
      </c>
      <c r="VV51">
        <v>-1</v>
      </c>
      <c r="VW51">
        <v>1</v>
      </c>
      <c r="VX51" s="214">
        <v>1</v>
      </c>
      <c r="VY51">
        <v>1</v>
      </c>
      <c r="VZ51">
        <v>1</v>
      </c>
      <c r="WA51">
        <v>0</v>
      </c>
      <c r="WB51">
        <v>1</v>
      </c>
      <c r="WC51" s="248">
        <v>1.7749092376E-2</v>
      </c>
      <c r="WD51" s="202">
        <v>42550</v>
      </c>
      <c r="WE51">
        <f t="shared" si="178"/>
        <v>1</v>
      </c>
      <c r="WF51" t="s">
        <v>1180</v>
      </c>
      <c r="WG51">
        <v>2</v>
      </c>
      <c r="WH51" s="252">
        <v>2</v>
      </c>
      <c r="WI51">
        <v>2</v>
      </c>
      <c r="WJ51" s="138">
        <v>100920</v>
      </c>
      <c r="WK51" s="138">
        <v>100920</v>
      </c>
      <c r="WL51" s="196">
        <v>1791.2384025859199</v>
      </c>
      <c r="WM51" s="196">
        <f t="shared" si="163"/>
        <v>-1791.2384025859199</v>
      </c>
      <c r="WN51" s="196">
        <v>1791.2384025859199</v>
      </c>
      <c r="WO51" s="196">
        <v>-1791.2384025859199</v>
      </c>
      <c r="WP51" s="196">
        <v>1791.2384025859199</v>
      </c>
      <c r="WQ51" s="196">
        <v>1791.2384025859199</v>
      </c>
      <c r="WR51" s="196">
        <v>1791.2384025859199</v>
      </c>
      <c r="WS51" s="196">
        <f t="shared" si="105"/>
        <v>1791.2384025859199</v>
      </c>
      <c r="WT51" s="196">
        <v>1791.2384025859199</v>
      </c>
      <c r="WU51" s="196">
        <v>-1791.2384025859199</v>
      </c>
      <c r="WV51" s="196">
        <v>-1791.2384025859199</v>
      </c>
      <c r="WW51" s="196">
        <v>1791.2384025859199</v>
      </c>
      <c r="WY51">
        <v>1</v>
      </c>
      <c r="WZ51" s="239">
        <v>1</v>
      </c>
      <c r="XA51" s="239">
        <v>1</v>
      </c>
      <c r="XB51" s="239">
        <v>1</v>
      </c>
      <c r="XC51" s="214">
        <v>1</v>
      </c>
      <c r="XD51" s="240">
        <v>5</v>
      </c>
      <c r="XE51">
        <v>-1</v>
      </c>
      <c r="XF51">
        <v>1</v>
      </c>
      <c r="XG51">
        <v>-1</v>
      </c>
      <c r="XH51">
        <v>0</v>
      </c>
      <c r="XI51">
        <v>0</v>
      </c>
      <c r="XJ51">
        <v>1</v>
      </c>
      <c r="XK51">
        <v>0</v>
      </c>
      <c r="XL51">
        <v>-4.61751882679E-2</v>
      </c>
      <c r="XM51" s="202">
        <v>42550</v>
      </c>
      <c r="XN51">
        <f t="shared" si="179"/>
        <v>1</v>
      </c>
      <c r="XO51" t="s">
        <v>1180</v>
      </c>
      <c r="XP51">
        <v>2</v>
      </c>
      <c r="XQ51" s="252">
        <v>1</v>
      </c>
      <c r="XR51">
        <v>3</v>
      </c>
      <c r="XS51" s="138">
        <v>96260</v>
      </c>
      <c r="XT51" s="138">
        <v>144390</v>
      </c>
      <c r="XU51" s="196">
        <v>-4444.8236226680538</v>
      </c>
      <c r="XV51" s="196">
        <f t="shared" si="164"/>
        <v>-4444.8236226680538</v>
      </c>
      <c r="XW51" s="196">
        <v>-4444.8236226680538</v>
      </c>
      <c r="XX51" s="196">
        <v>4444.8236226680538</v>
      </c>
      <c r="XY51" s="196">
        <v>-4444.8236226680538</v>
      </c>
      <c r="XZ51" s="196">
        <v>-4444.8236226680538</v>
      </c>
      <c r="YA51" s="196">
        <v>-4444.8236226680538</v>
      </c>
      <c r="YB51" s="196">
        <f t="shared" si="106"/>
        <v>-4444.8236226680538</v>
      </c>
      <c r="YC51" s="196">
        <v>-4444.8236226680538</v>
      </c>
      <c r="YD51" s="196">
        <v>4444.8236226680538</v>
      </c>
      <c r="YE51" s="196">
        <v>-4444.8236226680538</v>
      </c>
      <c r="YF51" s="196">
        <v>4444.8236226680538</v>
      </c>
      <c r="YH51">
        <v>-1</v>
      </c>
      <c r="YI51">
        <v>-1</v>
      </c>
      <c r="YJ51">
        <v>-1</v>
      </c>
      <c r="YK51">
        <v>-1</v>
      </c>
      <c r="YL51">
        <v>1</v>
      </c>
      <c r="YM51">
        <v>6</v>
      </c>
      <c r="YN51">
        <v>-1</v>
      </c>
      <c r="YO51">
        <v>1</v>
      </c>
      <c r="YP51" s="214">
        <v>1</v>
      </c>
      <c r="YQ51">
        <v>0</v>
      </c>
      <c r="YR51">
        <v>1</v>
      </c>
      <c r="YS51">
        <v>0</v>
      </c>
      <c r="YT51">
        <v>1</v>
      </c>
      <c r="YU51" s="248">
        <v>8.5185954706000003E-3</v>
      </c>
      <c r="YV51" s="202">
        <v>42550</v>
      </c>
      <c r="YW51">
        <f t="shared" si="180"/>
        <v>-1</v>
      </c>
      <c r="YX51" t="s">
        <v>1180</v>
      </c>
      <c r="YY51">
        <v>2</v>
      </c>
      <c r="YZ51">
        <v>1</v>
      </c>
      <c r="ZA51">
        <v>3</v>
      </c>
      <c r="ZB51" s="138">
        <v>97080</v>
      </c>
      <c r="ZC51" s="138">
        <v>145620</v>
      </c>
      <c r="ZD51" s="196">
        <v>-826.985248285848</v>
      </c>
      <c r="ZE51" s="196">
        <f t="shared" si="165"/>
        <v>-826.985248285848</v>
      </c>
      <c r="ZF51" s="196">
        <v>826.985248285848</v>
      </c>
      <c r="ZG51" s="196">
        <v>-826.985248285848</v>
      </c>
      <c r="ZH51" s="196">
        <v>826.985248285848</v>
      </c>
      <c r="ZI51" s="196">
        <v>-826.985248285848</v>
      </c>
      <c r="ZJ51" s="196">
        <v>-826.985248285848</v>
      </c>
      <c r="ZK51" s="196">
        <f t="shared" si="107"/>
        <v>-826.985248285848</v>
      </c>
      <c r="ZL51" s="196">
        <v>826.985248285848</v>
      </c>
      <c r="ZM51" s="196">
        <v>-826.985248285848</v>
      </c>
      <c r="ZN51" s="196">
        <v>-826.985248285848</v>
      </c>
      <c r="ZO51" s="196">
        <v>826.985248285848</v>
      </c>
      <c r="ZQ51">
        <v>1</v>
      </c>
      <c r="ZR51" s="239">
        <v>1</v>
      </c>
      <c r="ZS51" s="239">
        <v>1</v>
      </c>
      <c r="ZT51" s="239">
        <v>-1</v>
      </c>
      <c r="ZU51" s="214">
        <v>1</v>
      </c>
      <c r="ZV51" s="240">
        <v>7</v>
      </c>
      <c r="ZW51">
        <v>-1</v>
      </c>
      <c r="ZX51">
        <v>1</v>
      </c>
      <c r="ZY51" s="214">
        <v>-1</v>
      </c>
      <c r="ZZ51">
        <v>0</v>
      </c>
      <c r="AAA51">
        <v>0</v>
      </c>
      <c r="AAB51">
        <v>1</v>
      </c>
      <c r="AAC51">
        <v>0</v>
      </c>
      <c r="AAD51" s="248">
        <v>-7.2105480016500002E-3</v>
      </c>
      <c r="AAE51" s="202">
        <v>42550</v>
      </c>
      <c r="AAF51">
        <f t="shared" si="181"/>
        <v>1</v>
      </c>
      <c r="AAG51" t="s">
        <v>1180</v>
      </c>
      <c r="AAH51">
        <v>2</v>
      </c>
      <c r="AAI51" s="252">
        <v>1</v>
      </c>
      <c r="AAJ51">
        <v>3</v>
      </c>
      <c r="AAK51" s="138">
        <v>96380</v>
      </c>
      <c r="AAL51" s="138">
        <v>144570</v>
      </c>
      <c r="AAM51" s="196">
        <v>-694.95261639902708</v>
      </c>
      <c r="AAN51" s="196">
        <f t="shared" si="166"/>
        <v>-694.95261639902708</v>
      </c>
      <c r="AAO51" s="196">
        <v>-694.95261639902708</v>
      </c>
      <c r="AAP51" s="196">
        <v>694.95261639902708</v>
      </c>
      <c r="AAQ51" s="196">
        <v>-694.95261639902708</v>
      </c>
      <c r="AAR51" s="196">
        <v>-694.95261639902708</v>
      </c>
      <c r="AAS51" s="196">
        <v>694.95261639902708</v>
      </c>
      <c r="AAT51" s="196">
        <f t="shared" si="108"/>
        <v>-694.95261639902708</v>
      </c>
      <c r="AAU51" s="196">
        <v>-694.95261639902708</v>
      </c>
      <c r="AAV51" s="196">
        <v>694.95261639902708</v>
      </c>
      <c r="AAW51" s="196">
        <v>-694.95261639902708</v>
      </c>
      <c r="AAX51" s="196">
        <v>694.95261639902708</v>
      </c>
      <c r="AAZ51">
        <v>-1</v>
      </c>
      <c r="ABA51" s="239">
        <v>-1</v>
      </c>
      <c r="ABB51" s="239">
        <v>-1</v>
      </c>
      <c r="ABC51" s="239">
        <v>-1</v>
      </c>
      <c r="ABD51" s="214">
        <v>-1</v>
      </c>
      <c r="ABE51" s="240">
        <v>8</v>
      </c>
      <c r="ABF51">
        <v>1</v>
      </c>
      <c r="ABG51">
        <v>-1</v>
      </c>
      <c r="ABH51" s="214">
        <v>1</v>
      </c>
      <c r="ABI51">
        <v>0</v>
      </c>
      <c r="ABJ51">
        <v>0</v>
      </c>
      <c r="ABK51">
        <v>1</v>
      </c>
      <c r="ABL51">
        <v>0</v>
      </c>
      <c r="ABM51" s="248">
        <v>4.25399460469E-2</v>
      </c>
      <c r="ABN51" s="202">
        <v>42550</v>
      </c>
      <c r="ABO51">
        <v>-1</v>
      </c>
      <c r="ABP51" t="s">
        <v>1180</v>
      </c>
      <c r="ABQ51">
        <v>2</v>
      </c>
      <c r="ABR51" s="252">
        <v>1</v>
      </c>
      <c r="ABS51">
        <v>3</v>
      </c>
      <c r="ABT51" s="138">
        <v>100480</v>
      </c>
      <c r="ABU51" s="138">
        <v>150720</v>
      </c>
      <c r="ABV51" s="196">
        <v>-4274.4137787925119</v>
      </c>
      <c r="ABW51" s="196">
        <v>-4274.4137787925119</v>
      </c>
      <c r="ABX51" s="196">
        <v>-4274.4137787925119</v>
      </c>
      <c r="ABY51" s="196">
        <v>4274.4137787925119</v>
      </c>
      <c r="ABZ51" s="196">
        <v>-4274.4137787925119</v>
      </c>
      <c r="ACA51" s="196">
        <v>-4274.4137787925119</v>
      </c>
      <c r="ACB51" s="196">
        <v>-4274.4137787925119</v>
      </c>
      <c r="ACC51" s="196">
        <v>-4274.4137787925119</v>
      </c>
      <c r="ACD51" s="196">
        <v>4274.4137787925119</v>
      </c>
      <c r="ACE51" s="196">
        <v>-4274.4137787925119</v>
      </c>
      <c r="ACF51" s="196">
        <v>-4274.4137787925119</v>
      </c>
      <c r="ACG51" s="196">
        <v>4274.4137787925119</v>
      </c>
      <c r="ACI51">
        <v>1</v>
      </c>
      <c r="ACJ51" s="239">
        <v>-1</v>
      </c>
      <c r="ACK51" s="239">
        <v>-1</v>
      </c>
      <c r="ACL51" s="239">
        <v>-1</v>
      </c>
      <c r="ACM51" s="214">
        <v>-1</v>
      </c>
      <c r="ACN51" s="240">
        <v>9</v>
      </c>
      <c r="ACO51">
        <v>1</v>
      </c>
      <c r="ACP51">
        <v>-1</v>
      </c>
      <c r="ACQ51" s="214">
        <v>-1</v>
      </c>
      <c r="ACR51">
        <v>1</v>
      </c>
      <c r="ACS51">
        <v>1</v>
      </c>
      <c r="ACT51">
        <v>0</v>
      </c>
      <c r="ACU51">
        <v>1</v>
      </c>
      <c r="ACV51" s="248">
        <v>-4.4984076433099998E-2</v>
      </c>
      <c r="ACW51" s="202">
        <v>42550</v>
      </c>
      <c r="ACX51">
        <v>-1</v>
      </c>
      <c r="ACY51" t="s">
        <v>1180</v>
      </c>
      <c r="ACZ51">
        <v>2</v>
      </c>
      <c r="ADA51" s="252"/>
      <c r="ADB51">
        <v>2</v>
      </c>
      <c r="ADC51" s="138">
        <v>95960</v>
      </c>
      <c r="ADD51" s="138">
        <v>95960</v>
      </c>
      <c r="ADE51" s="196">
        <v>4316.6719745202754</v>
      </c>
      <c r="ADF51" s="196">
        <v>-4316.6719745202754</v>
      </c>
      <c r="ADG51" s="196">
        <v>4316.6719745202754</v>
      </c>
      <c r="ADH51" s="196">
        <v>-4316.6719745202754</v>
      </c>
      <c r="ADI51" s="196">
        <v>4316.6719745202754</v>
      </c>
      <c r="ADJ51" s="196">
        <v>4316.6719745202754</v>
      </c>
      <c r="ADK51" s="196">
        <v>4316.6719745202754</v>
      </c>
      <c r="ADL51" s="196">
        <v>4316.6719745202754</v>
      </c>
      <c r="ADM51" s="196">
        <v>-4316.6719745202754</v>
      </c>
      <c r="ADN51" s="196">
        <v>4316.6719745202754</v>
      </c>
      <c r="ADO51" s="196">
        <v>-4316.6719745202754</v>
      </c>
      <c r="ADP51" s="196">
        <v>4316.6719745202754</v>
      </c>
      <c r="ADR51">
        <v>-1</v>
      </c>
      <c r="ADS51" s="239">
        <v>-1</v>
      </c>
      <c r="ADT51" s="239">
        <v>-1</v>
      </c>
      <c r="ADU51" s="214">
        <v>-1</v>
      </c>
      <c r="ADV51" s="214">
        <v>-1</v>
      </c>
      <c r="ADW51" s="240">
        <v>10</v>
      </c>
      <c r="ADX51">
        <v>1</v>
      </c>
      <c r="ADY51">
        <v>-1</v>
      </c>
      <c r="ADZ51" s="214">
        <v>1</v>
      </c>
      <c r="AEA51">
        <v>0</v>
      </c>
      <c r="AEB51">
        <v>0</v>
      </c>
      <c r="AEC51">
        <v>1</v>
      </c>
      <c r="AED51">
        <v>0</v>
      </c>
      <c r="AEE51" s="248">
        <v>2.1467278032499999E-2</v>
      </c>
      <c r="AEF51" s="202">
        <v>42550</v>
      </c>
      <c r="AEG51">
        <v>-1</v>
      </c>
      <c r="AEH51" t="s">
        <v>1180</v>
      </c>
      <c r="AEI51">
        <v>2</v>
      </c>
      <c r="AEJ51" s="252"/>
      <c r="AEK51">
        <v>2</v>
      </c>
      <c r="AEL51" s="138">
        <v>98020</v>
      </c>
      <c r="AEM51" s="138">
        <v>98020</v>
      </c>
      <c r="AEN51" s="196">
        <v>-2104.2225927456498</v>
      </c>
      <c r="AEO51" s="196">
        <v>-2104.2225927456498</v>
      </c>
      <c r="AEP51" s="196">
        <v>-2104.2225927456498</v>
      </c>
      <c r="AEQ51" s="196">
        <v>2104.2225927456498</v>
      </c>
      <c r="AER51" s="196">
        <v>-2104.2225927456498</v>
      </c>
      <c r="AES51" s="196">
        <v>-2104.2225927456498</v>
      </c>
      <c r="AET51" s="196">
        <v>-2104.2225927456498</v>
      </c>
      <c r="AEU51" s="196">
        <v>-2104.2225927456498</v>
      </c>
      <c r="AEV51" s="196">
        <v>2104.2225927456498</v>
      </c>
      <c r="AEW51" s="196">
        <v>-2104.2225927456498</v>
      </c>
      <c r="AEX51" s="196">
        <v>-2104.2225927456498</v>
      </c>
      <c r="AEY51" s="196">
        <v>2104.2225927456498</v>
      </c>
      <c r="AFA51">
        <f t="shared" si="109"/>
        <v>1</v>
      </c>
      <c r="AFB51" s="239">
        <v>-1</v>
      </c>
      <c r="AFC51" s="239">
        <v>1</v>
      </c>
      <c r="AFD51" s="239">
        <v>-1</v>
      </c>
      <c r="AFE51" s="214">
        <v>1</v>
      </c>
      <c r="AFF51" s="240">
        <v>1</v>
      </c>
      <c r="AFG51">
        <f t="shared" si="110"/>
        <v>-1</v>
      </c>
      <c r="AFH51">
        <f t="shared" si="111"/>
        <v>1</v>
      </c>
      <c r="AFI51" s="214">
        <v>1</v>
      </c>
      <c r="AFJ51">
        <f t="shared" si="112"/>
        <v>1</v>
      </c>
      <c r="AFK51">
        <f t="shared" si="194"/>
        <v>1</v>
      </c>
      <c r="AFL51">
        <f t="shared" si="167"/>
        <v>0</v>
      </c>
      <c r="AFM51">
        <f t="shared" si="114"/>
        <v>1</v>
      </c>
      <c r="AFN51">
        <v>1.83635992655E-3</v>
      </c>
      <c r="AFO51" s="202">
        <v>42550</v>
      </c>
      <c r="AFP51">
        <f t="shared" si="115"/>
        <v>1</v>
      </c>
      <c r="AFQ51" t="str">
        <f t="shared" si="92"/>
        <v>TRUE</v>
      </c>
      <c r="AFR51">
        <f>VLOOKUP($A51,'FuturesInfo (3)'!$A$2:$V$80,22)</f>
        <v>2</v>
      </c>
      <c r="AFS51" s="252"/>
      <c r="AFT51">
        <f t="shared" si="116"/>
        <v>2</v>
      </c>
      <c r="AFU51" s="138">
        <f>VLOOKUP($A51,'FuturesInfo (3)'!$A$2:$O$80,15)*AFR51</f>
        <v>98200</v>
      </c>
      <c r="AFV51" s="138">
        <f>VLOOKUP($A51,'FuturesInfo (3)'!$A$2:$O$80,15)*AFT51</f>
        <v>98200</v>
      </c>
      <c r="AFW51" s="196">
        <f t="shared" si="117"/>
        <v>-180.33054478720999</v>
      </c>
      <c r="AFX51" s="196">
        <f t="shared" si="188"/>
        <v>180.33054478720999</v>
      </c>
      <c r="AFY51" s="196">
        <f t="shared" si="119"/>
        <v>180.33054478720999</v>
      </c>
      <c r="AFZ51" s="196">
        <f t="shared" si="120"/>
        <v>-180.33054478720999</v>
      </c>
      <c r="AGA51" s="196">
        <f t="shared" si="191"/>
        <v>180.33054478720999</v>
      </c>
      <c r="AGB51" s="196">
        <f t="shared" si="122"/>
        <v>180.33054478720999</v>
      </c>
      <c r="AGC51" s="196">
        <f t="shared" si="168"/>
        <v>-180.33054478720999</v>
      </c>
      <c r="AGD51" s="196">
        <f t="shared" si="123"/>
        <v>180.33054478720999</v>
      </c>
      <c r="AGE51" s="196">
        <f>IF(IF(sym!$Q40=AFI51,1,0)=1,ABS(AFU51*AFN51),-ABS(AFU51*AFN51))</f>
        <v>180.33054478720999</v>
      </c>
      <c r="AGF51" s="196">
        <f>IF(IF(sym!$P40=AFI51,1,0)=1,ABS(AFU51*AFN51),-ABS(AFU51*AFN51))</f>
        <v>-180.33054478720999</v>
      </c>
      <c r="AGG51" s="196">
        <f t="shared" si="183"/>
        <v>-180.33054478720999</v>
      </c>
      <c r="AGH51" s="196">
        <f t="shared" si="125"/>
        <v>180.33054478720999</v>
      </c>
      <c r="AGJ51">
        <f t="shared" si="126"/>
        <v>1</v>
      </c>
      <c r="AGK51" s="239">
        <v>-1</v>
      </c>
      <c r="AGL51" s="239">
        <v>1</v>
      </c>
      <c r="AGM51" s="239">
        <v>-1</v>
      </c>
      <c r="AGN51" s="214">
        <v>1</v>
      </c>
      <c r="AGO51" s="240">
        <v>2</v>
      </c>
      <c r="AGP51">
        <f t="shared" si="127"/>
        <v>-1</v>
      </c>
      <c r="AGQ51">
        <f t="shared" si="128"/>
        <v>1</v>
      </c>
      <c r="AGR51" s="214"/>
      <c r="AGS51">
        <f t="shared" si="129"/>
        <v>0</v>
      </c>
      <c r="AGT51">
        <f t="shared" si="195"/>
        <v>0</v>
      </c>
      <c r="AGU51">
        <f t="shared" si="169"/>
        <v>0</v>
      </c>
      <c r="AGV51">
        <f t="shared" si="131"/>
        <v>0</v>
      </c>
      <c r="AGW51" s="248"/>
      <c r="AGX51" s="202">
        <v>42550</v>
      </c>
      <c r="AGY51">
        <f t="shared" si="132"/>
        <v>1</v>
      </c>
      <c r="AGZ51" t="str">
        <f t="shared" si="93"/>
        <v>TRUE</v>
      </c>
      <c r="AHA51">
        <f>VLOOKUP($A51,'FuturesInfo (3)'!$A$2:$V$80,22)</f>
        <v>2</v>
      </c>
      <c r="AHB51" s="252"/>
      <c r="AHC51">
        <f t="shared" si="133"/>
        <v>2</v>
      </c>
      <c r="AHD51" s="138">
        <f>VLOOKUP($A51,'FuturesInfo (3)'!$A$2:$O$80,15)*AHA51</f>
        <v>98200</v>
      </c>
      <c r="AHE51" s="138">
        <f>VLOOKUP($A51,'FuturesInfo (3)'!$A$2:$O$80,15)*AHC51</f>
        <v>98200</v>
      </c>
      <c r="AHF51" s="196">
        <f t="shared" si="134"/>
        <v>0</v>
      </c>
      <c r="AHG51" s="196">
        <f t="shared" si="189"/>
        <v>0</v>
      </c>
      <c r="AHH51" s="196">
        <f t="shared" si="136"/>
        <v>0</v>
      </c>
      <c r="AHI51" s="196">
        <f t="shared" si="137"/>
        <v>0</v>
      </c>
      <c r="AHJ51" s="196">
        <f t="shared" si="192"/>
        <v>0</v>
      </c>
      <c r="AHK51" s="196">
        <f t="shared" si="139"/>
        <v>0</v>
      </c>
      <c r="AHL51" s="196">
        <f t="shared" si="170"/>
        <v>0</v>
      </c>
      <c r="AHM51" s="196">
        <f t="shared" si="140"/>
        <v>0</v>
      </c>
      <c r="AHN51" s="196">
        <f>IF(IF(sym!$Q40=AGR51,1,0)=1,ABS(AHD51*AGW51),-ABS(AHD51*AGW51))</f>
        <v>0</v>
      </c>
      <c r="AHO51" s="196">
        <f>IF(IF(sym!$P40=AGR51,1,0)=1,ABS(AHD51*AGW51),-ABS(AHD51*AGW51))</f>
        <v>0</v>
      </c>
      <c r="AHP51" s="196">
        <f t="shared" si="185"/>
        <v>0</v>
      </c>
      <c r="AHQ51" s="196">
        <f t="shared" si="142"/>
        <v>0</v>
      </c>
      <c r="AHS51">
        <f t="shared" si="143"/>
        <v>0</v>
      </c>
      <c r="AHT51" s="239"/>
      <c r="AHU51" s="239"/>
      <c r="AHV51" s="239"/>
      <c r="AHW51" s="214"/>
      <c r="AHX51" s="240"/>
      <c r="AHY51">
        <f t="shared" si="144"/>
        <v>1</v>
      </c>
      <c r="AHZ51">
        <f t="shared" si="145"/>
        <v>0</v>
      </c>
      <c r="AIA51" s="214"/>
      <c r="AIB51">
        <f t="shared" si="146"/>
        <v>1</v>
      </c>
      <c r="AIC51">
        <f t="shared" si="196"/>
        <v>1</v>
      </c>
      <c r="AID51">
        <f t="shared" si="171"/>
        <v>0</v>
      </c>
      <c r="AIE51">
        <f t="shared" si="148"/>
        <v>1</v>
      </c>
      <c r="AIF51" s="248"/>
      <c r="AIG51" s="202"/>
      <c r="AIH51">
        <f t="shared" si="149"/>
        <v>-1</v>
      </c>
      <c r="AII51" t="str">
        <f t="shared" si="94"/>
        <v>FALSE</v>
      </c>
      <c r="AIJ51">
        <f>VLOOKUP($A51,'FuturesInfo (3)'!$A$2:$V$80,22)</f>
        <v>2</v>
      </c>
      <c r="AIK51" s="252"/>
      <c r="AIL51">
        <f t="shared" si="150"/>
        <v>2</v>
      </c>
      <c r="AIM51" s="138">
        <f>VLOOKUP($A51,'FuturesInfo (3)'!$A$2:$O$80,15)*AIJ51</f>
        <v>98200</v>
      </c>
      <c r="AIN51" s="138">
        <f>VLOOKUP($A51,'FuturesInfo (3)'!$A$2:$O$80,15)*AIL51</f>
        <v>98200</v>
      </c>
      <c r="AIO51" s="196">
        <f t="shared" si="151"/>
        <v>0</v>
      </c>
      <c r="AIP51" s="196">
        <f t="shared" si="190"/>
        <v>0</v>
      </c>
      <c r="AIQ51" s="196">
        <f t="shared" si="153"/>
        <v>0</v>
      </c>
      <c r="AIR51" s="196">
        <f t="shared" si="154"/>
        <v>0</v>
      </c>
      <c r="AIS51" s="196">
        <f t="shared" si="193"/>
        <v>0</v>
      </c>
      <c r="AIT51" s="196">
        <f t="shared" si="156"/>
        <v>0</v>
      </c>
      <c r="AIU51" s="196">
        <f t="shared" si="172"/>
        <v>0</v>
      </c>
      <c r="AIV51" s="196">
        <f t="shared" si="157"/>
        <v>0</v>
      </c>
      <c r="AIW51" s="196">
        <f>IF(IF(sym!$Q40=AIA51,1,0)=1,ABS(AIM51*AIF51),-ABS(AIM51*AIF51))</f>
        <v>0</v>
      </c>
      <c r="AIX51" s="196">
        <f>IF(IF(sym!$P40=AIA51,1,0)=1,ABS(AIM51*AIF51),-ABS(AIM51*AIF51))</f>
        <v>0</v>
      </c>
      <c r="AIY51" s="196">
        <f t="shared" si="187"/>
        <v>0</v>
      </c>
      <c r="AIZ51" s="196">
        <f t="shared" si="159"/>
        <v>0</v>
      </c>
    </row>
    <row r="52" spans="1:936" x14ac:dyDescent="0.25">
      <c r="A52" s="1" t="s">
        <v>368</v>
      </c>
      <c r="B52" s="150" t="s">
        <v>1114</v>
      </c>
      <c r="C52" s="200" t="str">
        <f>VLOOKUP(A52,'FuturesInfo (3)'!$A$2:$K$80,11)</f>
        <v>energy</v>
      </c>
      <c r="F52" t="e">
        <f>#REF!</f>
        <v>#REF!</v>
      </c>
      <c r="G52">
        <v>1</v>
      </c>
      <c r="H52">
        <v>-1</v>
      </c>
      <c r="I52">
        <v>-1</v>
      </c>
      <c r="J52">
        <f t="shared" si="197"/>
        <v>0</v>
      </c>
      <c r="K52">
        <f t="shared" si="198"/>
        <v>1</v>
      </c>
      <c r="L52" s="184">
        <v>-1.4452473596399999E-2</v>
      </c>
      <c r="M52" s="2">
        <v>10</v>
      </c>
      <c r="N52">
        <v>60</v>
      </c>
      <c r="O52" t="str">
        <f t="shared" si="199"/>
        <v>TRUE</v>
      </c>
      <c r="P52">
        <f>VLOOKUP($A52,'FuturesInfo (3)'!$A$2:$V$80,22)</f>
        <v>2</v>
      </c>
      <c r="Q52">
        <f t="shared" si="80"/>
        <v>2</v>
      </c>
      <c r="R52">
        <f t="shared" si="80"/>
        <v>2</v>
      </c>
      <c r="S52" s="138">
        <f>VLOOKUP($A52,'FuturesInfo (3)'!$A$2:$O$80,15)*Q52</f>
        <v>82600</v>
      </c>
      <c r="T52" s="144">
        <f t="shared" si="200"/>
        <v>-1193.77431906264</v>
      </c>
      <c r="U52" s="144">
        <f t="shared" si="95"/>
        <v>1193.77431906264</v>
      </c>
      <c r="W52">
        <f t="shared" si="201"/>
        <v>1</v>
      </c>
      <c r="X52">
        <v>-1</v>
      </c>
      <c r="Y52">
        <v>-1</v>
      </c>
      <c r="Z52">
        <v>1</v>
      </c>
      <c r="AA52">
        <f t="shared" si="173"/>
        <v>0</v>
      </c>
      <c r="AB52">
        <f t="shared" si="202"/>
        <v>0</v>
      </c>
      <c r="AC52" s="1">
        <v>5.6401579244200004E-3</v>
      </c>
      <c r="AD52" s="2">
        <v>10</v>
      </c>
      <c r="AE52">
        <v>60</v>
      </c>
      <c r="AF52" t="str">
        <f t="shared" si="203"/>
        <v>TRUE</v>
      </c>
      <c r="AG52">
        <f>VLOOKUP($A52,'FuturesInfo (3)'!$A$2:$V$80,22)</f>
        <v>2</v>
      </c>
      <c r="AH52">
        <f t="shared" si="204"/>
        <v>3</v>
      </c>
      <c r="AI52">
        <f t="shared" si="96"/>
        <v>2</v>
      </c>
      <c r="AJ52" s="138">
        <f>VLOOKUP($A52,'FuturesInfo (3)'!$A$2:$O$80,15)*AI52</f>
        <v>82600</v>
      </c>
      <c r="AK52" s="196">
        <f t="shared" si="205"/>
        <v>-465.87704455709206</v>
      </c>
      <c r="AL52" s="196">
        <f t="shared" si="98"/>
        <v>-465.87704455709206</v>
      </c>
      <c r="AN52">
        <f t="shared" si="86"/>
        <v>-1</v>
      </c>
      <c r="AO52">
        <v>-1</v>
      </c>
      <c r="AP52">
        <v>1</v>
      </c>
      <c r="AQ52">
        <v>1</v>
      </c>
      <c r="AR52">
        <f t="shared" si="174"/>
        <v>0</v>
      </c>
      <c r="AS52">
        <f t="shared" si="87"/>
        <v>1</v>
      </c>
      <c r="AT52" s="1">
        <v>2.41166573191E-2</v>
      </c>
      <c r="AU52" s="2">
        <v>10</v>
      </c>
      <c r="AV52">
        <v>60</v>
      </c>
      <c r="AW52" t="str">
        <f t="shared" si="88"/>
        <v>TRUE</v>
      </c>
      <c r="AX52">
        <f>VLOOKUP($A52,'FuturesInfo (3)'!$A$2:$V$80,22)</f>
        <v>2</v>
      </c>
      <c r="AY52">
        <f t="shared" si="89"/>
        <v>2</v>
      </c>
      <c r="AZ52">
        <f t="shared" si="99"/>
        <v>2</v>
      </c>
      <c r="BA52" s="138">
        <f>VLOOKUP($A52,'FuturesInfo (3)'!$A$2:$O$80,15)*AZ52</f>
        <v>82600</v>
      </c>
      <c r="BB52" s="196">
        <f t="shared" si="90"/>
        <v>-1992.03589455766</v>
      </c>
      <c r="BC52" s="196">
        <f t="shared" si="100"/>
        <v>1992.03589455766</v>
      </c>
      <c r="BE52">
        <v>-1</v>
      </c>
      <c r="BF52">
        <v>1</v>
      </c>
      <c r="BG52">
        <v>1</v>
      </c>
      <c r="BH52">
        <v>1</v>
      </c>
      <c r="BI52">
        <v>1</v>
      </c>
      <c r="BJ52">
        <v>1</v>
      </c>
      <c r="BK52" s="1">
        <v>1.7524644030700001E-2</v>
      </c>
      <c r="BL52" s="2">
        <v>10</v>
      </c>
      <c r="BM52">
        <v>60</v>
      </c>
      <c r="BN52" t="s">
        <v>1180</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1180</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1180</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1180</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1180</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1180</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1180</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1180</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1180</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1180</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1180</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1180</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1180</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1180</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1180</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1180</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1180</v>
      </c>
      <c r="QX52">
        <v>1</v>
      </c>
      <c r="QY52" s="252">
        <v>2</v>
      </c>
      <c r="QZ52">
        <v>1</v>
      </c>
      <c r="RA52" s="138">
        <v>44625</v>
      </c>
      <c r="RB52" s="138">
        <v>44625</v>
      </c>
      <c r="RC52" s="196">
        <v>-737.60330578357502</v>
      </c>
      <c r="RD52" s="196">
        <f t="shared" si="91"/>
        <v>-737.60330578357502</v>
      </c>
      <c r="RE52" s="196">
        <v>-737.60330578357502</v>
      </c>
      <c r="RF52" s="196">
        <v>737.60330578357502</v>
      </c>
      <c r="RG52" s="196">
        <v>-737.60330578357502</v>
      </c>
      <c r="RH52" s="196">
        <v>737.60330578357502</v>
      </c>
      <c r="RI52" s="196">
        <f t="shared" si="101"/>
        <v>0</v>
      </c>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f t="shared" si="175"/>
        <v>-1</v>
      </c>
      <c r="SE52" t="s">
        <v>1180</v>
      </c>
      <c r="SF52">
        <v>1</v>
      </c>
      <c r="SG52" s="252">
        <v>2</v>
      </c>
      <c r="SH52">
        <v>1</v>
      </c>
      <c r="SI52" s="138">
        <v>44150</v>
      </c>
      <c r="SJ52" s="138">
        <v>44150</v>
      </c>
      <c r="SK52" s="196">
        <v>717.28291316350999</v>
      </c>
      <c r="SL52" s="196">
        <f t="shared" si="160"/>
        <v>717.28291316350999</v>
      </c>
      <c r="SM52" s="196">
        <v>-717.28291316350999</v>
      </c>
      <c r="SN52" s="196">
        <v>717.28291316350999</v>
      </c>
      <c r="SO52" s="196">
        <v>-717.28291316350999</v>
      </c>
      <c r="SP52" s="196">
        <v>717.28291316350999</v>
      </c>
      <c r="SQ52" s="196">
        <v>717.28291316350999</v>
      </c>
      <c r="SR52" s="196">
        <f t="shared" si="102"/>
        <v>717.28291316350999</v>
      </c>
      <c r="SS52" s="196">
        <v>-717.28291316350999</v>
      </c>
      <c r="ST52" s="196">
        <v>717.28291316350999</v>
      </c>
      <c r="SU52" s="196">
        <v>-717.28291316350999</v>
      </c>
      <c r="SV52" s="196">
        <v>717.28291316350999</v>
      </c>
      <c r="SX52">
        <v>-1</v>
      </c>
      <c r="SY52" s="239">
        <v>1</v>
      </c>
      <c r="SZ52" s="239">
        <v>1</v>
      </c>
      <c r="TA52" s="239">
        <v>1</v>
      </c>
      <c r="TB52" s="214">
        <v>1</v>
      </c>
      <c r="TC52" s="240">
        <v>4</v>
      </c>
      <c r="TD52">
        <v>-1</v>
      </c>
      <c r="TE52">
        <v>1</v>
      </c>
      <c r="TF52" s="214">
        <v>1</v>
      </c>
      <c r="TG52">
        <v>1</v>
      </c>
      <c r="TH52">
        <v>1</v>
      </c>
      <c r="TI52">
        <v>0</v>
      </c>
      <c r="TJ52">
        <v>1</v>
      </c>
      <c r="TK52" s="248">
        <v>5.6947608200500002E-3</v>
      </c>
      <c r="TL52" s="202">
        <v>42548</v>
      </c>
      <c r="TM52">
        <f t="shared" si="176"/>
        <v>1</v>
      </c>
      <c r="TN52" t="s">
        <v>1180</v>
      </c>
      <c r="TO52">
        <v>2</v>
      </c>
      <c r="TP52" s="252">
        <v>1</v>
      </c>
      <c r="TQ52">
        <v>3</v>
      </c>
      <c r="TR52" s="138">
        <v>88300</v>
      </c>
      <c r="TS52" s="138">
        <v>132450</v>
      </c>
      <c r="TT52" s="196">
        <v>502.84738041041504</v>
      </c>
      <c r="TU52" s="196">
        <f t="shared" si="161"/>
        <v>-502.84738041041504</v>
      </c>
      <c r="TV52" s="196">
        <v>502.84738041041504</v>
      </c>
      <c r="TW52" s="196">
        <v>-502.84738041041504</v>
      </c>
      <c r="TX52" s="196">
        <v>502.84738041041504</v>
      </c>
      <c r="TY52" s="196">
        <v>502.84738041041504</v>
      </c>
      <c r="TZ52" s="196">
        <v>502.84738041041504</v>
      </c>
      <c r="UA52" s="196">
        <f t="shared" si="103"/>
        <v>502.84738041041504</v>
      </c>
      <c r="UB52" s="196">
        <v>502.84738041041504</v>
      </c>
      <c r="UC52" s="196">
        <v>-502.84738041041504</v>
      </c>
      <c r="UD52" s="196">
        <v>-502.84738041041504</v>
      </c>
      <c r="UE52" s="196">
        <v>502.84738041041504</v>
      </c>
      <c r="UG52">
        <v>1</v>
      </c>
      <c r="UH52" s="239">
        <v>1</v>
      </c>
      <c r="UI52" s="239">
        <v>-1</v>
      </c>
      <c r="UJ52" s="239">
        <v>1</v>
      </c>
      <c r="UK52" s="214">
        <v>1</v>
      </c>
      <c r="UL52" s="240">
        <v>5</v>
      </c>
      <c r="UM52">
        <v>-1</v>
      </c>
      <c r="UN52">
        <v>1</v>
      </c>
      <c r="UO52" s="214">
        <v>-1</v>
      </c>
      <c r="UP52">
        <v>0</v>
      </c>
      <c r="UQ52">
        <v>0</v>
      </c>
      <c r="UR52">
        <v>1</v>
      </c>
      <c r="US52">
        <v>0</v>
      </c>
      <c r="UT52" s="248">
        <v>-3.9637599093999998E-2</v>
      </c>
      <c r="UU52" s="202">
        <v>42548</v>
      </c>
      <c r="UV52">
        <f t="shared" si="177"/>
        <v>1</v>
      </c>
      <c r="UW52" t="s">
        <v>1180</v>
      </c>
      <c r="UX52">
        <v>2</v>
      </c>
      <c r="UY52" s="252">
        <v>2</v>
      </c>
      <c r="UZ52">
        <v>2</v>
      </c>
      <c r="VA52" s="138">
        <v>84800</v>
      </c>
      <c r="VB52" s="138">
        <v>84800</v>
      </c>
      <c r="VC52" s="196">
        <v>-3361.2684031711997</v>
      </c>
      <c r="VD52" s="196">
        <f t="shared" si="162"/>
        <v>-3361.2684031711997</v>
      </c>
      <c r="VE52" s="196">
        <v>-3361.2684031711997</v>
      </c>
      <c r="VF52" s="196">
        <v>3361.2684031711997</v>
      </c>
      <c r="VG52" s="196">
        <v>-3361.2684031711997</v>
      </c>
      <c r="VH52" s="196">
        <v>3361.2684031711997</v>
      </c>
      <c r="VI52" s="196">
        <v>-3361.2684031711997</v>
      </c>
      <c r="VJ52" s="196">
        <f t="shared" si="104"/>
        <v>-3361.2684031711997</v>
      </c>
      <c r="VK52" s="196">
        <v>-3361.2684031711997</v>
      </c>
      <c r="VL52" s="196">
        <v>3361.2684031711997</v>
      </c>
      <c r="VM52" s="196">
        <v>-3361.2684031711997</v>
      </c>
      <c r="VN52" s="196">
        <v>3361.2684031711997</v>
      </c>
      <c r="VP52">
        <v>-1</v>
      </c>
      <c r="VQ52" s="239">
        <v>-1</v>
      </c>
      <c r="VR52" s="239">
        <v>1</v>
      </c>
      <c r="VS52" s="239">
        <v>-1</v>
      </c>
      <c r="VT52" s="214">
        <v>1</v>
      </c>
      <c r="VU52" s="240">
        <v>-4</v>
      </c>
      <c r="VV52">
        <v>-1</v>
      </c>
      <c r="VW52">
        <v>-1</v>
      </c>
      <c r="VX52" s="214">
        <v>-1</v>
      </c>
      <c r="VY52">
        <v>1</v>
      </c>
      <c r="VZ52">
        <v>0</v>
      </c>
      <c r="WA52">
        <v>1</v>
      </c>
      <c r="WB52">
        <v>1</v>
      </c>
      <c r="WC52" s="248">
        <v>-2.35849056604E-3</v>
      </c>
      <c r="WD52" s="202">
        <v>42550</v>
      </c>
      <c r="WE52">
        <f t="shared" si="178"/>
        <v>-1</v>
      </c>
      <c r="WF52" t="s">
        <v>1180</v>
      </c>
      <c r="WG52">
        <v>2</v>
      </c>
      <c r="WH52" s="252">
        <v>2</v>
      </c>
      <c r="WI52">
        <v>2</v>
      </c>
      <c r="WJ52" s="138">
        <v>84600</v>
      </c>
      <c r="WK52" s="138">
        <v>84600</v>
      </c>
      <c r="WL52" s="196">
        <v>199.528301886984</v>
      </c>
      <c r="WM52" s="196">
        <f t="shared" si="163"/>
        <v>199.528301886984</v>
      </c>
      <c r="WN52" s="196">
        <v>-199.528301886984</v>
      </c>
      <c r="WO52" s="196">
        <v>199.528301886984</v>
      </c>
      <c r="WP52" s="196">
        <v>199.528301886984</v>
      </c>
      <c r="WQ52" s="196">
        <v>-199.528301886984</v>
      </c>
      <c r="WR52" s="196">
        <v>199.528301886984</v>
      </c>
      <c r="WS52" s="196">
        <f t="shared" si="105"/>
        <v>199.528301886984</v>
      </c>
      <c r="WT52" s="196">
        <v>-199.528301886984</v>
      </c>
      <c r="WU52" s="196">
        <v>199.528301886984</v>
      </c>
      <c r="WV52" s="196">
        <v>-199.528301886984</v>
      </c>
      <c r="WW52" s="196">
        <v>199.528301886984</v>
      </c>
      <c r="WY52">
        <v>-1</v>
      </c>
      <c r="WZ52" s="239">
        <v>-1</v>
      </c>
      <c r="XA52" s="239">
        <v>1</v>
      </c>
      <c r="XB52" s="239">
        <v>-1</v>
      </c>
      <c r="XC52" s="214">
        <v>1</v>
      </c>
      <c r="XD52" s="240">
        <v>-5</v>
      </c>
      <c r="XE52">
        <v>-1</v>
      </c>
      <c r="XF52">
        <v>-1</v>
      </c>
      <c r="XG52">
        <v>1</v>
      </c>
      <c r="XH52">
        <v>0</v>
      </c>
      <c r="XI52">
        <v>1</v>
      </c>
      <c r="XJ52">
        <v>0</v>
      </c>
      <c r="XK52">
        <v>0</v>
      </c>
      <c r="XL52">
        <v>2.36406619385E-3</v>
      </c>
      <c r="XM52" s="202">
        <v>42550</v>
      </c>
      <c r="XN52">
        <f t="shared" si="179"/>
        <v>-1</v>
      </c>
      <c r="XO52" t="s">
        <v>1180</v>
      </c>
      <c r="XP52">
        <v>2</v>
      </c>
      <c r="XQ52" s="252">
        <v>1</v>
      </c>
      <c r="XR52">
        <v>3</v>
      </c>
      <c r="XS52" s="138">
        <v>84800</v>
      </c>
      <c r="XT52" s="138">
        <v>127200</v>
      </c>
      <c r="XU52" s="196">
        <v>-200.47281323848</v>
      </c>
      <c r="XV52" s="196">
        <f t="shared" si="164"/>
        <v>-200.47281323848</v>
      </c>
      <c r="XW52" s="196">
        <v>200.47281323848</v>
      </c>
      <c r="XX52" s="196">
        <v>-200.47281323848</v>
      </c>
      <c r="XY52" s="196">
        <v>-200.47281323848</v>
      </c>
      <c r="XZ52" s="196">
        <v>200.47281323848</v>
      </c>
      <c r="YA52" s="196">
        <v>-200.47281323848</v>
      </c>
      <c r="YB52" s="196">
        <f t="shared" si="106"/>
        <v>-200.47281323848</v>
      </c>
      <c r="YC52" s="196">
        <v>200.47281323848</v>
      </c>
      <c r="YD52" s="196">
        <v>-200.47281323848</v>
      </c>
      <c r="YE52" s="196">
        <v>-200.47281323848</v>
      </c>
      <c r="YF52" s="196">
        <v>200.47281323848</v>
      </c>
      <c r="YH52">
        <v>1</v>
      </c>
      <c r="YI52">
        <v>1</v>
      </c>
      <c r="YJ52">
        <v>1</v>
      </c>
      <c r="YK52">
        <v>-1</v>
      </c>
      <c r="YL52">
        <v>1</v>
      </c>
      <c r="YM52">
        <v>-6</v>
      </c>
      <c r="YN52">
        <v>-1</v>
      </c>
      <c r="YO52">
        <v>-1</v>
      </c>
      <c r="YP52" s="214">
        <v>-1</v>
      </c>
      <c r="YQ52">
        <v>0</v>
      </c>
      <c r="YR52">
        <v>0</v>
      </c>
      <c r="YS52">
        <v>1</v>
      </c>
      <c r="YT52">
        <v>1</v>
      </c>
      <c r="YU52" s="248">
        <v>-2.2995283018900001E-2</v>
      </c>
      <c r="YV52" s="202">
        <v>42550</v>
      </c>
      <c r="YW52">
        <f t="shared" si="180"/>
        <v>1</v>
      </c>
      <c r="YX52" t="s">
        <v>1180</v>
      </c>
      <c r="YY52">
        <v>2</v>
      </c>
      <c r="YZ52">
        <v>1</v>
      </c>
      <c r="ZA52">
        <v>3</v>
      </c>
      <c r="ZB52" s="138">
        <v>82850</v>
      </c>
      <c r="ZC52" s="138">
        <v>124275</v>
      </c>
      <c r="ZD52" s="196">
        <v>-1905.1591981158651</v>
      </c>
      <c r="ZE52" s="196">
        <f t="shared" si="165"/>
        <v>-1905.1591981158651</v>
      </c>
      <c r="ZF52" s="196">
        <v>-1905.1591981158651</v>
      </c>
      <c r="ZG52" s="196">
        <v>1905.1591981158651</v>
      </c>
      <c r="ZH52" s="196">
        <v>1905.1591981158651</v>
      </c>
      <c r="ZI52" s="196">
        <v>-1905.1591981158651</v>
      </c>
      <c r="ZJ52" s="196">
        <v>1905.1591981158651</v>
      </c>
      <c r="ZK52" s="196">
        <f t="shared" si="107"/>
        <v>-1905.1591981158651</v>
      </c>
      <c r="ZL52" s="196">
        <v>-1905.1591981158651</v>
      </c>
      <c r="ZM52" s="196">
        <v>1905.1591981158651</v>
      </c>
      <c r="ZN52" s="196">
        <v>-1905.1591981158651</v>
      </c>
      <c r="ZO52" s="196">
        <v>1905.1591981158651</v>
      </c>
      <c r="ZQ52">
        <v>-1</v>
      </c>
      <c r="ZR52" s="239">
        <v>1</v>
      </c>
      <c r="ZS52" s="239">
        <v>1</v>
      </c>
      <c r="ZT52" s="239">
        <v>-1</v>
      </c>
      <c r="ZU52" s="214">
        <v>1</v>
      </c>
      <c r="ZV52" s="240">
        <v>-7</v>
      </c>
      <c r="ZW52">
        <v>-1</v>
      </c>
      <c r="ZX52">
        <v>-1</v>
      </c>
      <c r="ZY52" s="214">
        <v>1</v>
      </c>
      <c r="ZZ52">
        <v>1</v>
      </c>
      <c r="AAA52">
        <v>1</v>
      </c>
      <c r="AAB52">
        <v>0</v>
      </c>
      <c r="AAC52">
        <v>0</v>
      </c>
      <c r="AAD52" s="248">
        <v>2.4140012069999999E-3</v>
      </c>
      <c r="AAE52" s="202">
        <v>42550</v>
      </c>
      <c r="AAF52">
        <f t="shared" si="181"/>
        <v>-1</v>
      </c>
      <c r="AAG52" t="s">
        <v>1180</v>
      </c>
      <c r="AAH52">
        <v>2</v>
      </c>
      <c r="AAI52" s="252">
        <v>1</v>
      </c>
      <c r="AAJ52">
        <v>3</v>
      </c>
      <c r="AAK52" s="138">
        <v>83050</v>
      </c>
      <c r="AAL52" s="138">
        <v>124575</v>
      </c>
      <c r="AAM52" s="196">
        <v>200.48280024134999</v>
      </c>
      <c r="AAN52" s="196">
        <f t="shared" si="166"/>
        <v>-200.48280024134999</v>
      </c>
      <c r="AAO52" s="196">
        <v>200.48280024134999</v>
      </c>
      <c r="AAP52" s="196">
        <v>-200.48280024134999</v>
      </c>
      <c r="AAQ52" s="196">
        <v>-200.48280024134999</v>
      </c>
      <c r="AAR52" s="196">
        <v>200.48280024134999</v>
      </c>
      <c r="AAS52" s="196">
        <v>-200.48280024134999</v>
      </c>
      <c r="AAT52" s="196">
        <f t="shared" si="108"/>
        <v>-200.48280024134999</v>
      </c>
      <c r="AAU52" s="196">
        <v>200.48280024134999</v>
      </c>
      <c r="AAV52" s="196">
        <v>-200.48280024134999</v>
      </c>
      <c r="AAW52" s="196">
        <v>-200.48280024134999</v>
      </c>
      <c r="AAX52" s="196">
        <v>200.48280024134999</v>
      </c>
      <c r="AAZ52">
        <v>1</v>
      </c>
      <c r="ABA52" s="239">
        <v>1</v>
      </c>
      <c r="ABB52" s="239">
        <v>1</v>
      </c>
      <c r="ABC52" s="239">
        <v>-1</v>
      </c>
      <c r="ABD52" s="214">
        <v>1</v>
      </c>
      <c r="ABE52" s="240">
        <v>-8</v>
      </c>
      <c r="ABF52">
        <v>-1</v>
      </c>
      <c r="ABG52">
        <v>-1</v>
      </c>
      <c r="ABH52" s="214">
        <v>1</v>
      </c>
      <c r="ABI52">
        <v>1</v>
      </c>
      <c r="ABJ52">
        <v>1</v>
      </c>
      <c r="ABK52">
        <v>0</v>
      </c>
      <c r="ABL52">
        <v>0</v>
      </c>
      <c r="ABM52" s="248">
        <v>1.98675496689E-2</v>
      </c>
      <c r="ABN52" s="202">
        <v>42550</v>
      </c>
      <c r="ABO52">
        <v>1</v>
      </c>
      <c r="ABP52" t="s">
        <v>1180</v>
      </c>
      <c r="ABQ52">
        <v>2</v>
      </c>
      <c r="ABR52" s="252">
        <v>1</v>
      </c>
      <c r="ABS52">
        <v>3</v>
      </c>
      <c r="ABT52" s="138">
        <v>84700</v>
      </c>
      <c r="ABU52" s="138">
        <v>127050</v>
      </c>
      <c r="ABV52" s="196">
        <v>1682.78145695583</v>
      </c>
      <c r="ABW52" s="196">
        <v>1682.78145695583</v>
      </c>
      <c r="ABX52" s="196">
        <v>1682.78145695583</v>
      </c>
      <c r="ABY52" s="196">
        <v>-1682.78145695583</v>
      </c>
      <c r="ABZ52" s="196">
        <v>-1682.78145695583</v>
      </c>
      <c r="ACA52" s="196">
        <v>1682.78145695583</v>
      </c>
      <c r="ACB52" s="196">
        <v>-1682.78145695583</v>
      </c>
      <c r="ACC52" s="196">
        <v>1682.78145695583</v>
      </c>
      <c r="ACD52" s="196">
        <v>1682.78145695583</v>
      </c>
      <c r="ACE52" s="196">
        <v>-1682.78145695583</v>
      </c>
      <c r="ACF52" s="196">
        <v>-1682.78145695583</v>
      </c>
      <c r="ACG52" s="196">
        <v>1682.78145695583</v>
      </c>
      <c r="ACI52">
        <v>1</v>
      </c>
      <c r="ACJ52" s="239">
        <v>-1</v>
      </c>
      <c r="ACK52" s="239">
        <v>1</v>
      </c>
      <c r="ACL52" s="239">
        <v>-1</v>
      </c>
      <c r="ACM52" s="214">
        <v>1</v>
      </c>
      <c r="ACN52" s="240">
        <v>-9</v>
      </c>
      <c r="ACO52">
        <v>-1</v>
      </c>
      <c r="ACP52">
        <v>-1</v>
      </c>
      <c r="ACQ52" s="214">
        <v>-1</v>
      </c>
      <c r="ACR52">
        <v>0</v>
      </c>
      <c r="ACS52">
        <v>0</v>
      </c>
      <c r="ACT52">
        <v>1</v>
      </c>
      <c r="ACU52">
        <v>1</v>
      </c>
      <c r="ACV52" s="248">
        <v>-4.6635182998799998E-2</v>
      </c>
      <c r="ACW52" s="202">
        <v>42550</v>
      </c>
      <c r="ACX52">
        <v>-1</v>
      </c>
      <c r="ACY52" t="s">
        <v>1180</v>
      </c>
      <c r="ACZ52">
        <v>2</v>
      </c>
      <c r="ADA52" s="252"/>
      <c r="ADB52">
        <v>2</v>
      </c>
      <c r="ADC52" s="138">
        <v>80750</v>
      </c>
      <c r="ADD52" s="138">
        <v>80750</v>
      </c>
      <c r="ADE52" s="196">
        <v>3765.7910271531</v>
      </c>
      <c r="ADF52" s="196">
        <v>-3765.7910271531</v>
      </c>
      <c r="ADG52" s="196">
        <v>-3765.7910271531</v>
      </c>
      <c r="ADH52" s="196">
        <v>3765.7910271531</v>
      </c>
      <c r="ADI52" s="196">
        <v>3765.7910271531</v>
      </c>
      <c r="ADJ52" s="196">
        <v>-3765.7910271531</v>
      </c>
      <c r="ADK52" s="196">
        <v>3765.7910271531</v>
      </c>
      <c r="ADL52" s="196">
        <v>3765.7910271531</v>
      </c>
      <c r="ADM52" s="196">
        <v>-3765.7910271531</v>
      </c>
      <c r="ADN52" s="196">
        <v>3765.7910271531</v>
      </c>
      <c r="ADO52" s="196">
        <v>-3765.7910271531</v>
      </c>
      <c r="ADP52" s="196">
        <v>3765.7910271531</v>
      </c>
      <c r="ADR52">
        <v>-1</v>
      </c>
      <c r="ADS52" s="239">
        <v>-1</v>
      </c>
      <c r="ADT52" s="239">
        <v>-1</v>
      </c>
      <c r="ADU52" s="214">
        <v>-1</v>
      </c>
      <c r="ADV52" s="214">
        <v>1</v>
      </c>
      <c r="ADW52" s="240">
        <v>-10</v>
      </c>
      <c r="ADX52">
        <v>-1</v>
      </c>
      <c r="ADY52">
        <v>-1</v>
      </c>
      <c r="ADZ52" s="214">
        <v>1</v>
      </c>
      <c r="AEA52">
        <v>0</v>
      </c>
      <c r="AEB52">
        <v>1</v>
      </c>
      <c r="AEC52">
        <v>0</v>
      </c>
      <c r="AED52">
        <v>0</v>
      </c>
      <c r="AEE52" s="248">
        <v>2.0433436532500002E-2</v>
      </c>
      <c r="AEF52" s="202">
        <v>42550</v>
      </c>
      <c r="AEG52">
        <v>-1</v>
      </c>
      <c r="AEH52" t="s">
        <v>1180</v>
      </c>
      <c r="AEI52">
        <v>2</v>
      </c>
      <c r="AEJ52" s="252"/>
      <c r="AEK52">
        <v>2</v>
      </c>
      <c r="AEL52" s="138">
        <v>82400</v>
      </c>
      <c r="AEM52" s="138">
        <v>82400</v>
      </c>
      <c r="AEN52" s="196">
        <v>-1683.7151702780002</v>
      </c>
      <c r="AEO52" s="196">
        <v>-1683.7151702780002</v>
      </c>
      <c r="AEP52" s="196">
        <v>1683.7151702780002</v>
      </c>
      <c r="AEQ52" s="196">
        <v>-1683.7151702780002</v>
      </c>
      <c r="AER52" s="196">
        <v>-1683.7151702780002</v>
      </c>
      <c r="AES52" s="196">
        <v>-1683.7151702780002</v>
      </c>
      <c r="AET52" s="196">
        <v>-1683.7151702780002</v>
      </c>
      <c r="AEU52" s="196">
        <v>-1683.7151702780002</v>
      </c>
      <c r="AEV52" s="196">
        <v>1683.7151702780002</v>
      </c>
      <c r="AEW52" s="196">
        <v>-1683.7151702780002</v>
      </c>
      <c r="AEX52" s="196">
        <v>-1683.7151702780002</v>
      </c>
      <c r="AEY52" s="196">
        <v>1683.7151702780002</v>
      </c>
      <c r="AFA52">
        <f t="shared" si="109"/>
        <v>1</v>
      </c>
      <c r="AFB52" s="239">
        <v>-1</v>
      </c>
      <c r="AFC52" s="239">
        <v>-1</v>
      </c>
      <c r="AFD52" s="239">
        <v>-1</v>
      </c>
      <c r="AFE52" s="214">
        <v>1</v>
      </c>
      <c r="AFF52" s="240">
        <v>-11</v>
      </c>
      <c r="AFG52">
        <f t="shared" si="110"/>
        <v>-1</v>
      </c>
      <c r="AFH52">
        <f t="shared" si="111"/>
        <v>-1</v>
      </c>
      <c r="AFI52" s="214">
        <v>1</v>
      </c>
      <c r="AFJ52">
        <f t="shared" si="112"/>
        <v>0</v>
      </c>
      <c r="AFK52">
        <f t="shared" si="194"/>
        <v>1</v>
      </c>
      <c r="AFL52">
        <f t="shared" si="167"/>
        <v>0</v>
      </c>
      <c r="AFM52">
        <f t="shared" si="114"/>
        <v>0</v>
      </c>
      <c r="AFN52">
        <v>2.4271844660200001E-3</v>
      </c>
      <c r="AFO52" s="202">
        <v>42550</v>
      </c>
      <c r="AFP52">
        <f t="shared" si="115"/>
        <v>-1</v>
      </c>
      <c r="AFQ52" t="str">
        <f t="shared" si="92"/>
        <v>TRUE</v>
      </c>
      <c r="AFR52">
        <f>VLOOKUP($A52,'FuturesInfo (3)'!$A$2:$V$80,22)</f>
        <v>2</v>
      </c>
      <c r="AFS52" s="252"/>
      <c r="AFT52">
        <f t="shared" si="116"/>
        <v>2</v>
      </c>
      <c r="AFU52" s="138">
        <f>VLOOKUP($A52,'FuturesInfo (3)'!$A$2:$O$80,15)*AFR52</f>
        <v>82600</v>
      </c>
      <c r="AFV52" s="138">
        <f>VLOOKUP($A52,'FuturesInfo (3)'!$A$2:$O$80,15)*AFT52</f>
        <v>82600</v>
      </c>
      <c r="AFW52" s="196">
        <f t="shared" si="117"/>
        <v>-200.485436893252</v>
      </c>
      <c r="AFX52" s="196">
        <f t="shared" si="188"/>
        <v>200.485436893252</v>
      </c>
      <c r="AFY52" s="196">
        <f t="shared" si="119"/>
        <v>200.485436893252</v>
      </c>
      <c r="AFZ52" s="196">
        <f t="shared" si="120"/>
        <v>-200.485436893252</v>
      </c>
      <c r="AGA52" s="196">
        <f t="shared" si="191"/>
        <v>-200.485436893252</v>
      </c>
      <c r="AGB52" s="196">
        <f t="shared" si="122"/>
        <v>-200.485436893252</v>
      </c>
      <c r="AGC52" s="196">
        <f t="shared" si="168"/>
        <v>-200.485436893252</v>
      </c>
      <c r="AGD52" s="196">
        <f t="shared" si="123"/>
        <v>-200.485436893252</v>
      </c>
      <c r="AGE52" s="196">
        <f>IF(IF(sym!$Q41=AFI52,1,0)=1,ABS(AFU52*AFN52),-ABS(AFU52*AFN52))</f>
        <v>200.485436893252</v>
      </c>
      <c r="AGF52" s="196">
        <f>IF(IF(sym!$P41=AFI52,1,0)=1,ABS(AFU52*AFN52),-ABS(AFU52*AFN52))</f>
        <v>-200.485436893252</v>
      </c>
      <c r="AGG52" s="196">
        <f t="shared" si="183"/>
        <v>-200.485436893252</v>
      </c>
      <c r="AGH52" s="196">
        <f t="shared" si="125"/>
        <v>200.485436893252</v>
      </c>
      <c r="AGJ52">
        <f t="shared" si="126"/>
        <v>1</v>
      </c>
      <c r="AGK52" s="239">
        <v>-1</v>
      </c>
      <c r="AGL52" s="239">
        <v>-1</v>
      </c>
      <c r="AGM52" s="239">
        <v>-1</v>
      </c>
      <c r="AGN52" s="214">
        <v>1</v>
      </c>
      <c r="AGO52" s="240">
        <v>-12</v>
      </c>
      <c r="AGP52">
        <f t="shared" si="127"/>
        <v>-1</v>
      </c>
      <c r="AGQ52">
        <f t="shared" si="128"/>
        <v>-1</v>
      </c>
      <c r="AGR52" s="214"/>
      <c r="AGS52">
        <f t="shared" si="129"/>
        <v>0</v>
      </c>
      <c r="AGT52">
        <f t="shared" si="195"/>
        <v>0</v>
      </c>
      <c r="AGU52">
        <f t="shared" si="169"/>
        <v>0</v>
      </c>
      <c r="AGV52">
        <f t="shared" si="131"/>
        <v>0</v>
      </c>
      <c r="AGW52" s="248"/>
      <c r="AGX52" s="202">
        <v>42550</v>
      </c>
      <c r="AGY52">
        <f t="shared" si="132"/>
        <v>-1</v>
      </c>
      <c r="AGZ52" t="str">
        <f t="shared" si="93"/>
        <v>TRUE</v>
      </c>
      <c r="AHA52">
        <f>VLOOKUP($A52,'FuturesInfo (3)'!$A$2:$V$80,22)</f>
        <v>2</v>
      </c>
      <c r="AHB52" s="252"/>
      <c r="AHC52">
        <f t="shared" si="133"/>
        <v>2</v>
      </c>
      <c r="AHD52" s="138">
        <f>VLOOKUP($A52,'FuturesInfo (3)'!$A$2:$O$80,15)*AHA52</f>
        <v>82600</v>
      </c>
      <c r="AHE52" s="138">
        <f>VLOOKUP($A52,'FuturesInfo (3)'!$A$2:$O$80,15)*AHC52</f>
        <v>82600</v>
      </c>
      <c r="AHF52" s="196">
        <f t="shared" si="134"/>
        <v>0</v>
      </c>
      <c r="AHG52" s="196">
        <f t="shared" si="189"/>
        <v>0</v>
      </c>
      <c r="AHH52" s="196">
        <f t="shared" si="136"/>
        <v>0</v>
      </c>
      <c r="AHI52" s="196">
        <f t="shared" si="137"/>
        <v>0</v>
      </c>
      <c r="AHJ52" s="196">
        <f t="shared" si="192"/>
        <v>0</v>
      </c>
      <c r="AHK52" s="196">
        <f t="shared" si="139"/>
        <v>0</v>
      </c>
      <c r="AHL52" s="196">
        <f t="shared" si="170"/>
        <v>0</v>
      </c>
      <c r="AHM52" s="196">
        <f t="shared" si="140"/>
        <v>0</v>
      </c>
      <c r="AHN52" s="196">
        <f>IF(IF(sym!$Q41=AGR52,1,0)=1,ABS(AHD52*AGW52),-ABS(AHD52*AGW52))</f>
        <v>0</v>
      </c>
      <c r="AHO52" s="196">
        <f>IF(IF(sym!$P41=AGR52,1,0)=1,ABS(AHD52*AGW52),-ABS(AHD52*AGW52))</f>
        <v>0</v>
      </c>
      <c r="AHP52" s="196">
        <f t="shared" si="185"/>
        <v>0</v>
      </c>
      <c r="AHQ52" s="196">
        <f t="shared" si="142"/>
        <v>0</v>
      </c>
      <c r="AHS52">
        <f t="shared" si="143"/>
        <v>0</v>
      </c>
      <c r="AHT52" s="239"/>
      <c r="AHU52" s="239"/>
      <c r="AHV52" s="239"/>
      <c r="AHW52" s="214"/>
      <c r="AHX52" s="240"/>
      <c r="AHY52">
        <f t="shared" si="144"/>
        <v>1</v>
      </c>
      <c r="AHZ52">
        <f t="shared" si="145"/>
        <v>0</v>
      </c>
      <c r="AIA52" s="214"/>
      <c r="AIB52">
        <f t="shared" si="146"/>
        <v>1</v>
      </c>
      <c r="AIC52">
        <f t="shared" si="196"/>
        <v>1</v>
      </c>
      <c r="AID52">
        <f t="shared" si="171"/>
        <v>0</v>
      </c>
      <c r="AIE52">
        <f t="shared" si="148"/>
        <v>1</v>
      </c>
      <c r="AIF52" s="248"/>
      <c r="AIG52" s="202"/>
      <c r="AIH52">
        <f t="shared" si="149"/>
        <v>-1</v>
      </c>
      <c r="AII52" t="str">
        <f t="shared" si="94"/>
        <v>FALSE</v>
      </c>
      <c r="AIJ52">
        <f>VLOOKUP($A52,'FuturesInfo (3)'!$A$2:$V$80,22)</f>
        <v>2</v>
      </c>
      <c r="AIK52" s="252"/>
      <c r="AIL52">
        <f t="shared" si="150"/>
        <v>2</v>
      </c>
      <c r="AIM52" s="138">
        <f>VLOOKUP($A52,'FuturesInfo (3)'!$A$2:$O$80,15)*AIJ52</f>
        <v>82600</v>
      </c>
      <c r="AIN52" s="138">
        <f>VLOOKUP($A52,'FuturesInfo (3)'!$A$2:$O$80,15)*AIL52</f>
        <v>82600</v>
      </c>
      <c r="AIO52" s="196">
        <f t="shared" si="151"/>
        <v>0</v>
      </c>
      <c r="AIP52" s="196">
        <f t="shared" si="190"/>
        <v>0</v>
      </c>
      <c r="AIQ52" s="196">
        <f t="shared" si="153"/>
        <v>0</v>
      </c>
      <c r="AIR52" s="196">
        <f t="shared" si="154"/>
        <v>0</v>
      </c>
      <c r="AIS52" s="196">
        <f t="shared" si="193"/>
        <v>0</v>
      </c>
      <c r="AIT52" s="196">
        <f t="shared" si="156"/>
        <v>0</v>
      </c>
      <c r="AIU52" s="196">
        <f t="shared" si="172"/>
        <v>0</v>
      </c>
      <c r="AIV52" s="196">
        <f t="shared" si="157"/>
        <v>0</v>
      </c>
      <c r="AIW52" s="196">
        <f>IF(IF(sym!$Q41=AIA52,1,0)=1,ABS(AIM52*AIF52),-ABS(AIM52*AIF52))</f>
        <v>0</v>
      </c>
      <c r="AIX52" s="196">
        <f>IF(IF(sym!$P41=AIA52,1,0)=1,ABS(AIM52*AIF52),-ABS(AIM52*AIF52))</f>
        <v>0</v>
      </c>
      <c r="AIY52" s="196">
        <f t="shared" si="187"/>
        <v>0</v>
      </c>
      <c r="AIZ52" s="196">
        <f t="shared" si="159"/>
        <v>0</v>
      </c>
    </row>
    <row r="53" spans="1:936" x14ac:dyDescent="0.25">
      <c r="A53" s="1" t="s">
        <v>370</v>
      </c>
      <c r="B53" s="150" t="str">
        <f>'FuturesInfo (3)'!M41</f>
        <v>@HE</v>
      </c>
      <c r="C53" s="200" t="str">
        <f>VLOOKUP(A53,'FuturesInfo (3)'!$A$2:$K$80,11)</f>
        <v>meat</v>
      </c>
      <c r="F53" t="e">
        <f>#REF!</f>
        <v>#REF!</v>
      </c>
      <c r="G53">
        <v>1</v>
      </c>
      <c r="H53">
        <v>-1</v>
      </c>
      <c r="I53">
        <v>1</v>
      </c>
      <c r="J53">
        <f t="shared" si="197"/>
        <v>1</v>
      </c>
      <c r="K53">
        <f t="shared" si="198"/>
        <v>0</v>
      </c>
      <c r="L53" s="184">
        <v>1.8058022498500002E-2</v>
      </c>
      <c r="M53" s="2">
        <v>10</v>
      </c>
      <c r="N53">
        <v>60</v>
      </c>
      <c r="O53" t="str">
        <f t="shared" si="199"/>
        <v>TRUE</v>
      </c>
      <c r="P53">
        <f>VLOOKUP($A53,'FuturesInfo (3)'!$A$2:$V$80,22)</f>
        <v>4</v>
      </c>
      <c r="Q53">
        <f t="shared" si="80"/>
        <v>4</v>
      </c>
      <c r="R53">
        <f t="shared" si="80"/>
        <v>4</v>
      </c>
      <c r="S53" s="138">
        <f>VLOOKUP($A53,'FuturesInfo (3)'!$A$2:$O$80,15)*Q53</f>
        <v>105600</v>
      </c>
      <c r="T53" s="144">
        <f t="shared" si="200"/>
        <v>1906.9271758416003</v>
      </c>
      <c r="U53" s="144">
        <f t="shared" si="95"/>
        <v>-1906.9271758416003</v>
      </c>
      <c r="W53">
        <f t="shared" si="201"/>
        <v>1</v>
      </c>
      <c r="X53">
        <v>1</v>
      </c>
      <c r="Y53">
        <v>-1</v>
      </c>
      <c r="Z53">
        <v>1</v>
      </c>
      <c r="AA53">
        <f t="shared" si="173"/>
        <v>1</v>
      </c>
      <c r="AB53">
        <f t="shared" si="202"/>
        <v>0</v>
      </c>
      <c r="AC53" s="1">
        <v>9.5958127362599996E-3</v>
      </c>
      <c r="AD53" s="2">
        <v>10</v>
      </c>
      <c r="AE53">
        <v>60</v>
      </c>
      <c r="AF53" t="str">
        <f t="shared" si="203"/>
        <v>TRUE</v>
      </c>
      <c r="AG53">
        <f>VLOOKUP($A53,'FuturesInfo (3)'!$A$2:$V$80,22)</f>
        <v>4</v>
      </c>
      <c r="AH53">
        <f t="shared" si="204"/>
        <v>3</v>
      </c>
      <c r="AI53">
        <f t="shared" si="96"/>
        <v>4</v>
      </c>
      <c r="AJ53" s="138">
        <f>VLOOKUP($A53,'FuturesInfo (3)'!$A$2:$O$80,15)*AI53</f>
        <v>105600</v>
      </c>
      <c r="AK53" s="196">
        <f t="shared" si="205"/>
        <v>1013.317824949056</v>
      </c>
      <c r="AL53" s="196">
        <f t="shared" si="98"/>
        <v>-1013.317824949056</v>
      </c>
      <c r="AN53">
        <f t="shared" si="86"/>
        <v>1</v>
      </c>
      <c r="AO53">
        <v>1</v>
      </c>
      <c r="AP53">
        <v>-1</v>
      </c>
      <c r="AQ53">
        <v>-1</v>
      </c>
      <c r="AR53">
        <f t="shared" si="174"/>
        <v>0</v>
      </c>
      <c r="AS53">
        <f t="shared" si="87"/>
        <v>1</v>
      </c>
      <c r="AT53" s="1">
        <v>-6.0483870967699997E-3</v>
      </c>
      <c r="AU53" s="2">
        <v>10</v>
      </c>
      <c r="AV53">
        <v>60</v>
      </c>
      <c r="AW53" t="str">
        <f t="shared" si="88"/>
        <v>TRUE</v>
      </c>
      <c r="AX53">
        <f>VLOOKUP($A53,'FuturesInfo (3)'!$A$2:$V$80,22)</f>
        <v>4</v>
      </c>
      <c r="AY53">
        <f t="shared" si="89"/>
        <v>3</v>
      </c>
      <c r="AZ53">
        <f t="shared" si="99"/>
        <v>4</v>
      </c>
      <c r="BA53" s="138">
        <f>VLOOKUP($A53,'FuturesInfo (3)'!$A$2:$O$80,15)*AZ53</f>
        <v>105600</v>
      </c>
      <c r="BB53" s="196">
        <f t="shared" si="90"/>
        <v>-638.70967741891195</v>
      </c>
      <c r="BC53" s="196">
        <f t="shared" si="100"/>
        <v>638.70967741891195</v>
      </c>
      <c r="BE53">
        <v>1</v>
      </c>
      <c r="BF53">
        <v>1</v>
      </c>
      <c r="BG53">
        <v>-1</v>
      </c>
      <c r="BH53">
        <v>1</v>
      </c>
      <c r="BI53">
        <v>1</v>
      </c>
      <c r="BJ53">
        <v>0</v>
      </c>
      <c r="BK53" s="1">
        <v>8.6931323793899996E-3</v>
      </c>
      <c r="BL53" s="2">
        <v>10</v>
      </c>
      <c r="BM53">
        <v>60</v>
      </c>
      <c r="BN53" t="s">
        <v>1180</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1180</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1180</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1180</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1180</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1180</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1180</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1180</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1180</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1180</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1180</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1180</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1180</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1180</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1180</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1180</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1180</v>
      </c>
      <c r="QX53">
        <v>3</v>
      </c>
      <c r="QY53" s="252">
        <v>2</v>
      </c>
      <c r="QZ53">
        <v>2</v>
      </c>
      <c r="RA53" s="138">
        <v>99930</v>
      </c>
      <c r="RB53" s="138">
        <v>66620</v>
      </c>
      <c r="RC53" s="196">
        <v>59.963996399679928</v>
      </c>
      <c r="RD53" s="196">
        <f t="shared" si="91"/>
        <v>59.963996399679928</v>
      </c>
      <c r="RE53" s="196">
        <v>59.963996399679928</v>
      </c>
      <c r="RF53" s="196">
        <v>-59.963996399679928</v>
      </c>
      <c r="RG53" s="196">
        <v>59.963996399679928</v>
      </c>
      <c r="RH53" s="196">
        <v>-59.963996399679928</v>
      </c>
      <c r="RI53" s="196">
        <f t="shared" si="101"/>
        <v>-2</v>
      </c>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f t="shared" si="175"/>
        <v>-1</v>
      </c>
      <c r="SE53" t="s">
        <v>1180</v>
      </c>
      <c r="SF53">
        <v>3</v>
      </c>
      <c r="SG53" s="252">
        <v>2</v>
      </c>
      <c r="SH53">
        <v>2</v>
      </c>
      <c r="SI53" s="138">
        <v>100740</v>
      </c>
      <c r="SJ53" s="138">
        <v>67160</v>
      </c>
      <c r="SK53" s="196">
        <v>-816.56559591711709</v>
      </c>
      <c r="SL53" s="196">
        <f t="shared" si="160"/>
        <v>-816.56559591711709</v>
      </c>
      <c r="SM53" s="196">
        <v>-816.56559591711709</v>
      </c>
      <c r="SN53" s="196">
        <v>816.56559591711709</v>
      </c>
      <c r="SO53" s="196">
        <v>-816.56559591711709</v>
      </c>
      <c r="SP53" s="196">
        <v>816.56559591711709</v>
      </c>
      <c r="SQ53" s="196">
        <v>-816.56559591711709</v>
      </c>
      <c r="SR53" s="196">
        <f t="shared" si="102"/>
        <v>-816.56559591711709</v>
      </c>
      <c r="SS53" s="196">
        <v>816.56559591711709</v>
      </c>
      <c r="ST53" s="196">
        <v>-816.56559591711709</v>
      </c>
      <c r="SU53" s="196">
        <v>-816.56559591711709</v>
      </c>
      <c r="SV53" s="196">
        <v>816.56559591711709</v>
      </c>
      <c r="SX53">
        <v>1</v>
      </c>
      <c r="SY53" s="239">
        <v>-1</v>
      </c>
      <c r="SZ53" s="239">
        <v>1</v>
      </c>
      <c r="TA53" s="239">
        <v>-1</v>
      </c>
      <c r="TB53" s="214">
        <v>-1</v>
      </c>
      <c r="TC53" s="240">
        <v>9</v>
      </c>
      <c r="TD53">
        <v>1</v>
      </c>
      <c r="TE53">
        <v>-1</v>
      </c>
      <c r="TF53" s="214">
        <v>1</v>
      </c>
      <c r="TG53">
        <v>0</v>
      </c>
      <c r="TH53">
        <v>0</v>
      </c>
      <c r="TI53">
        <v>1</v>
      </c>
      <c r="TJ53">
        <v>0</v>
      </c>
      <c r="TK53" s="248"/>
      <c r="TL53" s="202">
        <v>42541</v>
      </c>
      <c r="TM53">
        <f t="shared" si="176"/>
        <v>-1</v>
      </c>
      <c r="TN53" t="s">
        <v>1180</v>
      </c>
      <c r="TO53">
        <v>4</v>
      </c>
      <c r="TP53" s="252">
        <v>2</v>
      </c>
      <c r="TQ53">
        <v>3</v>
      </c>
      <c r="TR53" s="138">
        <v>134320</v>
      </c>
      <c r="TS53" s="138">
        <v>100740</v>
      </c>
      <c r="TT53" s="196">
        <v>0</v>
      </c>
      <c r="TU53" s="196">
        <f t="shared" si="161"/>
        <v>0</v>
      </c>
      <c r="TV53" s="196">
        <v>0</v>
      </c>
      <c r="TW53" s="196">
        <v>0</v>
      </c>
      <c r="TX53" s="196">
        <v>0</v>
      </c>
      <c r="TY53" s="196">
        <v>0</v>
      </c>
      <c r="TZ53" s="196">
        <v>0</v>
      </c>
      <c r="UA53" s="196">
        <f t="shared" si="103"/>
        <v>0</v>
      </c>
      <c r="UB53" s="196">
        <v>0</v>
      </c>
      <c r="UC53" s="196">
        <v>0</v>
      </c>
      <c r="UD53" s="196">
        <v>0</v>
      </c>
      <c r="UE53" s="196">
        <v>0</v>
      </c>
      <c r="UG53">
        <v>1</v>
      </c>
      <c r="UH53" s="239">
        <v>-1</v>
      </c>
      <c r="UI53" s="239">
        <v>1</v>
      </c>
      <c r="UJ53" s="239">
        <v>-1</v>
      </c>
      <c r="UK53" s="214">
        <v>-1</v>
      </c>
      <c r="UL53" s="240">
        <v>9</v>
      </c>
      <c r="UM53">
        <v>1</v>
      </c>
      <c r="UN53">
        <v>-1</v>
      </c>
      <c r="UO53" s="214">
        <v>-1</v>
      </c>
      <c r="UP53">
        <v>1</v>
      </c>
      <c r="UQ53">
        <v>1</v>
      </c>
      <c r="UR53">
        <v>0</v>
      </c>
      <c r="US53">
        <v>1</v>
      </c>
      <c r="UT53" s="248">
        <v>-8.3382966051199995E-3</v>
      </c>
      <c r="UU53" s="202">
        <v>42541</v>
      </c>
      <c r="UV53">
        <f t="shared" si="177"/>
        <v>-1</v>
      </c>
      <c r="UW53" t="s">
        <v>1180</v>
      </c>
      <c r="UX53">
        <v>4</v>
      </c>
      <c r="UY53" s="252">
        <v>2</v>
      </c>
      <c r="UZ53">
        <v>3</v>
      </c>
      <c r="VA53" s="138">
        <v>133200</v>
      </c>
      <c r="VB53" s="138">
        <v>99900</v>
      </c>
      <c r="VC53" s="196">
        <v>1110.6611078019839</v>
      </c>
      <c r="VD53" s="196">
        <f t="shared" si="162"/>
        <v>-1110.6611078019839</v>
      </c>
      <c r="VE53" s="196">
        <v>1110.6611078019839</v>
      </c>
      <c r="VF53" s="196">
        <v>-1110.6611078019839</v>
      </c>
      <c r="VG53" s="196">
        <v>1110.6611078019839</v>
      </c>
      <c r="VH53" s="196">
        <v>-1110.6611078019839</v>
      </c>
      <c r="VI53" s="196">
        <v>1110.6611078019839</v>
      </c>
      <c r="VJ53" s="196">
        <f t="shared" si="104"/>
        <v>1110.6611078019839</v>
      </c>
      <c r="VK53" s="196">
        <v>-1110.6611078019839</v>
      </c>
      <c r="VL53" s="196">
        <v>1110.6611078019839</v>
      </c>
      <c r="VM53" s="196">
        <v>-1110.6611078019839</v>
      </c>
      <c r="VN53" s="196">
        <v>1110.6611078019839</v>
      </c>
      <c r="VP53">
        <v>-1</v>
      </c>
      <c r="VQ53" s="239">
        <v>-1</v>
      </c>
      <c r="VR53" s="239">
        <v>1</v>
      </c>
      <c r="VS53" s="239">
        <v>-1</v>
      </c>
      <c r="VT53" s="214">
        <v>-1</v>
      </c>
      <c r="VU53" s="240">
        <v>10</v>
      </c>
      <c r="VV53">
        <v>1</v>
      </c>
      <c r="VW53">
        <v>-1</v>
      </c>
      <c r="VX53" s="214">
        <v>-1</v>
      </c>
      <c r="VY53">
        <v>1</v>
      </c>
      <c r="VZ53">
        <v>1</v>
      </c>
      <c r="WA53">
        <v>0</v>
      </c>
      <c r="WB53">
        <v>1</v>
      </c>
      <c r="WC53" s="248">
        <v>-3.1531531531499998E-2</v>
      </c>
      <c r="WD53" s="202">
        <v>42541</v>
      </c>
      <c r="WE53">
        <f t="shared" si="178"/>
        <v>-1</v>
      </c>
      <c r="WF53" t="s">
        <v>1180</v>
      </c>
      <c r="WG53">
        <v>4</v>
      </c>
      <c r="WH53" s="252">
        <v>2</v>
      </c>
      <c r="WI53">
        <v>4</v>
      </c>
      <c r="WJ53" s="138">
        <v>129000</v>
      </c>
      <c r="WK53" s="138">
        <v>129000</v>
      </c>
      <c r="WL53" s="196">
        <v>4067.5675675634998</v>
      </c>
      <c r="WM53" s="196">
        <f t="shared" si="163"/>
        <v>4067.5675675634998</v>
      </c>
      <c r="WN53" s="196">
        <v>4067.5675675634998</v>
      </c>
      <c r="WO53" s="196">
        <v>-4067.5675675634998</v>
      </c>
      <c r="WP53" s="196">
        <v>4067.5675675634998</v>
      </c>
      <c r="WQ53" s="196">
        <v>-4067.5675675634998</v>
      </c>
      <c r="WR53" s="196">
        <v>4067.5675675634998</v>
      </c>
      <c r="WS53" s="196">
        <f t="shared" si="105"/>
        <v>4067.5675675634998</v>
      </c>
      <c r="WT53" s="196">
        <v>-4067.5675675634998</v>
      </c>
      <c r="WU53" s="196">
        <v>4067.5675675634998</v>
      </c>
      <c r="WV53" s="196">
        <v>-4067.5675675634998</v>
      </c>
      <c r="WW53" s="196">
        <v>4067.5675675634998</v>
      </c>
      <c r="WY53">
        <v>-1</v>
      </c>
      <c r="WZ53" s="239">
        <v>-1</v>
      </c>
      <c r="XA53" s="239">
        <v>1</v>
      </c>
      <c r="XB53" s="239">
        <v>-1</v>
      </c>
      <c r="XC53" s="214">
        <v>-1</v>
      </c>
      <c r="XD53" s="240">
        <v>11</v>
      </c>
      <c r="XE53">
        <v>1</v>
      </c>
      <c r="XF53">
        <v>-1</v>
      </c>
      <c r="XG53">
        <v>-1</v>
      </c>
      <c r="XH53">
        <v>1</v>
      </c>
      <c r="XI53">
        <v>1</v>
      </c>
      <c r="XJ53">
        <v>0</v>
      </c>
      <c r="XK53">
        <v>1</v>
      </c>
      <c r="XL53">
        <v>-6.2015503876E-3</v>
      </c>
      <c r="XM53" s="202">
        <v>42541</v>
      </c>
      <c r="XN53">
        <f t="shared" si="179"/>
        <v>-1</v>
      </c>
      <c r="XO53" t="s">
        <v>1180</v>
      </c>
      <c r="XP53">
        <v>4</v>
      </c>
      <c r="XQ53" s="252">
        <v>1</v>
      </c>
      <c r="XR53">
        <v>5</v>
      </c>
      <c r="XS53" s="138">
        <v>128200</v>
      </c>
      <c r="XT53" s="138">
        <v>160250</v>
      </c>
      <c r="XU53" s="196">
        <v>795.03875969032003</v>
      </c>
      <c r="XV53" s="196">
        <f t="shared" si="164"/>
        <v>795.03875969032003</v>
      </c>
      <c r="XW53" s="196">
        <v>795.03875969032003</v>
      </c>
      <c r="XX53" s="196">
        <v>-795.03875969032003</v>
      </c>
      <c r="XY53" s="196">
        <v>795.03875969032003</v>
      </c>
      <c r="XZ53" s="196">
        <v>-795.03875969032003</v>
      </c>
      <c r="YA53" s="196">
        <v>795.03875969032003</v>
      </c>
      <c r="YB53" s="196">
        <f t="shared" si="106"/>
        <v>795.03875969032003</v>
      </c>
      <c r="YC53" s="196">
        <v>-795.03875969032003</v>
      </c>
      <c r="YD53" s="196">
        <v>795.03875969032003</v>
      </c>
      <c r="YE53" s="196">
        <v>-795.03875969032003</v>
      </c>
      <c r="YF53" s="196">
        <v>795.03875969032003</v>
      </c>
      <c r="YH53">
        <v>-1</v>
      </c>
      <c r="YI53">
        <v>1</v>
      </c>
      <c r="YJ53">
        <v>1</v>
      </c>
      <c r="YK53">
        <v>-1</v>
      </c>
      <c r="YL53">
        <v>-1</v>
      </c>
      <c r="YM53">
        <v>12</v>
      </c>
      <c r="YN53">
        <v>1</v>
      </c>
      <c r="YO53">
        <v>-1</v>
      </c>
      <c r="YP53" s="214">
        <v>-1</v>
      </c>
      <c r="YQ53">
        <v>0</v>
      </c>
      <c r="YR53">
        <v>1</v>
      </c>
      <c r="YS53">
        <v>0</v>
      </c>
      <c r="YT53">
        <v>1</v>
      </c>
      <c r="YU53" s="248">
        <v>-1.6224648986000002E-2</v>
      </c>
      <c r="YV53" s="202">
        <v>42541</v>
      </c>
      <c r="YW53">
        <f t="shared" si="180"/>
        <v>-1</v>
      </c>
      <c r="YX53" t="s">
        <v>1180</v>
      </c>
      <c r="YY53">
        <v>4</v>
      </c>
      <c r="YZ53">
        <v>1</v>
      </c>
      <c r="ZA53">
        <v>5</v>
      </c>
      <c r="ZB53" s="138">
        <v>126120</v>
      </c>
      <c r="ZC53" s="138">
        <v>157650</v>
      </c>
      <c r="ZD53" s="196">
        <v>-2046.2527301143202</v>
      </c>
      <c r="ZE53" s="196">
        <f t="shared" si="165"/>
        <v>2046.2527301143202</v>
      </c>
      <c r="ZF53" s="196">
        <v>2046.2527301143202</v>
      </c>
      <c r="ZG53" s="196">
        <v>-2046.2527301143202</v>
      </c>
      <c r="ZH53" s="196">
        <v>2046.2527301143202</v>
      </c>
      <c r="ZI53" s="196">
        <v>-2046.2527301143202</v>
      </c>
      <c r="ZJ53" s="196">
        <v>2046.2527301143202</v>
      </c>
      <c r="ZK53" s="196">
        <f t="shared" si="107"/>
        <v>2046.2527301143202</v>
      </c>
      <c r="ZL53" s="196">
        <v>-2046.2527301143202</v>
      </c>
      <c r="ZM53" s="196">
        <v>2046.2527301143202</v>
      </c>
      <c r="ZN53" s="196">
        <v>-2046.2527301143202</v>
      </c>
      <c r="ZO53" s="196">
        <v>2046.2527301143202</v>
      </c>
      <c r="ZQ53">
        <v>-1</v>
      </c>
      <c r="ZR53" s="239">
        <v>-1</v>
      </c>
      <c r="ZS53" s="239">
        <v>1</v>
      </c>
      <c r="ZT53" s="239">
        <v>-1</v>
      </c>
      <c r="ZU53" s="214">
        <v>-1</v>
      </c>
      <c r="ZV53" s="240">
        <v>13</v>
      </c>
      <c r="ZW53">
        <v>1</v>
      </c>
      <c r="ZX53">
        <v>-1</v>
      </c>
      <c r="ZY53" s="214">
        <v>-1</v>
      </c>
      <c r="ZZ53">
        <v>1</v>
      </c>
      <c r="AAA53">
        <v>1</v>
      </c>
      <c r="AAB53">
        <v>0</v>
      </c>
      <c r="AAC53">
        <v>1</v>
      </c>
      <c r="AAD53" s="248">
        <v>-6.0260069774800001E-3</v>
      </c>
      <c r="AAE53" s="202">
        <v>42541</v>
      </c>
      <c r="AAF53">
        <f t="shared" si="181"/>
        <v>-1</v>
      </c>
      <c r="AAG53" t="s">
        <v>1180</v>
      </c>
      <c r="AAH53">
        <v>4</v>
      </c>
      <c r="AAI53" s="252">
        <v>2</v>
      </c>
      <c r="AAJ53">
        <v>3</v>
      </c>
      <c r="AAK53" s="138">
        <v>125359.99999999999</v>
      </c>
      <c r="AAL53" s="138">
        <v>94019.999999999985</v>
      </c>
      <c r="AAM53" s="196">
        <v>755.42023469689275</v>
      </c>
      <c r="AAN53" s="196">
        <f t="shared" si="166"/>
        <v>755.42023469689275</v>
      </c>
      <c r="AAO53" s="196">
        <v>755.42023469689275</v>
      </c>
      <c r="AAP53" s="196">
        <v>-755.42023469689275</v>
      </c>
      <c r="AAQ53" s="196">
        <v>755.42023469689275</v>
      </c>
      <c r="AAR53" s="196">
        <v>-755.42023469689275</v>
      </c>
      <c r="AAS53" s="196">
        <v>755.42023469689275</v>
      </c>
      <c r="AAT53" s="196">
        <f t="shared" si="108"/>
        <v>755.42023469689275</v>
      </c>
      <c r="AAU53" s="196">
        <v>-755.42023469689275</v>
      </c>
      <c r="AAV53" s="196">
        <v>755.42023469689275</v>
      </c>
      <c r="AAW53" s="196">
        <v>-755.42023469689275</v>
      </c>
      <c r="AAX53" s="196">
        <v>755.42023469689275</v>
      </c>
      <c r="AAZ53">
        <v>-1</v>
      </c>
      <c r="ABA53" s="239">
        <v>-1</v>
      </c>
      <c r="ABB53" s="239">
        <v>1</v>
      </c>
      <c r="ABC53" s="239">
        <v>-1</v>
      </c>
      <c r="ABD53" s="214">
        <v>-1</v>
      </c>
      <c r="ABE53" s="240">
        <v>14</v>
      </c>
      <c r="ABF53">
        <v>1</v>
      </c>
      <c r="ABG53">
        <v>-1</v>
      </c>
      <c r="ABH53" s="214">
        <v>1</v>
      </c>
      <c r="ABI53">
        <v>0</v>
      </c>
      <c r="ABJ53">
        <v>0</v>
      </c>
      <c r="ABK53">
        <v>1</v>
      </c>
      <c r="ABL53">
        <v>0</v>
      </c>
      <c r="ABM53" s="248">
        <v>1.05296746119E-2</v>
      </c>
      <c r="ABN53" s="202">
        <v>42541</v>
      </c>
      <c r="ABO53">
        <v>-1</v>
      </c>
      <c r="ABP53" t="s">
        <v>1180</v>
      </c>
      <c r="ABQ53">
        <v>4</v>
      </c>
      <c r="ABR53" s="252">
        <v>2</v>
      </c>
      <c r="ABS53">
        <v>3</v>
      </c>
      <c r="ABT53" s="138">
        <v>108400</v>
      </c>
      <c r="ABU53" s="138">
        <v>81300</v>
      </c>
      <c r="ABV53" s="196">
        <v>-1141.41672792996</v>
      </c>
      <c r="ABW53" s="196">
        <v>-1141.41672792996</v>
      </c>
      <c r="ABX53" s="196">
        <v>-1141.41672792996</v>
      </c>
      <c r="ABY53" s="196">
        <v>1141.41672792996</v>
      </c>
      <c r="ABZ53" s="196">
        <v>-1141.41672792996</v>
      </c>
      <c r="ACA53" s="196">
        <v>1141.41672792996</v>
      </c>
      <c r="ACB53" s="196">
        <v>-1141.41672792996</v>
      </c>
      <c r="ACC53" s="196">
        <v>-1141.41672792996</v>
      </c>
      <c r="ACD53" s="196">
        <v>1141.41672792996</v>
      </c>
      <c r="ACE53" s="196">
        <v>-1141.41672792996</v>
      </c>
      <c r="ACF53" s="196">
        <v>-1141.41672792996</v>
      </c>
      <c r="ACG53" s="196">
        <v>1141.41672792996</v>
      </c>
      <c r="ACI53">
        <v>1</v>
      </c>
      <c r="ACJ53" s="239">
        <v>-1</v>
      </c>
      <c r="ACK53" s="239">
        <v>1</v>
      </c>
      <c r="ACL53" s="239">
        <v>-1</v>
      </c>
      <c r="ACM53" s="214">
        <v>1</v>
      </c>
      <c r="ACN53" s="240">
        <v>15</v>
      </c>
      <c r="ACO53">
        <v>-1</v>
      </c>
      <c r="ACP53">
        <v>1</v>
      </c>
      <c r="ACQ53" s="214">
        <v>-1</v>
      </c>
      <c r="ACR53">
        <v>0</v>
      </c>
      <c r="ACS53">
        <v>0</v>
      </c>
      <c r="ACT53">
        <v>1</v>
      </c>
      <c r="ACU53">
        <v>0</v>
      </c>
      <c r="ACV53" s="248">
        <v>-2.9520295202999998E-3</v>
      </c>
      <c r="ACW53" s="202">
        <v>42541</v>
      </c>
      <c r="ACX53">
        <v>1</v>
      </c>
      <c r="ACY53" t="s">
        <v>1180</v>
      </c>
      <c r="ACZ53">
        <v>4</v>
      </c>
      <c r="ADA53" s="252"/>
      <c r="ADB53">
        <v>3</v>
      </c>
      <c r="ADC53" s="138">
        <v>108080</v>
      </c>
      <c r="ADD53" s="138">
        <v>81060</v>
      </c>
      <c r="ADE53" s="196">
        <v>319.05535055402396</v>
      </c>
      <c r="ADF53" s="196">
        <v>-319.05535055402396</v>
      </c>
      <c r="ADG53" s="196">
        <v>-319.05535055402396</v>
      </c>
      <c r="ADH53" s="196">
        <v>319.05535055402396</v>
      </c>
      <c r="ADI53" s="196">
        <v>-319.05535055402396</v>
      </c>
      <c r="ADJ53" s="196">
        <v>-319.05535055402396</v>
      </c>
      <c r="ADK53" s="196">
        <v>319.05535055402396</v>
      </c>
      <c r="ADL53" s="196">
        <v>-319.05535055402396</v>
      </c>
      <c r="ADM53" s="196">
        <v>-319.05535055402396</v>
      </c>
      <c r="ADN53" s="196">
        <v>319.05535055402396</v>
      </c>
      <c r="ADO53" s="196">
        <v>-319.05535055402396</v>
      </c>
      <c r="ADP53" s="196">
        <v>319.05535055402396</v>
      </c>
      <c r="ADR53">
        <v>-1</v>
      </c>
      <c r="ADS53" s="239">
        <v>-1</v>
      </c>
      <c r="ADT53" s="239">
        <v>1</v>
      </c>
      <c r="ADU53" s="214">
        <v>-1</v>
      </c>
      <c r="ADV53" s="214">
        <v>1</v>
      </c>
      <c r="ADW53" s="240">
        <v>16</v>
      </c>
      <c r="ADX53">
        <v>-1</v>
      </c>
      <c r="ADY53">
        <v>1</v>
      </c>
      <c r="ADZ53" s="214">
        <v>-1</v>
      </c>
      <c r="AEA53">
        <v>0</v>
      </c>
      <c r="AEB53">
        <v>0</v>
      </c>
      <c r="AEC53">
        <v>1</v>
      </c>
      <c r="AED53">
        <v>0</v>
      </c>
      <c r="AEE53" s="248">
        <v>-2.2205773501100001E-3</v>
      </c>
      <c r="AEF53" s="202">
        <v>42541</v>
      </c>
      <c r="AEG53">
        <v>-1</v>
      </c>
      <c r="AEH53" t="s">
        <v>1180</v>
      </c>
      <c r="AEI53">
        <v>4</v>
      </c>
      <c r="AEJ53" s="252"/>
      <c r="AEK53">
        <v>3</v>
      </c>
      <c r="AEL53" s="138">
        <v>107840.00000000001</v>
      </c>
      <c r="AEM53" s="138">
        <v>80880.000000000015</v>
      </c>
      <c r="AEN53" s="196">
        <v>239.46706143586243</v>
      </c>
      <c r="AEO53" s="196">
        <v>239.46706143586243</v>
      </c>
      <c r="AEP53" s="196">
        <v>-239.46706143586243</v>
      </c>
      <c r="AEQ53" s="196">
        <v>239.46706143586243</v>
      </c>
      <c r="AER53" s="196">
        <v>-239.46706143586243</v>
      </c>
      <c r="AES53" s="196">
        <v>-239.46706143586243</v>
      </c>
      <c r="AET53" s="196">
        <v>239.46706143586243</v>
      </c>
      <c r="AEU53" s="196">
        <v>239.46706143586243</v>
      </c>
      <c r="AEV53" s="196">
        <v>-239.46706143586243</v>
      </c>
      <c r="AEW53" s="196">
        <v>239.46706143586243</v>
      </c>
      <c r="AEX53" s="196">
        <v>-239.46706143586243</v>
      </c>
      <c r="AEY53" s="196">
        <v>239.46706143586243</v>
      </c>
      <c r="AFA53">
        <f t="shared" si="109"/>
        <v>-1</v>
      </c>
      <c r="AFB53" s="239">
        <v>-1</v>
      </c>
      <c r="AFC53" s="239">
        <v>1</v>
      </c>
      <c r="AFD53" s="239">
        <v>-1</v>
      </c>
      <c r="AFE53" s="214">
        <v>1</v>
      </c>
      <c r="AFF53" s="240">
        <v>17</v>
      </c>
      <c r="AFG53">
        <f t="shared" si="110"/>
        <v>-1</v>
      </c>
      <c r="AFH53">
        <f t="shared" si="111"/>
        <v>1</v>
      </c>
      <c r="AFI53" s="214">
        <v>-1</v>
      </c>
      <c r="AFJ53">
        <f t="shared" si="112"/>
        <v>0</v>
      </c>
      <c r="AFK53">
        <f t="shared" si="194"/>
        <v>0</v>
      </c>
      <c r="AFL53">
        <f t="shared" si="167"/>
        <v>1</v>
      </c>
      <c r="AFM53">
        <f t="shared" si="114"/>
        <v>0</v>
      </c>
      <c r="AFN53">
        <v>-2.0771513353099999E-2</v>
      </c>
      <c r="AFO53" s="202">
        <v>42541</v>
      </c>
      <c r="AFP53">
        <f t="shared" si="115"/>
        <v>1</v>
      </c>
      <c r="AFQ53" t="str">
        <f t="shared" si="92"/>
        <v>TRUE</v>
      </c>
      <c r="AFR53">
        <f>VLOOKUP($A53,'FuturesInfo (3)'!$A$2:$V$80,22)</f>
        <v>4</v>
      </c>
      <c r="AFS53" s="252"/>
      <c r="AFT53">
        <f t="shared" si="116"/>
        <v>3</v>
      </c>
      <c r="AFU53" s="138">
        <f>VLOOKUP($A53,'FuturesInfo (3)'!$A$2:$O$80,15)*AFR53</f>
        <v>105600</v>
      </c>
      <c r="AFV53" s="138">
        <f>VLOOKUP($A53,'FuturesInfo (3)'!$A$2:$O$80,15)*AFT53</f>
        <v>79200</v>
      </c>
      <c r="AFW53" s="196">
        <f t="shared" si="117"/>
        <v>2193.4718100873597</v>
      </c>
      <c r="AFX53" s="196">
        <f t="shared" si="188"/>
        <v>2193.4718100873597</v>
      </c>
      <c r="AFY53" s="196">
        <f t="shared" si="119"/>
        <v>-2193.4718100873597</v>
      </c>
      <c r="AFZ53" s="196">
        <f t="shared" si="120"/>
        <v>2193.4718100873597</v>
      </c>
      <c r="AGA53" s="196">
        <f t="shared" si="191"/>
        <v>-2193.4718100873597</v>
      </c>
      <c r="AGB53" s="196">
        <f t="shared" si="122"/>
        <v>-2193.4718100873597</v>
      </c>
      <c r="AGC53" s="196">
        <f t="shared" si="168"/>
        <v>2193.4718100873597</v>
      </c>
      <c r="AGD53" s="196">
        <f t="shared" si="123"/>
        <v>-2193.4718100873597</v>
      </c>
      <c r="AGE53" s="196">
        <f>IF(IF(sym!$Q42=AFI53,1,0)=1,ABS(AFU53*AFN53),-ABS(AFU53*AFN53))</f>
        <v>-2193.4718100873597</v>
      </c>
      <c r="AGF53" s="196">
        <f>IF(IF(sym!$P42=AFI53,1,0)=1,ABS(AFU53*AFN53),-ABS(AFU53*AFN53))</f>
        <v>2193.4718100873597</v>
      </c>
      <c r="AGG53" s="196">
        <f t="shared" si="183"/>
        <v>-2193.4718100873597</v>
      </c>
      <c r="AGH53" s="196">
        <f t="shared" si="125"/>
        <v>2193.4718100873597</v>
      </c>
      <c r="AGJ53">
        <f t="shared" si="126"/>
        <v>-1</v>
      </c>
      <c r="AGK53" s="239">
        <v>-1</v>
      </c>
      <c r="AGL53" s="239">
        <v>1</v>
      </c>
      <c r="AGM53" s="239">
        <v>-1</v>
      </c>
      <c r="AGN53" s="214">
        <v>1</v>
      </c>
      <c r="AGO53" s="240">
        <v>-1</v>
      </c>
      <c r="AGP53">
        <f t="shared" si="127"/>
        <v>-1</v>
      </c>
      <c r="AGQ53">
        <f t="shared" si="128"/>
        <v>-1</v>
      </c>
      <c r="AGR53" s="214"/>
      <c r="AGS53">
        <f t="shared" si="129"/>
        <v>0</v>
      </c>
      <c r="AGT53">
        <f t="shared" si="195"/>
        <v>0</v>
      </c>
      <c r="AGU53">
        <f t="shared" si="169"/>
        <v>0</v>
      </c>
      <c r="AGV53">
        <f t="shared" si="131"/>
        <v>0</v>
      </c>
      <c r="AGW53" s="248"/>
      <c r="AGX53" s="202">
        <v>42541</v>
      </c>
      <c r="AGY53">
        <f t="shared" si="132"/>
        <v>-1</v>
      </c>
      <c r="AGZ53" t="str">
        <f t="shared" si="93"/>
        <v>TRUE</v>
      </c>
      <c r="AHA53">
        <f>VLOOKUP($A53,'FuturesInfo (3)'!$A$2:$V$80,22)</f>
        <v>4</v>
      </c>
      <c r="AHB53" s="252"/>
      <c r="AHC53">
        <f t="shared" si="133"/>
        <v>3</v>
      </c>
      <c r="AHD53" s="138">
        <f>VLOOKUP($A53,'FuturesInfo (3)'!$A$2:$O$80,15)*AHA53</f>
        <v>105600</v>
      </c>
      <c r="AHE53" s="138">
        <f>VLOOKUP($A53,'FuturesInfo (3)'!$A$2:$O$80,15)*AHC53</f>
        <v>79200</v>
      </c>
      <c r="AHF53" s="196">
        <f t="shared" si="134"/>
        <v>0</v>
      </c>
      <c r="AHG53" s="196">
        <f t="shared" si="189"/>
        <v>0</v>
      </c>
      <c r="AHH53" s="196">
        <f t="shared" si="136"/>
        <v>0</v>
      </c>
      <c r="AHI53" s="196">
        <f t="shared" si="137"/>
        <v>0</v>
      </c>
      <c r="AHJ53" s="196">
        <f t="shared" si="192"/>
        <v>0</v>
      </c>
      <c r="AHK53" s="196">
        <f t="shared" si="139"/>
        <v>0</v>
      </c>
      <c r="AHL53" s="196">
        <f t="shared" si="170"/>
        <v>0</v>
      </c>
      <c r="AHM53" s="196">
        <f t="shared" si="140"/>
        <v>0</v>
      </c>
      <c r="AHN53" s="196">
        <f>IF(IF(sym!$Q42=AGR53,1,0)=1,ABS(AHD53*AGW53),-ABS(AHD53*AGW53))</f>
        <v>0</v>
      </c>
      <c r="AHO53" s="196">
        <f>IF(IF(sym!$P42=AGR53,1,0)=1,ABS(AHD53*AGW53),-ABS(AHD53*AGW53))</f>
        <v>0</v>
      </c>
      <c r="AHP53" s="196">
        <f t="shared" si="185"/>
        <v>0</v>
      </c>
      <c r="AHQ53" s="196">
        <f t="shared" si="142"/>
        <v>0</v>
      </c>
      <c r="AHS53">
        <f t="shared" si="143"/>
        <v>0</v>
      </c>
      <c r="AHT53" s="239"/>
      <c r="AHU53" s="239"/>
      <c r="AHV53" s="239"/>
      <c r="AHW53" s="214"/>
      <c r="AHX53" s="240"/>
      <c r="AHY53">
        <f t="shared" si="144"/>
        <v>1</v>
      </c>
      <c r="AHZ53">
        <f t="shared" si="145"/>
        <v>0</v>
      </c>
      <c r="AIA53" s="214"/>
      <c r="AIB53">
        <f t="shared" si="146"/>
        <v>1</v>
      </c>
      <c r="AIC53">
        <f t="shared" si="196"/>
        <v>1</v>
      </c>
      <c r="AID53">
        <f t="shared" si="171"/>
        <v>0</v>
      </c>
      <c r="AIE53">
        <f t="shared" si="148"/>
        <v>1</v>
      </c>
      <c r="AIF53" s="248"/>
      <c r="AIG53" s="202"/>
      <c r="AIH53">
        <f t="shared" si="149"/>
        <v>-1</v>
      </c>
      <c r="AII53" t="str">
        <f t="shared" si="94"/>
        <v>FALSE</v>
      </c>
      <c r="AIJ53">
        <f>VLOOKUP($A53,'FuturesInfo (3)'!$A$2:$V$80,22)</f>
        <v>4</v>
      </c>
      <c r="AIK53" s="252"/>
      <c r="AIL53">
        <f t="shared" si="150"/>
        <v>3</v>
      </c>
      <c r="AIM53" s="138">
        <f>VLOOKUP($A53,'FuturesInfo (3)'!$A$2:$O$80,15)*AIJ53</f>
        <v>105600</v>
      </c>
      <c r="AIN53" s="138">
        <f>VLOOKUP($A53,'FuturesInfo (3)'!$A$2:$O$80,15)*AIL53</f>
        <v>79200</v>
      </c>
      <c r="AIO53" s="196">
        <f t="shared" si="151"/>
        <v>0</v>
      </c>
      <c r="AIP53" s="196">
        <f t="shared" si="190"/>
        <v>0</v>
      </c>
      <c r="AIQ53" s="196">
        <f t="shared" si="153"/>
        <v>0</v>
      </c>
      <c r="AIR53" s="196">
        <f t="shared" si="154"/>
        <v>0</v>
      </c>
      <c r="AIS53" s="196">
        <f t="shared" si="193"/>
        <v>0</v>
      </c>
      <c r="AIT53" s="196">
        <f t="shared" si="156"/>
        <v>0</v>
      </c>
      <c r="AIU53" s="196">
        <f t="shared" si="172"/>
        <v>0</v>
      </c>
      <c r="AIV53" s="196">
        <f t="shared" si="157"/>
        <v>0</v>
      </c>
      <c r="AIW53" s="196">
        <f>IF(IF(sym!$Q42=AIA53,1,0)=1,ABS(AIM53*AIF53),-ABS(AIM53*AIF53))</f>
        <v>0</v>
      </c>
      <c r="AIX53" s="196">
        <f>IF(IF(sym!$P42=AIA53,1,0)=1,ABS(AIM53*AIF53),-ABS(AIM53*AIF53))</f>
        <v>0</v>
      </c>
      <c r="AIY53" s="196">
        <f t="shared" si="187"/>
        <v>0</v>
      </c>
      <c r="AIZ53" s="196">
        <f t="shared" si="159"/>
        <v>0</v>
      </c>
    </row>
    <row r="54" spans="1:936" x14ac:dyDescent="0.25">
      <c r="A54" s="1" t="s">
        <v>515</v>
      </c>
      <c r="B54" s="150" t="str">
        <f>'FuturesInfo (3)'!M42</f>
        <v>LRC</v>
      </c>
      <c r="C54" s="200" t="str">
        <f>VLOOKUP(A54,'FuturesInfo (3)'!$A$2:$K$80,11)</f>
        <v>soft</v>
      </c>
      <c r="F54" t="e">
        <f>#REF!</f>
        <v>#REF!</v>
      </c>
      <c r="G54">
        <v>1</v>
      </c>
      <c r="H54">
        <v>-1</v>
      </c>
      <c r="I54">
        <v>1</v>
      </c>
      <c r="J54">
        <f t="shared" si="197"/>
        <v>1</v>
      </c>
      <c r="K54">
        <f t="shared" si="198"/>
        <v>0</v>
      </c>
      <c r="L54" s="184">
        <v>5.5147058823500003E-3</v>
      </c>
      <c r="M54" s="2">
        <v>10</v>
      </c>
      <c r="N54">
        <v>60</v>
      </c>
      <c r="O54" t="str">
        <f t="shared" si="199"/>
        <v>TRUE</v>
      </c>
      <c r="P54">
        <f>VLOOKUP($A54,'FuturesInfo (3)'!$A$2:$V$80,22)</f>
        <v>7</v>
      </c>
      <c r="Q54">
        <f t="shared" si="80"/>
        <v>7</v>
      </c>
      <c r="R54">
        <f t="shared" si="80"/>
        <v>7</v>
      </c>
      <c r="S54" s="138">
        <f>VLOOKUP($A54,'FuturesInfo (3)'!$A$2:$O$80,15)*Q54</f>
        <v>127330</v>
      </c>
      <c r="T54" s="144">
        <f t="shared" si="200"/>
        <v>702.18749999962552</v>
      </c>
      <c r="U54" s="144">
        <f t="shared" si="95"/>
        <v>-702.18749999962552</v>
      </c>
      <c r="W54">
        <f t="shared" si="201"/>
        <v>1</v>
      </c>
      <c r="X54">
        <v>-1</v>
      </c>
      <c r="Y54">
        <v>-1</v>
      </c>
      <c r="Z54">
        <v>1</v>
      </c>
      <c r="AA54">
        <f t="shared" si="173"/>
        <v>0</v>
      </c>
      <c r="AB54">
        <f t="shared" si="202"/>
        <v>0</v>
      </c>
      <c r="AC54" s="1">
        <v>1.4625228519199999E-2</v>
      </c>
      <c r="AD54" s="2">
        <v>10</v>
      </c>
      <c r="AE54">
        <v>60</v>
      </c>
      <c r="AF54" t="str">
        <f t="shared" si="203"/>
        <v>TRUE</v>
      </c>
      <c r="AG54">
        <f>VLOOKUP($A54,'FuturesInfo (3)'!$A$2:$V$80,22)</f>
        <v>7</v>
      </c>
      <c r="AH54">
        <f t="shared" si="204"/>
        <v>9</v>
      </c>
      <c r="AI54">
        <f t="shared" si="96"/>
        <v>7</v>
      </c>
      <c r="AJ54" s="138">
        <f>VLOOKUP($A54,'FuturesInfo (3)'!$A$2:$O$80,15)*AI54</f>
        <v>127330</v>
      </c>
      <c r="AK54" s="196">
        <f t="shared" si="205"/>
        <v>-1862.2303473497359</v>
      </c>
      <c r="AL54" s="196">
        <f t="shared" si="98"/>
        <v>-1862.2303473497359</v>
      </c>
      <c r="AN54">
        <f t="shared" si="86"/>
        <v>-1</v>
      </c>
      <c r="AO54">
        <v>1</v>
      </c>
      <c r="AP54">
        <v>-1</v>
      </c>
      <c r="AQ54">
        <v>1</v>
      </c>
      <c r="AR54">
        <f t="shared" si="174"/>
        <v>1</v>
      </c>
      <c r="AS54">
        <f t="shared" si="87"/>
        <v>0</v>
      </c>
      <c r="AT54" s="1">
        <v>1.4414414414400001E-2</v>
      </c>
      <c r="AU54" s="2">
        <v>10</v>
      </c>
      <c r="AV54">
        <v>60</v>
      </c>
      <c r="AW54" t="str">
        <f t="shared" si="88"/>
        <v>TRUE</v>
      </c>
      <c r="AX54">
        <f>VLOOKUP($A54,'FuturesInfo (3)'!$A$2:$V$80,22)</f>
        <v>7</v>
      </c>
      <c r="AY54">
        <f t="shared" si="89"/>
        <v>5</v>
      </c>
      <c r="AZ54">
        <f t="shared" si="99"/>
        <v>7</v>
      </c>
      <c r="BA54" s="138">
        <f>VLOOKUP($A54,'FuturesInfo (3)'!$A$2:$O$80,15)*AZ54</f>
        <v>127330</v>
      </c>
      <c r="BB54" s="196">
        <f t="shared" si="90"/>
        <v>1835.3873873855521</v>
      </c>
      <c r="BC54" s="196">
        <f t="shared" si="100"/>
        <v>-1835.3873873855521</v>
      </c>
      <c r="BE54">
        <v>1</v>
      </c>
      <c r="BF54">
        <v>1</v>
      </c>
      <c r="BG54">
        <v>-1</v>
      </c>
      <c r="BH54">
        <v>1</v>
      </c>
      <c r="BI54">
        <v>1</v>
      </c>
      <c r="BJ54">
        <v>0</v>
      </c>
      <c r="BK54" s="1">
        <v>4.7365304914200003E-3</v>
      </c>
      <c r="BL54" s="2">
        <v>10</v>
      </c>
      <c r="BM54">
        <v>60</v>
      </c>
      <c r="BN54" t="s">
        <v>1180</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1180</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1180</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1180</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1180</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1180</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1180</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1180</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1180</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1180</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1180</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1180</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1180</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1180</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1180</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1180</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1180</v>
      </c>
      <c r="QX54">
        <v>6</v>
      </c>
      <c r="QY54" s="252">
        <v>1</v>
      </c>
      <c r="QZ54">
        <v>8</v>
      </c>
      <c r="RA54" s="138">
        <v>103020</v>
      </c>
      <c r="RB54" s="138">
        <v>137360</v>
      </c>
      <c r="RC54" s="196">
        <v>299.12891986103159</v>
      </c>
      <c r="RD54" s="196">
        <f t="shared" si="91"/>
        <v>299.12891986103159</v>
      </c>
      <c r="RE54" s="196">
        <v>299.12891986103159</v>
      </c>
      <c r="RF54" s="196">
        <v>-299.12891986103159</v>
      </c>
      <c r="RG54" s="196">
        <v>-299.12891986103159</v>
      </c>
      <c r="RH54" s="196">
        <v>-299.12891986103159</v>
      </c>
      <c r="RI54" s="196">
        <f t="shared" si="101"/>
        <v>0</v>
      </c>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f t="shared" si="175"/>
        <v>-1</v>
      </c>
      <c r="SE54" t="s">
        <v>1180</v>
      </c>
      <c r="SF54">
        <v>6</v>
      </c>
      <c r="SG54" s="252">
        <v>2</v>
      </c>
      <c r="SH54">
        <v>5</v>
      </c>
      <c r="SI54" s="138">
        <v>106080</v>
      </c>
      <c r="SJ54" s="138">
        <v>88400</v>
      </c>
      <c r="SK54" s="196">
        <v>-1729.9009901041438</v>
      </c>
      <c r="SL54" s="196">
        <f t="shared" si="160"/>
        <v>-1729.9009901041438</v>
      </c>
      <c r="SM54" s="196">
        <v>-1729.9009901041438</v>
      </c>
      <c r="SN54" s="196">
        <v>1729.9009901041438</v>
      </c>
      <c r="SO54" s="196">
        <v>1729.9009901041438</v>
      </c>
      <c r="SP54" s="196">
        <v>1729.9009901041438</v>
      </c>
      <c r="SQ54" s="196">
        <v>-1729.9009901041438</v>
      </c>
      <c r="SR54" s="196">
        <f t="shared" si="102"/>
        <v>-1729.9009901041438</v>
      </c>
      <c r="SS54" s="196">
        <v>1729.9009901041438</v>
      </c>
      <c r="ST54" s="196">
        <v>-1729.9009901041438</v>
      </c>
      <c r="SU54" s="196">
        <v>-1729.9009901041438</v>
      </c>
      <c r="SV54" s="196">
        <v>1729.9009901041438</v>
      </c>
      <c r="SX54">
        <v>1</v>
      </c>
      <c r="SY54" s="239">
        <v>-1</v>
      </c>
      <c r="SZ54" s="239">
        <v>-1</v>
      </c>
      <c r="TA54" s="239">
        <v>1</v>
      </c>
      <c r="TB54" s="214">
        <v>-1</v>
      </c>
      <c r="TC54" s="240">
        <v>-4</v>
      </c>
      <c r="TD54">
        <v>1</v>
      </c>
      <c r="TE54">
        <v>1</v>
      </c>
      <c r="TF54" s="214">
        <v>1</v>
      </c>
      <c r="TG54">
        <v>0</v>
      </c>
      <c r="TH54">
        <v>0</v>
      </c>
      <c r="TI54">
        <v>1</v>
      </c>
      <c r="TJ54">
        <v>1</v>
      </c>
      <c r="TK54" s="248">
        <v>1.31805157593E-2</v>
      </c>
      <c r="TL54" s="202">
        <v>42548</v>
      </c>
      <c r="TM54">
        <f t="shared" si="176"/>
        <v>1</v>
      </c>
      <c r="TN54" t="s">
        <v>1180</v>
      </c>
      <c r="TO54">
        <v>6</v>
      </c>
      <c r="TP54" s="252">
        <v>1</v>
      </c>
      <c r="TQ54">
        <v>8</v>
      </c>
      <c r="TR54" s="138">
        <v>106080</v>
      </c>
      <c r="TS54" s="138">
        <v>141440</v>
      </c>
      <c r="TT54" s="196">
        <v>-1398.1891117465441</v>
      </c>
      <c r="TU54" s="196">
        <f t="shared" si="161"/>
        <v>1398.1891117465441</v>
      </c>
      <c r="TV54" s="196">
        <v>-1398.1891117465441</v>
      </c>
      <c r="TW54" s="196">
        <v>1398.1891117465441</v>
      </c>
      <c r="TX54" s="196">
        <v>1398.1891117465441</v>
      </c>
      <c r="TY54" s="196">
        <v>-1398.1891117465441</v>
      </c>
      <c r="TZ54" s="196">
        <v>1398.1891117465441</v>
      </c>
      <c r="UA54" s="196">
        <f t="shared" si="103"/>
        <v>1398.1891117465441</v>
      </c>
      <c r="UB54" s="196">
        <v>1398.1891117465441</v>
      </c>
      <c r="UC54" s="196">
        <v>-1398.1891117465441</v>
      </c>
      <c r="UD54" s="196">
        <v>-1398.1891117465441</v>
      </c>
      <c r="UE54" s="196">
        <v>1398.1891117465441</v>
      </c>
      <c r="UG54">
        <v>1</v>
      </c>
      <c r="UH54" s="239">
        <v>1</v>
      </c>
      <c r="UI54" s="239">
        <v>1</v>
      </c>
      <c r="UJ54" s="239">
        <v>1</v>
      </c>
      <c r="UK54" s="214">
        <v>-1</v>
      </c>
      <c r="UL54" s="240">
        <v>-5</v>
      </c>
      <c r="UM54">
        <v>1</v>
      </c>
      <c r="UN54">
        <v>1</v>
      </c>
      <c r="UO54" s="214">
        <v>-1</v>
      </c>
      <c r="UP54">
        <v>0</v>
      </c>
      <c r="UQ54">
        <v>1</v>
      </c>
      <c r="UR54">
        <v>0</v>
      </c>
      <c r="US54">
        <v>0</v>
      </c>
      <c r="UT54" s="248">
        <v>-5.0904977375600003E-3</v>
      </c>
      <c r="UU54" s="202">
        <v>42548</v>
      </c>
      <c r="UV54">
        <f t="shared" si="177"/>
        <v>1</v>
      </c>
      <c r="UW54" t="s">
        <v>1180</v>
      </c>
      <c r="UX54">
        <v>6</v>
      </c>
      <c r="UY54" s="252">
        <v>1</v>
      </c>
      <c r="UZ54">
        <v>8</v>
      </c>
      <c r="VA54" s="138">
        <v>105540</v>
      </c>
      <c r="VB54" s="138">
        <v>140720</v>
      </c>
      <c r="VC54" s="196">
        <v>-537.25113122208245</v>
      </c>
      <c r="VD54" s="196">
        <f t="shared" si="162"/>
        <v>-537.25113122208245</v>
      </c>
      <c r="VE54" s="196">
        <v>537.25113122208245</v>
      </c>
      <c r="VF54" s="196">
        <v>-537.25113122208245</v>
      </c>
      <c r="VG54" s="196">
        <v>-537.25113122208245</v>
      </c>
      <c r="VH54" s="196">
        <v>-537.25113122208245</v>
      </c>
      <c r="VI54" s="196">
        <v>-537.25113122208245</v>
      </c>
      <c r="VJ54" s="196">
        <f t="shared" si="104"/>
        <v>-537.25113122208245</v>
      </c>
      <c r="VK54" s="196">
        <v>-537.25113122208245</v>
      </c>
      <c r="VL54" s="196">
        <v>537.25113122208245</v>
      </c>
      <c r="VM54" s="196">
        <v>-537.25113122208245</v>
      </c>
      <c r="VN54" s="196">
        <v>537.25113122208245</v>
      </c>
      <c r="VP54">
        <v>-1</v>
      </c>
      <c r="VQ54" s="239">
        <v>1</v>
      </c>
      <c r="VR54" s="239">
        <v>-1</v>
      </c>
      <c r="VS54" s="239">
        <v>1</v>
      </c>
      <c r="VT54" s="214">
        <v>1</v>
      </c>
      <c r="VU54" s="240">
        <v>-6</v>
      </c>
      <c r="VV54">
        <v>-1</v>
      </c>
      <c r="VW54">
        <v>-1</v>
      </c>
      <c r="VX54" s="214">
        <v>-1</v>
      </c>
      <c r="VY54">
        <v>0</v>
      </c>
      <c r="VZ54">
        <v>0</v>
      </c>
      <c r="WA54">
        <v>1</v>
      </c>
      <c r="WB54">
        <v>1</v>
      </c>
      <c r="WC54" s="248">
        <v>-5.6850483229099998E-3</v>
      </c>
      <c r="WD54" s="202">
        <v>42548</v>
      </c>
      <c r="WE54">
        <f t="shared" si="178"/>
        <v>-1</v>
      </c>
      <c r="WF54" t="s">
        <v>1180</v>
      </c>
      <c r="WG54">
        <v>7</v>
      </c>
      <c r="WH54" s="252">
        <v>2</v>
      </c>
      <c r="WI54">
        <v>7</v>
      </c>
      <c r="WJ54" s="138">
        <v>122430</v>
      </c>
      <c r="WK54" s="138">
        <v>122430</v>
      </c>
      <c r="WL54" s="196">
        <v>-696.02046617387123</v>
      </c>
      <c r="WM54" s="196">
        <f t="shared" si="163"/>
        <v>696.02046617387123</v>
      </c>
      <c r="WN54" s="196">
        <v>-696.02046617387123</v>
      </c>
      <c r="WO54" s="196">
        <v>696.02046617387123</v>
      </c>
      <c r="WP54" s="196">
        <v>696.02046617387123</v>
      </c>
      <c r="WQ54" s="196">
        <v>696.02046617387123</v>
      </c>
      <c r="WR54" s="196">
        <v>-696.02046617387123</v>
      </c>
      <c r="WS54" s="196">
        <f t="shared" si="105"/>
        <v>696.02046617387123</v>
      </c>
      <c r="WT54" s="196">
        <v>-696.02046617387123</v>
      </c>
      <c r="WU54" s="196">
        <v>696.02046617387123</v>
      </c>
      <c r="WV54" s="196">
        <v>-696.02046617387123</v>
      </c>
      <c r="WW54" s="196">
        <v>696.02046617387123</v>
      </c>
      <c r="WY54">
        <v>-1</v>
      </c>
      <c r="WZ54" s="239">
        <v>1</v>
      </c>
      <c r="XA54" s="239">
        <v>-1</v>
      </c>
      <c r="XB54" s="239">
        <v>1</v>
      </c>
      <c r="XC54" s="214">
        <v>1</v>
      </c>
      <c r="XD54" s="240">
        <v>-7</v>
      </c>
      <c r="XE54">
        <v>-1</v>
      </c>
      <c r="XF54">
        <v>-1</v>
      </c>
      <c r="XG54">
        <v>1</v>
      </c>
      <c r="XH54">
        <v>1</v>
      </c>
      <c r="XI54">
        <v>1</v>
      </c>
      <c r="XJ54">
        <v>0</v>
      </c>
      <c r="XK54">
        <v>0</v>
      </c>
      <c r="XL54">
        <v>7.4328187535699997E-3</v>
      </c>
      <c r="XM54" s="202">
        <v>42548</v>
      </c>
      <c r="XN54">
        <f t="shared" si="179"/>
        <v>-1</v>
      </c>
      <c r="XO54" t="s">
        <v>1180</v>
      </c>
      <c r="XP54">
        <v>7</v>
      </c>
      <c r="XQ54" s="252">
        <v>1</v>
      </c>
      <c r="XR54">
        <v>9</v>
      </c>
      <c r="XS54" s="138">
        <v>123340</v>
      </c>
      <c r="XT54" s="138">
        <v>158580</v>
      </c>
      <c r="XU54" s="196">
        <v>916.76386506532378</v>
      </c>
      <c r="XV54" s="196">
        <f t="shared" si="164"/>
        <v>-916.76386506532378</v>
      </c>
      <c r="XW54" s="196">
        <v>916.76386506532378</v>
      </c>
      <c r="XX54" s="196">
        <v>-916.76386506532378</v>
      </c>
      <c r="XY54" s="196">
        <v>-916.76386506532378</v>
      </c>
      <c r="XZ54" s="196">
        <v>-916.76386506532378</v>
      </c>
      <c r="YA54" s="196">
        <v>916.76386506532378</v>
      </c>
      <c r="YB54" s="196">
        <f t="shared" si="106"/>
        <v>-916.76386506532378</v>
      </c>
      <c r="YC54" s="196">
        <v>916.76386506532378</v>
      </c>
      <c r="YD54" s="196">
        <v>-916.76386506532378</v>
      </c>
      <c r="YE54" s="196">
        <v>-916.76386506532378</v>
      </c>
      <c r="YF54" s="196">
        <v>916.76386506532378</v>
      </c>
      <c r="YH54">
        <v>1</v>
      </c>
      <c r="YI54">
        <v>1</v>
      </c>
      <c r="YJ54">
        <v>-1</v>
      </c>
      <c r="YK54">
        <v>1</v>
      </c>
      <c r="YL54">
        <v>1</v>
      </c>
      <c r="YM54">
        <v>-8</v>
      </c>
      <c r="YN54">
        <v>-1</v>
      </c>
      <c r="YO54">
        <v>-1</v>
      </c>
      <c r="YP54" s="214">
        <v>1</v>
      </c>
      <c r="YQ54">
        <v>1</v>
      </c>
      <c r="YR54">
        <v>1</v>
      </c>
      <c r="YS54">
        <v>0</v>
      </c>
      <c r="YT54">
        <v>0</v>
      </c>
      <c r="YU54" s="248">
        <v>1.9863791146399998E-2</v>
      </c>
      <c r="YV54" s="202">
        <v>42548</v>
      </c>
      <c r="YW54">
        <f t="shared" si="180"/>
        <v>1</v>
      </c>
      <c r="YX54" t="s">
        <v>1180</v>
      </c>
      <c r="YY54">
        <v>7</v>
      </c>
      <c r="YZ54">
        <v>1</v>
      </c>
      <c r="ZA54">
        <v>9</v>
      </c>
      <c r="ZB54" s="138">
        <v>125790</v>
      </c>
      <c r="ZC54" s="138">
        <v>161730</v>
      </c>
      <c r="ZD54" s="196">
        <v>2498.6662883056556</v>
      </c>
      <c r="ZE54" s="196">
        <f t="shared" si="165"/>
        <v>2498.6662883056556</v>
      </c>
      <c r="ZF54" s="196">
        <v>2498.6662883056556</v>
      </c>
      <c r="ZG54" s="196">
        <v>-2498.6662883056556</v>
      </c>
      <c r="ZH54" s="196">
        <v>-2498.6662883056556</v>
      </c>
      <c r="ZI54" s="196">
        <v>-2498.6662883056556</v>
      </c>
      <c r="ZJ54" s="196">
        <v>2498.6662883056556</v>
      </c>
      <c r="ZK54" s="196">
        <f t="shared" si="107"/>
        <v>2498.6662883056556</v>
      </c>
      <c r="ZL54" s="196">
        <v>2498.6662883056556</v>
      </c>
      <c r="ZM54" s="196">
        <v>-2498.6662883056556</v>
      </c>
      <c r="ZN54" s="196">
        <v>-2498.6662883056556</v>
      </c>
      <c r="ZO54" s="196">
        <v>2498.6662883056556</v>
      </c>
      <c r="ZQ54">
        <v>1</v>
      </c>
      <c r="ZR54" s="239">
        <v>-1</v>
      </c>
      <c r="ZS54" s="239">
        <v>-1</v>
      </c>
      <c r="ZT54" s="239">
        <v>1</v>
      </c>
      <c r="ZU54" s="214">
        <v>1</v>
      </c>
      <c r="ZV54" s="240">
        <v>-9</v>
      </c>
      <c r="ZW54">
        <v>-1</v>
      </c>
      <c r="ZX54">
        <v>-1</v>
      </c>
      <c r="ZY54" s="214">
        <v>1</v>
      </c>
      <c r="ZZ54">
        <v>0</v>
      </c>
      <c r="AAA54">
        <v>1</v>
      </c>
      <c r="AAB54">
        <v>0</v>
      </c>
      <c r="AAC54">
        <v>0</v>
      </c>
      <c r="AAD54" s="248">
        <v>1.7807456872599998E-2</v>
      </c>
      <c r="AAE54" s="202">
        <v>42548</v>
      </c>
      <c r="AAF54">
        <f t="shared" si="181"/>
        <v>-1</v>
      </c>
      <c r="AAG54" t="s">
        <v>1180</v>
      </c>
      <c r="AAH54">
        <v>7</v>
      </c>
      <c r="AAI54" s="252">
        <v>1</v>
      </c>
      <c r="AAJ54">
        <v>9</v>
      </c>
      <c r="AAK54" s="138">
        <v>128030</v>
      </c>
      <c r="AAL54" s="138">
        <v>164610</v>
      </c>
      <c r="AAM54" s="196">
        <v>-2279.8887033989777</v>
      </c>
      <c r="AAN54" s="196">
        <f t="shared" si="166"/>
        <v>2279.8887033989777</v>
      </c>
      <c r="AAO54" s="196">
        <v>2279.8887033989777</v>
      </c>
      <c r="AAP54" s="196">
        <v>-2279.8887033989777</v>
      </c>
      <c r="AAQ54" s="196">
        <v>-2279.8887033989777</v>
      </c>
      <c r="AAR54" s="196">
        <v>-2279.8887033989777</v>
      </c>
      <c r="AAS54" s="196">
        <v>2279.8887033989777</v>
      </c>
      <c r="AAT54" s="196">
        <f t="shared" si="108"/>
        <v>-2279.8887033989777</v>
      </c>
      <c r="AAU54" s="196">
        <v>2279.8887033989777</v>
      </c>
      <c r="AAV54" s="196">
        <v>-2279.8887033989777</v>
      </c>
      <c r="AAW54" s="196">
        <v>-2279.8887033989777</v>
      </c>
      <c r="AAX54" s="196">
        <v>2279.8887033989777</v>
      </c>
      <c r="AAZ54">
        <v>1</v>
      </c>
      <c r="ABA54" s="239">
        <v>-1</v>
      </c>
      <c r="ABB54" s="239">
        <v>-1</v>
      </c>
      <c r="ABC54" s="239">
        <v>1</v>
      </c>
      <c r="ABD54" s="214">
        <v>-1</v>
      </c>
      <c r="ABE54" s="240">
        <v>-10</v>
      </c>
      <c r="ABF54">
        <v>1</v>
      </c>
      <c r="ABG54">
        <v>1</v>
      </c>
      <c r="ABH54" s="214">
        <v>-1</v>
      </c>
      <c r="ABI54">
        <v>1</v>
      </c>
      <c r="ABJ54">
        <v>1</v>
      </c>
      <c r="ABK54">
        <v>0</v>
      </c>
      <c r="ABL54">
        <v>0</v>
      </c>
      <c r="ABM54" s="248">
        <v>-1.09349371241E-2</v>
      </c>
      <c r="ABN54" s="202">
        <v>42548</v>
      </c>
      <c r="ABO54">
        <v>1</v>
      </c>
      <c r="ABP54" t="s">
        <v>1180</v>
      </c>
      <c r="ABQ54">
        <v>7</v>
      </c>
      <c r="ABR54" s="252">
        <v>1</v>
      </c>
      <c r="ABS54">
        <v>9</v>
      </c>
      <c r="ABT54" s="138">
        <v>126630</v>
      </c>
      <c r="ABU54" s="138">
        <v>162810</v>
      </c>
      <c r="ABV54" s="196">
        <v>1384.6910880247831</v>
      </c>
      <c r="ABW54" s="196">
        <v>-1384.6910880247831</v>
      </c>
      <c r="ABX54" s="196">
        <v>1384.6910880247831</v>
      </c>
      <c r="ABY54" s="196">
        <v>-1384.6910880247831</v>
      </c>
      <c r="ABZ54" s="196">
        <v>-1384.6910880247831</v>
      </c>
      <c r="ACA54" s="196">
        <v>1384.6910880247831</v>
      </c>
      <c r="ACB54" s="196">
        <v>-1384.6910880247831</v>
      </c>
      <c r="ACC54" s="196">
        <v>-1384.6910880247831</v>
      </c>
      <c r="ACD54" s="196">
        <v>-1384.6910880247831</v>
      </c>
      <c r="ACE54" s="196">
        <v>1384.6910880247831</v>
      </c>
      <c r="ACF54" s="196">
        <v>-1384.6910880247831</v>
      </c>
      <c r="ACG54" s="196">
        <v>1384.6910880247831</v>
      </c>
      <c r="ACI54">
        <v>-1</v>
      </c>
      <c r="ACJ54" s="239">
        <v>-1</v>
      </c>
      <c r="ACK54" s="239">
        <v>-1</v>
      </c>
      <c r="ACL54" s="239">
        <v>1</v>
      </c>
      <c r="ACM54" s="214">
        <v>-1</v>
      </c>
      <c r="ACN54" s="240">
        <v>-1</v>
      </c>
      <c r="ACO54">
        <v>1</v>
      </c>
      <c r="ACP54">
        <v>1</v>
      </c>
      <c r="ACQ54" s="214">
        <v>1</v>
      </c>
      <c r="ACR54">
        <v>0</v>
      </c>
      <c r="ACS54">
        <v>0</v>
      </c>
      <c r="ACT54">
        <v>1</v>
      </c>
      <c r="ACU54">
        <v>1</v>
      </c>
      <c r="ACV54" s="248">
        <v>3.86954118297E-3</v>
      </c>
      <c r="ACW54" s="202">
        <v>42548</v>
      </c>
      <c r="ACX54">
        <v>-1</v>
      </c>
      <c r="ACY54" t="s">
        <v>1180</v>
      </c>
      <c r="ACZ54">
        <v>7</v>
      </c>
      <c r="ADA54" s="252"/>
      <c r="ADB54">
        <v>5</v>
      </c>
      <c r="ADC54" s="138">
        <v>127120</v>
      </c>
      <c r="ADD54" s="138">
        <v>90800</v>
      </c>
      <c r="ADE54" s="196">
        <v>-491.89607517914641</v>
      </c>
      <c r="ADF54" s="196">
        <v>-491.89607517914641</v>
      </c>
      <c r="ADG54" s="196">
        <v>-491.89607517914641</v>
      </c>
      <c r="ADH54" s="196">
        <v>491.89607517914641</v>
      </c>
      <c r="ADI54" s="196">
        <v>491.89607517914641</v>
      </c>
      <c r="ADJ54" s="196">
        <v>-491.89607517914641</v>
      </c>
      <c r="ADK54" s="196">
        <v>491.89607517914641</v>
      </c>
      <c r="ADL54" s="196">
        <v>-491.89607517914641</v>
      </c>
      <c r="ADM54" s="196">
        <v>491.89607517914641</v>
      </c>
      <c r="ADN54" s="196">
        <v>-491.89607517914641</v>
      </c>
      <c r="ADO54" s="196">
        <v>-491.89607517914641</v>
      </c>
      <c r="ADP54" s="196">
        <v>491.89607517914641</v>
      </c>
      <c r="ADR54">
        <v>1</v>
      </c>
      <c r="ADS54" s="239">
        <v>1</v>
      </c>
      <c r="ADT54" s="239">
        <v>-1</v>
      </c>
      <c r="ADU54" s="214">
        <v>1</v>
      </c>
      <c r="ADV54" s="214">
        <v>-1</v>
      </c>
      <c r="ADW54" s="240">
        <v>-2</v>
      </c>
      <c r="ADX54">
        <v>1</v>
      </c>
      <c r="ADY54">
        <v>1</v>
      </c>
      <c r="ADZ54" s="214">
        <v>1</v>
      </c>
      <c r="AEA54">
        <v>0</v>
      </c>
      <c r="AEB54">
        <v>0</v>
      </c>
      <c r="AEC54">
        <v>1</v>
      </c>
      <c r="AED54">
        <v>1</v>
      </c>
      <c r="AEE54" s="248">
        <v>1.4317180616700001E-2</v>
      </c>
      <c r="AEF54" s="202">
        <v>42558</v>
      </c>
      <c r="AEG54">
        <v>1</v>
      </c>
      <c r="AEH54" t="s">
        <v>1180</v>
      </c>
      <c r="AEI54">
        <v>7</v>
      </c>
      <c r="AEJ54" s="252"/>
      <c r="AEK54">
        <v>5</v>
      </c>
      <c r="AEL54" s="138">
        <v>128940</v>
      </c>
      <c r="AEM54" s="138">
        <v>92100</v>
      </c>
      <c r="AEN54" s="196">
        <v>1846.057268717298</v>
      </c>
      <c r="AEO54" s="196">
        <v>1846.057268717298</v>
      </c>
      <c r="AEP54" s="196">
        <v>-1846.057268717298</v>
      </c>
      <c r="AEQ54" s="196">
        <v>1846.057268717298</v>
      </c>
      <c r="AER54" s="196">
        <v>1846.057268717298</v>
      </c>
      <c r="AES54" s="196">
        <v>-1846.057268717298</v>
      </c>
      <c r="AET54" s="196">
        <v>1846.057268717298</v>
      </c>
      <c r="AEU54" s="196">
        <v>1846.057268717298</v>
      </c>
      <c r="AEV54" s="196">
        <v>1846.057268717298</v>
      </c>
      <c r="AEW54" s="196">
        <v>-1846.057268717298</v>
      </c>
      <c r="AEX54" s="196">
        <v>-1846.057268717298</v>
      </c>
      <c r="AEY54" s="196">
        <v>1846.057268717298</v>
      </c>
      <c r="AFA54">
        <f t="shared" si="109"/>
        <v>1</v>
      </c>
      <c r="AFB54" s="239">
        <v>1</v>
      </c>
      <c r="AFC54" s="239">
        <v>-1</v>
      </c>
      <c r="AFD54" s="239">
        <v>1</v>
      </c>
      <c r="AFE54" s="214">
        <v>-1</v>
      </c>
      <c r="AFF54" s="240">
        <v>-1</v>
      </c>
      <c r="AFG54">
        <f t="shared" si="110"/>
        <v>1</v>
      </c>
      <c r="AFH54">
        <f t="shared" si="111"/>
        <v>1</v>
      </c>
      <c r="AFI54" s="214">
        <v>-1</v>
      </c>
      <c r="AFJ54">
        <f t="shared" si="112"/>
        <v>1</v>
      </c>
      <c r="AFK54">
        <f t="shared" si="194"/>
        <v>1</v>
      </c>
      <c r="AFL54">
        <f t="shared" si="167"/>
        <v>0</v>
      </c>
      <c r="AFM54">
        <f t="shared" si="114"/>
        <v>0</v>
      </c>
      <c r="AFN54">
        <v>-1.24864277959E-2</v>
      </c>
      <c r="AFO54" s="202">
        <v>42558</v>
      </c>
      <c r="AFP54">
        <f t="shared" si="115"/>
        <v>1</v>
      </c>
      <c r="AFQ54" t="str">
        <f t="shared" si="92"/>
        <v>TRUE</v>
      </c>
      <c r="AFR54">
        <f>VLOOKUP($A54,'FuturesInfo (3)'!$A$2:$V$80,22)</f>
        <v>7</v>
      </c>
      <c r="AFS54" s="252"/>
      <c r="AFT54">
        <f t="shared" si="116"/>
        <v>5</v>
      </c>
      <c r="AFU54" s="138">
        <f>VLOOKUP($A54,'FuturesInfo (3)'!$A$2:$O$80,15)*AFR54</f>
        <v>127330</v>
      </c>
      <c r="AFV54" s="138">
        <f>VLOOKUP($A54,'FuturesInfo (3)'!$A$2:$O$80,15)*AFT54</f>
        <v>90950</v>
      </c>
      <c r="AFW54" s="196">
        <f t="shared" si="117"/>
        <v>-1589.8968512519471</v>
      </c>
      <c r="AFX54" s="196">
        <f t="shared" si="188"/>
        <v>-1589.8968512519471</v>
      </c>
      <c r="AFY54" s="196">
        <f t="shared" si="119"/>
        <v>1589.8968512519471</v>
      </c>
      <c r="AFZ54" s="196">
        <f t="shared" si="120"/>
        <v>-1589.8968512519471</v>
      </c>
      <c r="AGA54" s="196">
        <f t="shared" si="191"/>
        <v>-1589.8968512519471</v>
      </c>
      <c r="AGB54" s="196">
        <f t="shared" si="122"/>
        <v>1589.8968512519471</v>
      </c>
      <c r="AGC54" s="196">
        <f t="shared" si="168"/>
        <v>-1589.8968512519471</v>
      </c>
      <c r="AGD54" s="196">
        <f t="shared" si="123"/>
        <v>-1589.8968512519471</v>
      </c>
      <c r="AGE54" s="196">
        <f>IF(IF(sym!$Q43=AFI54,1,0)=1,ABS(AFU54*AFN54),-ABS(AFU54*AFN54))</f>
        <v>-1589.8968512519471</v>
      </c>
      <c r="AGF54" s="196">
        <f>IF(IF(sym!$P43=AFI54,1,0)=1,ABS(AFU54*AFN54),-ABS(AFU54*AFN54))</f>
        <v>1589.8968512519471</v>
      </c>
      <c r="AGG54" s="196">
        <f t="shared" si="183"/>
        <v>-1589.8968512519471</v>
      </c>
      <c r="AGH54" s="196">
        <f t="shared" si="125"/>
        <v>1589.8968512519471</v>
      </c>
      <c r="AGJ54">
        <f t="shared" si="126"/>
        <v>-1</v>
      </c>
      <c r="AGK54" s="239">
        <v>1</v>
      </c>
      <c r="AGL54" s="239">
        <v>1</v>
      </c>
      <c r="AGM54" s="239">
        <v>1</v>
      </c>
      <c r="AGN54" s="214">
        <v>-1</v>
      </c>
      <c r="AGO54" s="240">
        <v>-2</v>
      </c>
      <c r="AGP54">
        <f t="shared" si="127"/>
        <v>1</v>
      </c>
      <c r="AGQ54">
        <f t="shared" si="128"/>
        <v>1</v>
      </c>
      <c r="AGR54" s="214"/>
      <c r="AGS54">
        <f t="shared" si="129"/>
        <v>0</v>
      </c>
      <c r="AGT54">
        <f t="shared" si="195"/>
        <v>0</v>
      </c>
      <c r="AGU54">
        <f t="shared" si="169"/>
        <v>0</v>
      </c>
      <c r="AGV54">
        <f t="shared" si="131"/>
        <v>0</v>
      </c>
      <c r="AGW54" s="248"/>
      <c r="AGX54" s="202">
        <v>42558</v>
      </c>
      <c r="AGY54">
        <f t="shared" si="132"/>
        <v>1</v>
      </c>
      <c r="AGZ54" t="str">
        <f t="shared" si="93"/>
        <v>TRUE</v>
      </c>
      <c r="AHA54">
        <f>VLOOKUP($A54,'FuturesInfo (3)'!$A$2:$V$80,22)</f>
        <v>7</v>
      </c>
      <c r="AHB54" s="252"/>
      <c r="AHC54">
        <f t="shared" si="133"/>
        <v>5</v>
      </c>
      <c r="AHD54" s="138">
        <f>VLOOKUP($A54,'FuturesInfo (3)'!$A$2:$O$80,15)*AHA54</f>
        <v>127330</v>
      </c>
      <c r="AHE54" s="138">
        <f>VLOOKUP($A54,'FuturesInfo (3)'!$A$2:$O$80,15)*AHC54</f>
        <v>90950</v>
      </c>
      <c r="AHF54" s="196">
        <f t="shared" si="134"/>
        <v>0</v>
      </c>
      <c r="AHG54" s="196">
        <f t="shared" si="189"/>
        <v>0</v>
      </c>
      <c r="AHH54" s="196">
        <f t="shared" si="136"/>
        <v>0</v>
      </c>
      <c r="AHI54" s="196">
        <f t="shared" si="137"/>
        <v>0</v>
      </c>
      <c r="AHJ54" s="196">
        <f t="shared" si="192"/>
        <v>0</v>
      </c>
      <c r="AHK54" s="196">
        <f t="shared" si="139"/>
        <v>0</v>
      </c>
      <c r="AHL54" s="196">
        <f t="shared" si="170"/>
        <v>0</v>
      </c>
      <c r="AHM54" s="196">
        <f t="shared" si="140"/>
        <v>0</v>
      </c>
      <c r="AHN54" s="196">
        <f>IF(IF(sym!$Q43=AGR54,1,0)=1,ABS(AHD54*AGW54),-ABS(AHD54*AGW54))</f>
        <v>0</v>
      </c>
      <c r="AHO54" s="196">
        <f>IF(IF(sym!$P43=AGR54,1,0)=1,ABS(AHD54*AGW54),-ABS(AHD54*AGW54))</f>
        <v>0</v>
      </c>
      <c r="AHP54" s="196">
        <f t="shared" si="185"/>
        <v>0</v>
      </c>
      <c r="AHQ54" s="196">
        <f t="shared" si="142"/>
        <v>0</v>
      </c>
      <c r="AHS54">
        <f t="shared" si="143"/>
        <v>0</v>
      </c>
      <c r="AHT54" s="239"/>
      <c r="AHU54" s="239"/>
      <c r="AHV54" s="239"/>
      <c r="AHW54" s="214"/>
      <c r="AHX54" s="240"/>
      <c r="AHY54">
        <f t="shared" si="144"/>
        <v>1</v>
      </c>
      <c r="AHZ54">
        <f t="shared" si="145"/>
        <v>0</v>
      </c>
      <c r="AIA54" s="214"/>
      <c r="AIB54">
        <f t="shared" si="146"/>
        <v>1</v>
      </c>
      <c r="AIC54">
        <f t="shared" si="196"/>
        <v>1</v>
      </c>
      <c r="AID54">
        <f t="shared" si="171"/>
        <v>0</v>
      </c>
      <c r="AIE54">
        <f t="shared" si="148"/>
        <v>1</v>
      </c>
      <c r="AIF54" s="248"/>
      <c r="AIG54" s="202"/>
      <c r="AIH54">
        <f t="shared" si="149"/>
        <v>-1</v>
      </c>
      <c r="AII54" t="str">
        <f t="shared" si="94"/>
        <v>FALSE</v>
      </c>
      <c r="AIJ54">
        <f>VLOOKUP($A54,'FuturesInfo (3)'!$A$2:$V$80,22)</f>
        <v>7</v>
      </c>
      <c r="AIK54" s="252"/>
      <c r="AIL54">
        <f t="shared" si="150"/>
        <v>5</v>
      </c>
      <c r="AIM54" s="138">
        <f>VLOOKUP($A54,'FuturesInfo (3)'!$A$2:$O$80,15)*AIJ54</f>
        <v>127330</v>
      </c>
      <c r="AIN54" s="138">
        <f>VLOOKUP($A54,'FuturesInfo (3)'!$A$2:$O$80,15)*AIL54</f>
        <v>90950</v>
      </c>
      <c r="AIO54" s="196">
        <f t="shared" si="151"/>
        <v>0</v>
      </c>
      <c r="AIP54" s="196">
        <f t="shared" si="190"/>
        <v>0</v>
      </c>
      <c r="AIQ54" s="196">
        <f t="shared" si="153"/>
        <v>0</v>
      </c>
      <c r="AIR54" s="196">
        <f t="shared" si="154"/>
        <v>0</v>
      </c>
      <c r="AIS54" s="196">
        <f t="shared" si="193"/>
        <v>0</v>
      </c>
      <c r="AIT54" s="196">
        <f t="shared" si="156"/>
        <v>0</v>
      </c>
      <c r="AIU54" s="196">
        <f t="shared" si="172"/>
        <v>0</v>
      </c>
      <c r="AIV54" s="196">
        <f t="shared" si="157"/>
        <v>0</v>
      </c>
      <c r="AIW54" s="196">
        <f>IF(IF(sym!$Q43=AIA54,1,0)=1,ABS(AIM54*AIF54),-ABS(AIM54*AIF54))</f>
        <v>0</v>
      </c>
      <c r="AIX54" s="196">
        <f>IF(IF(sym!$P43=AIA54,1,0)=1,ABS(AIM54*AIF54),-ABS(AIM54*AIF54))</f>
        <v>0</v>
      </c>
      <c r="AIY54" s="196">
        <f t="shared" si="187"/>
        <v>0</v>
      </c>
      <c r="AIZ54" s="196">
        <f t="shared" si="159"/>
        <v>0</v>
      </c>
    </row>
    <row r="55" spans="1:936" x14ac:dyDescent="0.25">
      <c r="A55" s="1" t="s">
        <v>997</v>
      </c>
      <c r="B55" s="150" t="str">
        <f>'FuturesInfo (3)'!M43</f>
        <v>QW</v>
      </c>
      <c r="C55" s="200" t="str">
        <f>VLOOKUP(A55,'FuturesInfo (3)'!$A$2:$K$80,11)</f>
        <v>soft</v>
      </c>
      <c r="F55" t="e">
        <f>#REF!</f>
        <v>#REF!</v>
      </c>
      <c r="G55">
        <v>-1</v>
      </c>
      <c r="H55">
        <v>1</v>
      </c>
      <c r="I55">
        <v>1</v>
      </c>
      <c r="J55">
        <f t="shared" si="197"/>
        <v>0</v>
      </c>
      <c r="K55">
        <f t="shared" si="198"/>
        <v>1</v>
      </c>
      <c r="L55" s="184">
        <v>2.52627324171E-2</v>
      </c>
      <c r="M55" s="2">
        <v>10</v>
      </c>
      <c r="N55">
        <v>60</v>
      </c>
      <c r="O55" t="str">
        <f t="shared" si="199"/>
        <v>TRUE</v>
      </c>
      <c r="P55">
        <f>VLOOKUP($A55,'FuturesInfo (3)'!$A$2:$V$80,22)</f>
        <v>3</v>
      </c>
      <c r="Q55">
        <f t="shared" si="80"/>
        <v>3</v>
      </c>
      <c r="R55">
        <f t="shared" si="80"/>
        <v>3</v>
      </c>
      <c r="S55" s="138">
        <f>VLOOKUP($A55,'FuturesInfo (3)'!$A$2:$O$80,15)*Q55</f>
        <v>79665</v>
      </c>
      <c r="T55" s="144">
        <f t="shared" si="200"/>
        <v>-2012.5555780082716</v>
      </c>
      <c r="U55" s="144">
        <f t="shared" si="95"/>
        <v>2012.5555780082716</v>
      </c>
      <c r="W55">
        <f t="shared" si="201"/>
        <v>-1</v>
      </c>
      <c r="X55">
        <v>1</v>
      </c>
      <c r="Y55">
        <v>1</v>
      </c>
      <c r="Z55">
        <v>1</v>
      </c>
      <c r="AA55">
        <f t="shared" si="173"/>
        <v>1</v>
      </c>
      <c r="AB55">
        <f t="shared" si="202"/>
        <v>1</v>
      </c>
      <c r="AC55" s="1">
        <v>7.8848807411799999E-4</v>
      </c>
      <c r="AD55" s="2">
        <v>10</v>
      </c>
      <c r="AE55">
        <v>60</v>
      </c>
      <c r="AF55" t="str">
        <f t="shared" si="203"/>
        <v>TRUE</v>
      </c>
      <c r="AG55">
        <f>VLOOKUP($A55,'FuturesInfo (3)'!$A$2:$V$80,22)</f>
        <v>3</v>
      </c>
      <c r="AH55">
        <f t="shared" si="204"/>
        <v>4</v>
      </c>
      <c r="AI55">
        <f t="shared" si="96"/>
        <v>3</v>
      </c>
      <c r="AJ55" s="138">
        <f>VLOOKUP($A55,'FuturesInfo (3)'!$A$2:$O$80,15)*AI55</f>
        <v>79665</v>
      </c>
      <c r="AK55" s="196">
        <f t="shared" si="205"/>
        <v>62.814902424610466</v>
      </c>
      <c r="AL55" s="196">
        <f t="shared" si="98"/>
        <v>62.814902424610466</v>
      </c>
      <c r="AN55">
        <f t="shared" si="86"/>
        <v>1</v>
      </c>
      <c r="AO55">
        <v>1</v>
      </c>
      <c r="AP55">
        <v>1</v>
      </c>
      <c r="AQ55">
        <v>1</v>
      </c>
      <c r="AR55">
        <f t="shared" si="174"/>
        <v>1</v>
      </c>
      <c r="AS55">
        <f t="shared" si="87"/>
        <v>1</v>
      </c>
      <c r="AT55" s="1">
        <v>1.22119361828E-2</v>
      </c>
      <c r="AU55" s="2">
        <v>10</v>
      </c>
      <c r="AV55">
        <v>60</v>
      </c>
      <c r="AW55" t="str">
        <f t="shared" si="88"/>
        <v>TRUE</v>
      </c>
      <c r="AX55">
        <f>VLOOKUP($A55,'FuturesInfo (3)'!$A$2:$V$80,22)</f>
        <v>3</v>
      </c>
      <c r="AY55">
        <f t="shared" si="89"/>
        <v>4</v>
      </c>
      <c r="AZ55">
        <f t="shared" si="99"/>
        <v>3</v>
      </c>
      <c r="BA55" s="138">
        <f>VLOOKUP($A55,'FuturesInfo (3)'!$A$2:$O$80,15)*AZ55</f>
        <v>79665</v>
      </c>
      <c r="BB55" s="196">
        <f t="shared" si="90"/>
        <v>972.86389600276209</v>
      </c>
      <c r="BC55" s="196">
        <f t="shared" si="100"/>
        <v>972.86389600276209</v>
      </c>
      <c r="BE55">
        <v>1</v>
      </c>
      <c r="BF55">
        <v>1</v>
      </c>
      <c r="BG55">
        <v>1</v>
      </c>
      <c r="BH55">
        <v>1</v>
      </c>
      <c r="BI55">
        <v>1</v>
      </c>
      <c r="BJ55">
        <v>1</v>
      </c>
      <c r="BK55" s="1">
        <v>2.68534734384E-2</v>
      </c>
      <c r="BL55" s="2">
        <v>10</v>
      </c>
      <c r="BM55">
        <v>60</v>
      </c>
      <c r="BN55" t="s">
        <v>1180</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1180</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1180</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1180</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1180</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1180</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1180</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1180</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1180</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1180</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1180</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1180</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1180</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1180</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1180</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1180</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1180</v>
      </c>
      <c r="QX55">
        <v>3</v>
      </c>
      <c r="QY55" s="252">
        <v>2</v>
      </c>
      <c r="QZ55">
        <v>2</v>
      </c>
      <c r="RA55" s="138">
        <v>82875</v>
      </c>
      <c r="RB55" s="138">
        <v>55250</v>
      </c>
      <c r="RC55" s="196">
        <v>-2289.9287222813623</v>
      </c>
      <c r="RD55" s="196">
        <f t="shared" si="91"/>
        <v>2289.9287222813623</v>
      </c>
      <c r="RE55" s="196">
        <v>2289.9287222813623</v>
      </c>
      <c r="RF55" s="196">
        <v>-2289.9287222813623</v>
      </c>
      <c r="RG55" s="196">
        <v>2289.9287222813623</v>
      </c>
      <c r="RH55" s="196">
        <v>2289.9287222813623</v>
      </c>
      <c r="RI55" s="196">
        <f t="shared" si="101"/>
        <v>-2</v>
      </c>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f t="shared" si="175"/>
        <v>-1</v>
      </c>
      <c r="SE55" t="s">
        <v>1180</v>
      </c>
      <c r="SF55">
        <v>3</v>
      </c>
      <c r="SG55" s="252">
        <v>1</v>
      </c>
      <c r="SH55">
        <v>4</v>
      </c>
      <c r="SI55" s="138">
        <v>84600</v>
      </c>
      <c r="SJ55" s="138">
        <v>112800</v>
      </c>
      <c r="SK55" s="196">
        <v>1760.9049773748</v>
      </c>
      <c r="SL55" s="196">
        <f t="shared" si="160"/>
        <v>-1760.9049773748</v>
      </c>
      <c r="SM55" s="196">
        <v>-1760.9049773748</v>
      </c>
      <c r="SN55" s="196">
        <v>1760.9049773748</v>
      </c>
      <c r="SO55" s="196">
        <v>-1760.9049773748</v>
      </c>
      <c r="SP55" s="196">
        <v>-1760.9049773748</v>
      </c>
      <c r="SQ55" s="196">
        <v>1760.9049773748</v>
      </c>
      <c r="SR55" s="196">
        <f t="shared" si="102"/>
        <v>-1760.9049773748</v>
      </c>
      <c r="SS55" s="196">
        <v>1760.9049773748</v>
      </c>
      <c r="ST55" s="196">
        <v>-1760.9049773748</v>
      </c>
      <c r="SU55" s="196">
        <v>-1760.9049773748</v>
      </c>
      <c r="SV55" s="196">
        <v>1760.9049773748</v>
      </c>
      <c r="SX55">
        <v>1</v>
      </c>
      <c r="SY55" s="239">
        <v>1</v>
      </c>
      <c r="SZ55" s="239">
        <v>-1</v>
      </c>
      <c r="TA55" s="239">
        <v>1</v>
      </c>
      <c r="TB55" s="214">
        <v>-1</v>
      </c>
      <c r="TC55" s="240">
        <v>25</v>
      </c>
      <c r="TD55">
        <v>1</v>
      </c>
      <c r="TE55">
        <v>-1</v>
      </c>
      <c r="TF55" s="214">
        <v>1</v>
      </c>
      <c r="TG55">
        <v>1</v>
      </c>
      <c r="TH55">
        <v>0</v>
      </c>
      <c r="TI55">
        <v>1</v>
      </c>
      <c r="TJ55">
        <v>0</v>
      </c>
      <c r="TK55" s="248">
        <v>0</v>
      </c>
      <c r="TL55" s="202">
        <v>42516</v>
      </c>
      <c r="TM55">
        <f t="shared" si="176"/>
        <v>1</v>
      </c>
      <c r="TN55" t="s">
        <v>1180</v>
      </c>
      <c r="TO55">
        <v>4</v>
      </c>
      <c r="TP55" s="252">
        <v>2</v>
      </c>
      <c r="TQ55">
        <v>3</v>
      </c>
      <c r="TR55" s="138">
        <v>112800</v>
      </c>
      <c r="TS55" s="138">
        <v>84600</v>
      </c>
      <c r="TT55" s="196">
        <v>0</v>
      </c>
      <c r="TU55" s="196">
        <f t="shared" si="161"/>
        <v>0</v>
      </c>
      <c r="TV55" s="196">
        <v>0</v>
      </c>
      <c r="TW55" s="196">
        <v>0</v>
      </c>
      <c r="TX55" s="196">
        <v>0</v>
      </c>
      <c r="TY55" s="196">
        <v>0</v>
      </c>
      <c r="TZ55" s="196">
        <v>0</v>
      </c>
      <c r="UA55" s="196">
        <f t="shared" si="103"/>
        <v>0</v>
      </c>
      <c r="UB55" s="196">
        <v>0</v>
      </c>
      <c r="UC55" s="196">
        <v>0</v>
      </c>
      <c r="UD55" s="196">
        <v>0</v>
      </c>
      <c r="UE55" s="196">
        <v>0</v>
      </c>
      <c r="UG55">
        <v>1</v>
      </c>
      <c r="UH55" s="239">
        <v>1</v>
      </c>
      <c r="UI55" s="239">
        <v>1</v>
      </c>
      <c r="UJ55" s="239">
        <v>1</v>
      </c>
      <c r="UK55" s="214">
        <v>-1</v>
      </c>
      <c r="UL55" s="240">
        <v>26</v>
      </c>
      <c r="UM55">
        <v>1</v>
      </c>
      <c r="UN55">
        <v>-1</v>
      </c>
      <c r="UO55" s="214">
        <v>1</v>
      </c>
      <c r="UP55">
        <v>1</v>
      </c>
      <c r="UQ55">
        <v>0</v>
      </c>
      <c r="UR55">
        <v>1</v>
      </c>
      <c r="US55">
        <v>0</v>
      </c>
      <c r="UT55" s="248">
        <v>5.6737588652500002E-3</v>
      </c>
      <c r="UU55" s="202">
        <v>42516</v>
      </c>
      <c r="UV55">
        <f t="shared" si="177"/>
        <v>1</v>
      </c>
      <c r="UW55" t="s">
        <v>1180</v>
      </c>
      <c r="UX55">
        <v>4</v>
      </c>
      <c r="UY55" s="252">
        <v>1</v>
      </c>
      <c r="UZ55">
        <v>5</v>
      </c>
      <c r="VA55" s="138">
        <v>113440.00000000001</v>
      </c>
      <c r="VB55" s="138">
        <v>141800.00000000003</v>
      </c>
      <c r="VC55" s="196">
        <v>643.63120567396015</v>
      </c>
      <c r="VD55" s="196">
        <f t="shared" si="162"/>
        <v>643.63120567396015</v>
      </c>
      <c r="VE55" s="196">
        <v>-643.63120567396015</v>
      </c>
      <c r="VF55" s="196">
        <v>643.63120567396015</v>
      </c>
      <c r="VG55" s="196">
        <v>-643.63120567396015</v>
      </c>
      <c r="VH55" s="196">
        <v>643.63120567396015</v>
      </c>
      <c r="VI55" s="196">
        <v>643.63120567396015</v>
      </c>
      <c r="VJ55" s="196">
        <f t="shared" si="104"/>
        <v>643.63120567396015</v>
      </c>
      <c r="VK55" s="196">
        <v>643.63120567396015</v>
      </c>
      <c r="VL55" s="196">
        <v>-643.63120567396015</v>
      </c>
      <c r="VM55" s="196">
        <v>-643.63120567396015</v>
      </c>
      <c r="VN55" s="196">
        <v>643.63120567396015</v>
      </c>
      <c r="VP55">
        <v>1</v>
      </c>
      <c r="VQ55" s="239">
        <v>1</v>
      </c>
      <c r="VR55" s="239">
        <v>-1</v>
      </c>
      <c r="VS55" s="239">
        <v>1</v>
      </c>
      <c r="VT55" s="214">
        <v>-1</v>
      </c>
      <c r="VU55" s="240">
        <v>27</v>
      </c>
      <c r="VV55">
        <v>1</v>
      </c>
      <c r="VW55">
        <v>-1</v>
      </c>
      <c r="VX55" s="214">
        <v>-1</v>
      </c>
      <c r="VY55">
        <v>0</v>
      </c>
      <c r="VZ55">
        <v>1</v>
      </c>
      <c r="WA55">
        <v>0</v>
      </c>
      <c r="WB55">
        <v>1</v>
      </c>
      <c r="WC55" s="248">
        <v>-1.2870239774299999E-2</v>
      </c>
      <c r="WD55" s="202">
        <v>42516</v>
      </c>
      <c r="WE55">
        <f t="shared" si="178"/>
        <v>1</v>
      </c>
      <c r="WF55" t="s">
        <v>1180</v>
      </c>
      <c r="WG55">
        <v>4</v>
      </c>
      <c r="WH55" s="252">
        <v>2</v>
      </c>
      <c r="WI55">
        <v>4</v>
      </c>
      <c r="WJ55" s="138">
        <v>111980</v>
      </c>
      <c r="WK55" s="138">
        <v>111980</v>
      </c>
      <c r="WL55" s="196">
        <v>-1441.2094499261138</v>
      </c>
      <c r="WM55" s="196">
        <f t="shared" si="163"/>
        <v>-1441.2094499261138</v>
      </c>
      <c r="WN55" s="196">
        <v>1441.2094499261138</v>
      </c>
      <c r="WO55" s="196">
        <v>-1441.2094499261138</v>
      </c>
      <c r="WP55" s="196">
        <v>1441.2094499261138</v>
      </c>
      <c r="WQ55" s="196">
        <v>1441.2094499261138</v>
      </c>
      <c r="WR55" s="196">
        <v>-1441.2094499261138</v>
      </c>
      <c r="WS55" s="196">
        <f t="shared" si="105"/>
        <v>-1441.2094499261138</v>
      </c>
      <c r="WT55" s="196">
        <v>-1441.2094499261138</v>
      </c>
      <c r="WU55" s="196">
        <v>1441.2094499261138</v>
      </c>
      <c r="WV55" s="196">
        <v>-1441.2094499261138</v>
      </c>
      <c r="WW55" s="196">
        <v>1441.2094499261138</v>
      </c>
      <c r="WY55">
        <v>-1</v>
      </c>
      <c r="WZ55" s="239">
        <v>1</v>
      </c>
      <c r="XA55" s="239">
        <v>-1</v>
      </c>
      <c r="XB55" s="239">
        <v>1</v>
      </c>
      <c r="XC55" s="214">
        <v>-1</v>
      </c>
      <c r="XD55" s="240">
        <v>28</v>
      </c>
      <c r="XE55">
        <v>1</v>
      </c>
      <c r="XF55">
        <v>-1</v>
      </c>
      <c r="XG55">
        <v>-1</v>
      </c>
      <c r="XH55">
        <v>0</v>
      </c>
      <c r="XI55">
        <v>1</v>
      </c>
      <c r="XJ55">
        <v>0</v>
      </c>
      <c r="XK55">
        <v>1</v>
      </c>
      <c r="XL55">
        <v>-2.9112341489599999E-2</v>
      </c>
      <c r="XM55" s="202">
        <v>42516</v>
      </c>
      <c r="XN55">
        <f t="shared" si="179"/>
        <v>-1</v>
      </c>
      <c r="XO55" t="s">
        <v>1180</v>
      </c>
      <c r="XP55">
        <v>4</v>
      </c>
      <c r="XQ55" s="252">
        <v>1</v>
      </c>
      <c r="XR55">
        <v>5</v>
      </c>
      <c r="XS55" s="138">
        <v>108720</v>
      </c>
      <c r="XT55" s="138">
        <v>135900</v>
      </c>
      <c r="XU55" s="196">
        <v>-3165.0937667493117</v>
      </c>
      <c r="XV55" s="196">
        <f t="shared" si="164"/>
        <v>3165.0937667493117</v>
      </c>
      <c r="XW55" s="196">
        <v>3165.0937667493117</v>
      </c>
      <c r="XX55" s="196">
        <v>-3165.0937667493117</v>
      </c>
      <c r="XY55" s="196">
        <v>3165.0937667493117</v>
      </c>
      <c r="XZ55" s="196">
        <v>3165.0937667493117</v>
      </c>
      <c r="YA55" s="196">
        <v>-3165.0937667493117</v>
      </c>
      <c r="YB55" s="196">
        <f t="shared" si="106"/>
        <v>3165.0937667493117</v>
      </c>
      <c r="YC55" s="196">
        <v>-3165.0937667493117</v>
      </c>
      <c r="YD55" s="196">
        <v>3165.0937667493117</v>
      </c>
      <c r="YE55" s="196">
        <v>-3165.0937667493117</v>
      </c>
      <c r="YF55" s="196">
        <v>3165.0937667493117</v>
      </c>
      <c r="YH55">
        <v>-1</v>
      </c>
      <c r="YI55">
        <v>-1</v>
      </c>
      <c r="YJ55">
        <v>1</v>
      </c>
      <c r="YK55">
        <v>-1</v>
      </c>
      <c r="YL55">
        <v>-1</v>
      </c>
      <c r="YM55">
        <v>-6</v>
      </c>
      <c r="YN55">
        <v>1</v>
      </c>
      <c r="YO55">
        <v>1</v>
      </c>
      <c r="YP55" s="214">
        <v>-1</v>
      </c>
      <c r="YQ55">
        <v>1</v>
      </c>
      <c r="YR55">
        <v>1</v>
      </c>
      <c r="YS55">
        <v>0</v>
      </c>
      <c r="YT55">
        <v>0</v>
      </c>
      <c r="YU55" s="248">
        <v>-5.15084621045E-3</v>
      </c>
      <c r="YV55" s="202">
        <v>42550</v>
      </c>
      <c r="YW55">
        <f t="shared" si="180"/>
        <v>-1</v>
      </c>
      <c r="YX55" t="s">
        <v>1180</v>
      </c>
      <c r="YY55">
        <v>4</v>
      </c>
      <c r="YZ55">
        <v>1</v>
      </c>
      <c r="ZA55">
        <v>5</v>
      </c>
      <c r="ZB55" s="138">
        <v>108159.99999999999</v>
      </c>
      <c r="ZC55" s="138">
        <v>135199.99999999997</v>
      </c>
      <c r="ZD55" s="196">
        <v>557.11552612227194</v>
      </c>
      <c r="ZE55" s="196">
        <f t="shared" si="165"/>
        <v>557.11552612227194</v>
      </c>
      <c r="ZF55" s="196">
        <v>557.11552612227194</v>
      </c>
      <c r="ZG55" s="196">
        <v>-557.11552612227194</v>
      </c>
      <c r="ZH55" s="196">
        <v>-557.11552612227194</v>
      </c>
      <c r="ZI55" s="196">
        <v>-557.11552612227194</v>
      </c>
      <c r="ZJ55" s="196">
        <v>557.11552612227194</v>
      </c>
      <c r="ZK55" s="196">
        <f t="shared" si="107"/>
        <v>557.11552612227194</v>
      </c>
      <c r="ZL55" s="196">
        <v>-557.11552612227194</v>
      </c>
      <c r="ZM55" s="196">
        <v>557.11552612227194</v>
      </c>
      <c r="ZN55" s="196">
        <v>-557.11552612227194</v>
      </c>
      <c r="ZO55" s="196">
        <v>557.11552612227194</v>
      </c>
      <c r="ZQ55">
        <v>-1</v>
      </c>
      <c r="ZR55" s="239">
        <v>-1</v>
      </c>
      <c r="ZS55" s="239">
        <v>1</v>
      </c>
      <c r="ZT55" s="239">
        <v>-1</v>
      </c>
      <c r="ZU55" s="214">
        <v>-1</v>
      </c>
      <c r="ZV55" s="240">
        <v>7</v>
      </c>
      <c r="ZW55">
        <v>1</v>
      </c>
      <c r="ZX55">
        <v>-1</v>
      </c>
      <c r="ZY55" s="214">
        <v>1</v>
      </c>
      <c r="ZZ55">
        <v>0</v>
      </c>
      <c r="AAA55">
        <v>0</v>
      </c>
      <c r="AAB55">
        <v>1</v>
      </c>
      <c r="AAC55">
        <v>0</v>
      </c>
      <c r="AAD55" s="248">
        <v>2.86612426036E-2</v>
      </c>
      <c r="AAE55" s="202">
        <v>42550</v>
      </c>
      <c r="AAF55">
        <f t="shared" si="181"/>
        <v>-1</v>
      </c>
      <c r="AAG55" t="s">
        <v>1180</v>
      </c>
      <c r="AAH55">
        <v>4</v>
      </c>
      <c r="AAI55" s="252">
        <v>2</v>
      </c>
      <c r="AAJ55">
        <v>3</v>
      </c>
      <c r="AAK55" s="138">
        <v>111259.99999999999</v>
      </c>
      <c r="AAL55" s="138">
        <v>83444.999999999985</v>
      </c>
      <c r="AAM55" s="196">
        <v>-3188.8498520765356</v>
      </c>
      <c r="AAN55" s="196">
        <f t="shared" si="166"/>
        <v>-3188.8498520765356</v>
      </c>
      <c r="AAO55" s="196">
        <v>-3188.8498520765356</v>
      </c>
      <c r="AAP55" s="196">
        <v>3188.8498520765356</v>
      </c>
      <c r="AAQ55" s="196">
        <v>-3188.8498520765356</v>
      </c>
      <c r="AAR55" s="196">
        <v>3188.8498520765356</v>
      </c>
      <c r="AAS55" s="196">
        <v>-3188.8498520765356</v>
      </c>
      <c r="AAT55" s="196">
        <f t="shared" si="108"/>
        <v>-3188.8498520765356</v>
      </c>
      <c r="AAU55" s="196">
        <v>3188.8498520765356</v>
      </c>
      <c r="AAV55" s="196">
        <v>-3188.8498520765356</v>
      </c>
      <c r="AAW55" s="196">
        <v>-3188.8498520765356</v>
      </c>
      <c r="AAX55" s="196">
        <v>3188.8498520765356</v>
      </c>
      <c r="AAZ55">
        <v>1</v>
      </c>
      <c r="ABA55" s="239">
        <v>-1</v>
      </c>
      <c r="ABB55" s="239">
        <v>-1</v>
      </c>
      <c r="ABC55" s="239">
        <v>1</v>
      </c>
      <c r="ABD55" s="214">
        <v>-1</v>
      </c>
      <c r="ABE55" s="240">
        <v>-8</v>
      </c>
      <c r="ABF55">
        <v>1</v>
      </c>
      <c r="ABG55">
        <v>1</v>
      </c>
      <c r="ABH55" s="214">
        <v>-1</v>
      </c>
      <c r="ABI55">
        <v>1</v>
      </c>
      <c r="ABJ55">
        <v>1</v>
      </c>
      <c r="ABK55">
        <v>0</v>
      </c>
      <c r="ABL55">
        <v>0</v>
      </c>
      <c r="ABM55" s="248">
        <v>-2.1750853855800001E-2</v>
      </c>
      <c r="ABN55" s="202">
        <v>42550</v>
      </c>
      <c r="ABO55">
        <v>1</v>
      </c>
      <c r="ABP55" t="s">
        <v>1180</v>
      </c>
      <c r="ABQ55">
        <v>4</v>
      </c>
      <c r="ABR55" s="252">
        <v>1</v>
      </c>
      <c r="ABS55">
        <v>5</v>
      </c>
      <c r="ABT55" s="138">
        <v>108840.00000000001</v>
      </c>
      <c r="ABU55" s="138">
        <v>136050.00000000003</v>
      </c>
      <c r="ABV55" s="196">
        <v>2367.3629336652725</v>
      </c>
      <c r="ABW55" s="196">
        <v>-2367.3629336652725</v>
      </c>
      <c r="ABX55" s="196">
        <v>2367.3629336652725</v>
      </c>
      <c r="ABY55" s="196">
        <v>-2367.3629336652725</v>
      </c>
      <c r="ABZ55" s="196">
        <v>-2367.3629336652725</v>
      </c>
      <c r="ACA55" s="196">
        <v>2367.3629336652725</v>
      </c>
      <c r="ACB55" s="196">
        <v>-2367.3629336652725</v>
      </c>
      <c r="ACC55" s="196">
        <v>-2367.3629336652725</v>
      </c>
      <c r="ACD55" s="196">
        <v>-2367.3629336652725</v>
      </c>
      <c r="ACE55" s="196">
        <v>2367.3629336652725</v>
      </c>
      <c r="ACF55" s="196">
        <v>-2367.3629336652725</v>
      </c>
      <c r="ACG55" s="196">
        <v>2367.3629336652725</v>
      </c>
      <c r="ACI55">
        <v>-1</v>
      </c>
      <c r="ACJ55" s="239">
        <v>1</v>
      </c>
      <c r="ACK55" s="239">
        <v>1</v>
      </c>
      <c r="ACL55" s="239">
        <v>-1</v>
      </c>
      <c r="ACM55" s="214">
        <v>-1</v>
      </c>
      <c r="ACN55" s="240">
        <v>-9</v>
      </c>
      <c r="ACO55">
        <v>1</v>
      </c>
      <c r="ACP55">
        <v>1</v>
      </c>
      <c r="ACQ55" s="214">
        <v>-1</v>
      </c>
      <c r="ACR55">
        <v>0</v>
      </c>
      <c r="ACS55">
        <v>1</v>
      </c>
      <c r="ACT55">
        <v>0</v>
      </c>
      <c r="ACU55">
        <v>0</v>
      </c>
      <c r="ACV55" s="248">
        <v>-9.92282249173E-3</v>
      </c>
      <c r="ACW55" s="202">
        <v>42550</v>
      </c>
      <c r="ACX55">
        <v>1</v>
      </c>
      <c r="ACY55" t="s">
        <v>1180</v>
      </c>
      <c r="ACZ55">
        <v>4</v>
      </c>
      <c r="ADA55" s="252"/>
      <c r="ADB55">
        <v>3</v>
      </c>
      <c r="ADC55" s="138">
        <v>107759.99999999999</v>
      </c>
      <c r="ADD55" s="138">
        <v>80819.999999999985</v>
      </c>
      <c r="ADE55" s="196">
        <v>-1069.2833517088247</v>
      </c>
      <c r="ADF55" s="196">
        <v>1069.2833517088247</v>
      </c>
      <c r="ADG55" s="196">
        <v>1069.2833517088247</v>
      </c>
      <c r="ADH55" s="196">
        <v>-1069.2833517088247</v>
      </c>
      <c r="ADI55" s="196">
        <v>-1069.2833517088247</v>
      </c>
      <c r="ADJ55" s="196">
        <v>-1069.2833517088247</v>
      </c>
      <c r="ADK55" s="196">
        <v>1069.2833517088247</v>
      </c>
      <c r="ADL55" s="196">
        <v>-1069.2833517088247</v>
      </c>
      <c r="ADM55" s="196">
        <v>-1069.2833517088247</v>
      </c>
      <c r="ADN55" s="196">
        <v>1069.2833517088247</v>
      </c>
      <c r="ADO55" s="196">
        <v>-1069.2833517088247</v>
      </c>
      <c r="ADP55" s="196">
        <v>1069.2833517088247</v>
      </c>
      <c r="ADR55">
        <v>-1</v>
      </c>
      <c r="ADS55" s="239">
        <v>1</v>
      </c>
      <c r="ADT55" s="239">
        <v>1</v>
      </c>
      <c r="ADU55" s="214">
        <v>1</v>
      </c>
      <c r="ADV55" s="214">
        <v>-1</v>
      </c>
      <c r="ADW55" s="240">
        <v>-10</v>
      </c>
      <c r="ADX55">
        <v>1</v>
      </c>
      <c r="ADY55">
        <v>1</v>
      </c>
      <c r="ADZ55" s="214">
        <v>1</v>
      </c>
      <c r="AEA55">
        <v>1</v>
      </c>
      <c r="AEB55">
        <v>0</v>
      </c>
      <c r="AEC55">
        <v>1</v>
      </c>
      <c r="AED55">
        <v>1</v>
      </c>
      <c r="AEE55" s="248">
        <v>1.07646622123E-2</v>
      </c>
      <c r="AEF55" s="202">
        <v>42550</v>
      </c>
      <c r="AEG55">
        <v>1</v>
      </c>
      <c r="AEH55" t="s">
        <v>1180</v>
      </c>
      <c r="AEI55">
        <v>3</v>
      </c>
      <c r="AEJ55" s="252"/>
      <c r="AEK55">
        <v>2</v>
      </c>
      <c r="AEL55" s="138">
        <v>81690</v>
      </c>
      <c r="AEM55" s="138">
        <v>54460</v>
      </c>
      <c r="AEN55" s="196">
        <v>879.36525612278695</v>
      </c>
      <c r="AEO55" s="196">
        <v>-879.36525612278695</v>
      </c>
      <c r="AEP55" s="196">
        <v>-879.36525612278695</v>
      </c>
      <c r="AEQ55" s="196">
        <v>879.36525612278695</v>
      </c>
      <c r="AER55" s="196">
        <v>879.36525612278695</v>
      </c>
      <c r="AES55" s="196">
        <v>879.36525612278695</v>
      </c>
      <c r="AET55" s="196">
        <v>879.36525612278695</v>
      </c>
      <c r="AEU55" s="196">
        <v>879.36525612278695</v>
      </c>
      <c r="AEV55" s="196">
        <v>879.36525612278695</v>
      </c>
      <c r="AEW55" s="196">
        <v>-879.36525612278695</v>
      </c>
      <c r="AEX55" s="196">
        <v>-879.36525612278695</v>
      </c>
      <c r="AEY55" s="196">
        <v>879.36525612278695</v>
      </c>
      <c r="AFA55">
        <f t="shared" si="109"/>
        <v>1</v>
      </c>
      <c r="AFB55" s="239">
        <v>1</v>
      </c>
      <c r="AFC55" s="239">
        <v>1</v>
      </c>
      <c r="AFD55" s="239">
        <v>1</v>
      </c>
      <c r="AFE55" s="214">
        <v>-1</v>
      </c>
      <c r="AFF55" s="240">
        <v>-11</v>
      </c>
      <c r="AFG55">
        <f t="shared" si="110"/>
        <v>1</v>
      </c>
      <c r="AFH55">
        <f t="shared" si="111"/>
        <v>1</v>
      </c>
      <c r="AFI55" s="214">
        <v>-1</v>
      </c>
      <c r="AFJ55">
        <f t="shared" si="112"/>
        <v>0</v>
      </c>
      <c r="AFK55">
        <f t="shared" si="194"/>
        <v>1</v>
      </c>
      <c r="AFL55">
        <f t="shared" si="167"/>
        <v>0</v>
      </c>
      <c r="AFM55">
        <f t="shared" si="114"/>
        <v>0</v>
      </c>
      <c r="AFN55">
        <v>-2.4788835842799999E-2</v>
      </c>
      <c r="AFO55" s="202">
        <v>42550</v>
      </c>
      <c r="AFP55">
        <f t="shared" si="115"/>
        <v>1</v>
      </c>
      <c r="AFQ55" t="str">
        <f t="shared" si="92"/>
        <v>TRUE</v>
      </c>
      <c r="AFR55">
        <f>VLOOKUP($A55,'FuturesInfo (3)'!$A$2:$V$80,22)</f>
        <v>3</v>
      </c>
      <c r="AFS55" s="252"/>
      <c r="AFT55">
        <f t="shared" si="116"/>
        <v>2</v>
      </c>
      <c r="AFU55" s="138">
        <f>VLOOKUP($A55,'FuturesInfo (3)'!$A$2:$O$80,15)*AFR55</f>
        <v>79665</v>
      </c>
      <c r="AFV55" s="138">
        <f>VLOOKUP($A55,'FuturesInfo (3)'!$A$2:$O$80,15)*AFT55</f>
        <v>53110</v>
      </c>
      <c r="AFW55" s="196">
        <f t="shared" si="117"/>
        <v>-1974.8026074166619</v>
      </c>
      <c r="AFX55" s="196">
        <f t="shared" si="188"/>
        <v>-1974.8026074166619</v>
      </c>
      <c r="AFY55" s="196">
        <f t="shared" si="119"/>
        <v>1974.8026074166619</v>
      </c>
      <c r="AFZ55" s="196">
        <f t="shared" si="120"/>
        <v>-1974.8026074166619</v>
      </c>
      <c r="AGA55" s="196">
        <f t="shared" si="191"/>
        <v>-1974.8026074166619</v>
      </c>
      <c r="AGB55" s="196">
        <f t="shared" si="122"/>
        <v>-1974.8026074166619</v>
      </c>
      <c r="AGC55" s="196">
        <f t="shared" si="168"/>
        <v>-1974.8026074166619</v>
      </c>
      <c r="AGD55" s="196">
        <f t="shared" si="123"/>
        <v>-1974.8026074166619</v>
      </c>
      <c r="AGE55" s="196">
        <f>IF(IF(sym!$Q44=AFI55,1,0)=1,ABS(AFU55*AFN55),-ABS(AFU55*AFN55))</f>
        <v>-1974.8026074166619</v>
      </c>
      <c r="AGF55" s="196">
        <f>IF(IF(sym!$P44=AFI55,1,0)=1,ABS(AFU55*AFN55),-ABS(AFU55*AFN55))</f>
        <v>1974.8026074166619</v>
      </c>
      <c r="AGG55" s="196">
        <f t="shared" si="183"/>
        <v>-1974.8026074166619</v>
      </c>
      <c r="AGH55" s="196">
        <f t="shared" si="125"/>
        <v>1974.8026074166619</v>
      </c>
      <c r="AGJ55">
        <f t="shared" si="126"/>
        <v>-1</v>
      </c>
      <c r="AGK55" s="239">
        <v>1</v>
      </c>
      <c r="AGL55" s="239">
        <v>1</v>
      </c>
      <c r="AGM55" s="239">
        <v>1</v>
      </c>
      <c r="AGN55" s="214">
        <v>-1</v>
      </c>
      <c r="AGO55" s="240">
        <v>-12</v>
      </c>
      <c r="AGP55">
        <f t="shared" si="127"/>
        <v>1</v>
      </c>
      <c r="AGQ55">
        <f t="shared" si="128"/>
        <v>1</v>
      </c>
      <c r="AGR55" s="214"/>
      <c r="AGS55">
        <f t="shared" si="129"/>
        <v>0</v>
      </c>
      <c r="AGT55">
        <f t="shared" si="195"/>
        <v>0</v>
      </c>
      <c r="AGU55">
        <f t="shared" si="169"/>
        <v>0</v>
      </c>
      <c r="AGV55">
        <f t="shared" si="131"/>
        <v>0</v>
      </c>
      <c r="AGW55" s="248"/>
      <c r="AGX55" s="202">
        <v>42550</v>
      </c>
      <c r="AGY55">
        <f t="shared" si="132"/>
        <v>1</v>
      </c>
      <c r="AGZ55" t="str">
        <f t="shared" si="93"/>
        <v>TRUE</v>
      </c>
      <c r="AHA55">
        <f>VLOOKUP($A55,'FuturesInfo (3)'!$A$2:$V$80,22)</f>
        <v>3</v>
      </c>
      <c r="AHB55" s="252"/>
      <c r="AHC55">
        <f t="shared" si="133"/>
        <v>2</v>
      </c>
      <c r="AHD55" s="138">
        <f>VLOOKUP($A55,'FuturesInfo (3)'!$A$2:$O$80,15)*AHA55</f>
        <v>79665</v>
      </c>
      <c r="AHE55" s="138">
        <f>VLOOKUP($A55,'FuturesInfo (3)'!$A$2:$O$80,15)*AHC55</f>
        <v>53110</v>
      </c>
      <c r="AHF55" s="196">
        <f t="shared" si="134"/>
        <v>0</v>
      </c>
      <c r="AHG55" s="196">
        <f t="shared" si="189"/>
        <v>0</v>
      </c>
      <c r="AHH55" s="196">
        <f t="shared" si="136"/>
        <v>0</v>
      </c>
      <c r="AHI55" s="196">
        <f t="shared" si="137"/>
        <v>0</v>
      </c>
      <c r="AHJ55" s="196">
        <f t="shared" si="192"/>
        <v>0</v>
      </c>
      <c r="AHK55" s="196">
        <f t="shared" si="139"/>
        <v>0</v>
      </c>
      <c r="AHL55" s="196">
        <f t="shared" si="170"/>
        <v>0</v>
      </c>
      <c r="AHM55" s="196">
        <f t="shared" si="140"/>
        <v>0</v>
      </c>
      <c r="AHN55" s="196">
        <f>IF(IF(sym!$Q44=AGR55,1,0)=1,ABS(AHD55*AGW55),-ABS(AHD55*AGW55))</f>
        <v>0</v>
      </c>
      <c r="AHO55" s="196">
        <f>IF(IF(sym!$P44=AGR55,1,0)=1,ABS(AHD55*AGW55),-ABS(AHD55*AGW55))</f>
        <v>0</v>
      </c>
      <c r="AHP55" s="196">
        <f t="shared" si="185"/>
        <v>0</v>
      </c>
      <c r="AHQ55" s="196">
        <f t="shared" si="142"/>
        <v>0</v>
      </c>
      <c r="AHS55">
        <f t="shared" si="143"/>
        <v>0</v>
      </c>
      <c r="AHT55" s="239"/>
      <c r="AHU55" s="239"/>
      <c r="AHV55" s="239"/>
      <c r="AHW55" s="214"/>
      <c r="AHX55" s="240"/>
      <c r="AHY55">
        <f t="shared" si="144"/>
        <v>1</v>
      </c>
      <c r="AHZ55">
        <f t="shared" si="145"/>
        <v>0</v>
      </c>
      <c r="AIA55" s="214"/>
      <c r="AIB55">
        <f t="shared" si="146"/>
        <v>1</v>
      </c>
      <c r="AIC55">
        <f t="shared" si="196"/>
        <v>1</v>
      </c>
      <c r="AID55">
        <f t="shared" si="171"/>
        <v>0</v>
      </c>
      <c r="AIE55">
        <f t="shared" si="148"/>
        <v>1</v>
      </c>
      <c r="AIF55" s="248"/>
      <c r="AIG55" s="202"/>
      <c r="AIH55">
        <f t="shared" si="149"/>
        <v>-1</v>
      </c>
      <c r="AII55" t="str">
        <f t="shared" si="94"/>
        <v>FALSE</v>
      </c>
      <c r="AIJ55">
        <f>VLOOKUP($A55,'FuturesInfo (3)'!$A$2:$V$80,22)</f>
        <v>3</v>
      </c>
      <c r="AIK55" s="252"/>
      <c r="AIL55">
        <f t="shared" si="150"/>
        <v>2</v>
      </c>
      <c r="AIM55" s="138">
        <f>VLOOKUP($A55,'FuturesInfo (3)'!$A$2:$O$80,15)*AIJ55</f>
        <v>79665</v>
      </c>
      <c r="AIN55" s="138">
        <f>VLOOKUP($A55,'FuturesInfo (3)'!$A$2:$O$80,15)*AIL55</f>
        <v>53110</v>
      </c>
      <c r="AIO55" s="196">
        <f t="shared" si="151"/>
        <v>0</v>
      </c>
      <c r="AIP55" s="196">
        <f t="shared" si="190"/>
        <v>0</v>
      </c>
      <c r="AIQ55" s="196">
        <f t="shared" si="153"/>
        <v>0</v>
      </c>
      <c r="AIR55" s="196">
        <f t="shared" si="154"/>
        <v>0</v>
      </c>
      <c r="AIS55" s="196">
        <f t="shared" si="193"/>
        <v>0</v>
      </c>
      <c r="AIT55" s="196">
        <f t="shared" si="156"/>
        <v>0</v>
      </c>
      <c r="AIU55" s="196">
        <f t="shared" si="172"/>
        <v>0</v>
      </c>
      <c r="AIV55" s="196">
        <f t="shared" si="157"/>
        <v>0</v>
      </c>
      <c r="AIW55" s="196">
        <f>IF(IF(sym!$Q44=AIA55,1,0)=1,ABS(AIM55*AIF55),-ABS(AIM55*AIF55))</f>
        <v>0</v>
      </c>
      <c r="AIX55" s="196">
        <f>IF(IF(sym!$P44=AIA55,1,0)=1,ABS(AIM55*AIF55),-ABS(AIM55*AIF55))</f>
        <v>0</v>
      </c>
      <c r="AIY55" s="196">
        <f t="shared" si="187"/>
        <v>0</v>
      </c>
      <c r="AIZ55" s="196">
        <f t="shared" si="159"/>
        <v>0</v>
      </c>
    </row>
    <row r="56" spans="1:936" x14ac:dyDescent="0.25">
      <c r="A56" s="1" t="s">
        <v>998</v>
      </c>
      <c r="B56" s="150" t="str">
        <f>'FuturesInfo (3)'!M44</f>
        <v>@MME</v>
      </c>
      <c r="C56" s="200" t="str">
        <f>VLOOKUP(A56,'FuturesInfo (3)'!$A$2:$K$80,11)</f>
        <v>index</v>
      </c>
      <c r="F56" t="e">
        <f>#REF!</f>
        <v>#REF!</v>
      </c>
      <c r="G56">
        <v>1</v>
      </c>
      <c r="H56">
        <v>-1</v>
      </c>
      <c r="I56">
        <v>1</v>
      </c>
      <c r="J56">
        <f t="shared" si="197"/>
        <v>1</v>
      </c>
      <c r="K56">
        <f t="shared" si="198"/>
        <v>0</v>
      </c>
      <c r="L56" s="184">
        <v>1.51459179904E-2</v>
      </c>
      <c r="M56" s="2">
        <v>10</v>
      </c>
      <c r="N56">
        <v>60</v>
      </c>
      <c r="O56" t="str">
        <f t="shared" si="199"/>
        <v>TRUE</v>
      </c>
      <c r="P56">
        <f>VLOOKUP($A56,'FuturesInfo (3)'!$A$2:$V$80,22)</f>
        <v>3</v>
      </c>
      <c r="Q56">
        <f t="shared" si="80"/>
        <v>3</v>
      </c>
      <c r="R56">
        <f t="shared" si="80"/>
        <v>3</v>
      </c>
      <c r="S56" s="138">
        <f>VLOOKUP($A56,'FuturesInfo (3)'!$A$2:$O$80,15)*Q56</f>
        <v>130320</v>
      </c>
      <c r="T56" s="144">
        <f t="shared" si="200"/>
        <v>1973.8160325089279</v>
      </c>
      <c r="U56" s="144">
        <f t="shared" si="95"/>
        <v>-1973.8160325089279</v>
      </c>
      <c r="W56">
        <f t="shared" si="201"/>
        <v>1</v>
      </c>
      <c r="X56">
        <v>1</v>
      </c>
      <c r="Y56">
        <v>-1</v>
      </c>
      <c r="Z56">
        <v>1</v>
      </c>
      <c r="AA56">
        <f t="shared" si="173"/>
        <v>1</v>
      </c>
      <c r="AB56">
        <f t="shared" si="202"/>
        <v>0</v>
      </c>
      <c r="AC56" s="1">
        <v>1.00679281902E-2</v>
      </c>
      <c r="AD56" s="2">
        <v>10</v>
      </c>
      <c r="AE56">
        <v>60</v>
      </c>
      <c r="AF56" t="str">
        <f t="shared" si="203"/>
        <v>TRUE</v>
      </c>
      <c r="AG56">
        <f>VLOOKUP($A56,'FuturesInfo (3)'!$A$2:$V$80,22)</f>
        <v>3</v>
      </c>
      <c r="AH56">
        <f t="shared" si="204"/>
        <v>2</v>
      </c>
      <c r="AI56">
        <f t="shared" si="96"/>
        <v>3</v>
      </c>
      <c r="AJ56" s="138">
        <f>VLOOKUP($A56,'FuturesInfo (3)'!$A$2:$O$80,15)*AI56</f>
        <v>130320</v>
      </c>
      <c r="AK56" s="196">
        <f t="shared" si="205"/>
        <v>1312.052401746864</v>
      </c>
      <c r="AL56" s="196">
        <f t="shared" si="98"/>
        <v>-1312.052401746864</v>
      </c>
      <c r="AN56">
        <f t="shared" si="86"/>
        <v>1</v>
      </c>
      <c r="AO56">
        <v>1</v>
      </c>
      <c r="AP56">
        <v>-1</v>
      </c>
      <c r="AQ56">
        <v>1</v>
      </c>
      <c r="AR56">
        <f t="shared" si="174"/>
        <v>1</v>
      </c>
      <c r="AS56">
        <f t="shared" si="87"/>
        <v>0</v>
      </c>
      <c r="AT56" s="1">
        <v>9.7273928185399993E-3</v>
      </c>
      <c r="AU56" s="2">
        <v>10</v>
      </c>
      <c r="AV56">
        <v>60</v>
      </c>
      <c r="AW56" t="str">
        <f t="shared" si="88"/>
        <v>TRUE</v>
      </c>
      <c r="AX56">
        <f>VLOOKUP($A56,'FuturesInfo (3)'!$A$2:$V$80,22)</f>
        <v>3</v>
      </c>
      <c r="AY56">
        <f t="shared" si="89"/>
        <v>2</v>
      </c>
      <c r="AZ56">
        <f t="shared" si="99"/>
        <v>3</v>
      </c>
      <c r="BA56" s="138">
        <f>VLOOKUP($A56,'FuturesInfo (3)'!$A$2:$O$80,15)*AZ56</f>
        <v>130320</v>
      </c>
      <c r="BB56" s="196">
        <f t="shared" si="90"/>
        <v>1267.6738321121327</v>
      </c>
      <c r="BC56" s="196">
        <f t="shared" si="100"/>
        <v>-1267.6738321121327</v>
      </c>
      <c r="BE56">
        <v>1</v>
      </c>
      <c r="BF56">
        <v>1</v>
      </c>
      <c r="BG56">
        <v>-1</v>
      </c>
      <c r="BH56">
        <v>1</v>
      </c>
      <c r="BI56">
        <v>1</v>
      </c>
      <c r="BJ56">
        <v>0</v>
      </c>
      <c r="BK56" s="1">
        <v>6.6603235014300001E-3</v>
      </c>
      <c r="BL56" s="2">
        <v>10</v>
      </c>
      <c r="BM56">
        <v>60</v>
      </c>
      <c r="BN56" t="s">
        <v>1180</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1180</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1180</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1180</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1180</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1180</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1180</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1180</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1180</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1180</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1180</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1180</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1180</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1180</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1180</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1180</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1180</v>
      </c>
      <c r="QX56">
        <v>2</v>
      </c>
      <c r="QY56" s="252">
        <v>2</v>
      </c>
      <c r="QZ56">
        <v>2</v>
      </c>
      <c r="RA56" s="138">
        <v>83470</v>
      </c>
      <c r="RB56" s="138">
        <v>83470</v>
      </c>
      <c r="RC56" s="196">
        <v>909.80985829956603</v>
      </c>
      <c r="RD56" s="196">
        <f t="shared" si="91"/>
        <v>909.80985829956603</v>
      </c>
      <c r="RE56" s="196">
        <v>-909.80985829956603</v>
      </c>
      <c r="RF56" s="196">
        <v>909.80985829956603</v>
      </c>
      <c r="RG56" s="196">
        <v>909.80985829956603</v>
      </c>
      <c r="RH56" s="196">
        <v>909.80985829956603</v>
      </c>
      <c r="RI56" s="196">
        <f t="shared" si="101"/>
        <v>-2</v>
      </c>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f t="shared" si="175"/>
        <v>-1</v>
      </c>
      <c r="SE56" t="s">
        <v>1180</v>
      </c>
      <c r="SF56">
        <v>2</v>
      </c>
      <c r="SG56" s="252">
        <v>2</v>
      </c>
      <c r="SH56">
        <v>2</v>
      </c>
      <c r="SI56" s="138">
        <v>84300</v>
      </c>
      <c r="SJ56" s="138">
        <v>84300</v>
      </c>
      <c r="SK56" s="196">
        <v>-838.25326464556497</v>
      </c>
      <c r="SL56" s="196">
        <f t="shared" si="160"/>
        <v>838.25326464556497</v>
      </c>
      <c r="SM56" s="196">
        <v>-838.25326464556497</v>
      </c>
      <c r="SN56" s="196">
        <v>838.25326464556497</v>
      </c>
      <c r="SO56" s="196">
        <v>-838.25326464556497</v>
      </c>
      <c r="SP56" s="196">
        <v>-838.25326464556497</v>
      </c>
      <c r="SQ56" s="196">
        <v>-838.25326464556497</v>
      </c>
      <c r="SR56" s="196">
        <f t="shared" si="102"/>
        <v>-838.25326464556497</v>
      </c>
      <c r="SS56" s="196">
        <v>838.25326464556497</v>
      </c>
      <c r="ST56" s="196">
        <v>-838.25326464556497</v>
      </c>
      <c r="SU56" s="196">
        <v>-838.25326464556497</v>
      </c>
      <c r="SV56" s="196">
        <v>838.25326464556497</v>
      </c>
      <c r="SX56">
        <v>1</v>
      </c>
      <c r="SY56" s="239">
        <v>1</v>
      </c>
      <c r="SZ56" s="239">
        <v>-1</v>
      </c>
      <c r="TA56" s="239">
        <v>1</v>
      </c>
      <c r="TB56" s="214">
        <v>-1</v>
      </c>
      <c r="TC56" s="240">
        <v>4</v>
      </c>
      <c r="TD56">
        <v>1</v>
      </c>
      <c r="TE56">
        <v>-1</v>
      </c>
      <c r="TF56" s="214">
        <v>1</v>
      </c>
      <c r="TG56">
        <v>1</v>
      </c>
      <c r="TH56">
        <v>0</v>
      </c>
      <c r="TI56">
        <v>1</v>
      </c>
      <c r="TJ56">
        <v>0</v>
      </c>
      <c r="TK56" s="248">
        <v>0</v>
      </c>
      <c r="TL56" s="202">
        <v>42548</v>
      </c>
      <c r="TM56">
        <f t="shared" si="176"/>
        <v>1</v>
      </c>
      <c r="TN56" t="s">
        <v>1180</v>
      </c>
      <c r="TO56">
        <v>3</v>
      </c>
      <c r="TP56" s="252">
        <v>2</v>
      </c>
      <c r="TQ56">
        <v>2</v>
      </c>
      <c r="TR56" s="138">
        <v>126450</v>
      </c>
      <c r="TS56" s="138">
        <v>84300</v>
      </c>
      <c r="TT56" s="196">
        <v>0</v>
      </c>
      <c r="TU56" s="196">
        <f t="shared" si="161"/>
        <v>0</v>
      </c>
      <c r="TV56" s="196">
        <v>0</v>
      </c>
      <c r="TW56" s="196">
        <v>0</v>
      </c>
      <c r="TX56" s="196">
        <v>0</v>
      </c>
      <c r="TY56" s="196">
        <v>0</v>
      </c>
      <c r="TZ56" s="196">
        <v>0</v>
      </c>
      <c r="UA56" s="196">
        <f t="shared" si="103"/>
        <v>0</v>
      </c>
      <c r="UB56" s="196">
        <v>0</v>
      </c>
      <c r="UC56" s="196">
        <v>0</v>
      </c>
      <c r="UD56" s="196">
        <v>0</v>
      </c>
      <c r="UE56" s="196">
        <v>0</v>
      </c>
      <c r="UG56">
        <v>1</v>
      </c>
      <c r="UH56" s="239">
        <v>1</v>
      </c>
      <c r="UI56" s="239">
        <v>-1</v>
      </c>
      <c r="UJ56" s="239">
        <v>1</v>
      </c>
      <c r="UK56" s="214">
        <v>-1</v>
      </c>
      <c r="UL56" s="240">
        <v>5</v>
      </c>
      <c r="UM56">
        <v>1</v>
      </c>
      <c r="UN56">
        <v>-1</v>
      </c>
      <c r="UO56" s="214">
        <v>1</v>
      </c>
      <c r="UP56">
        <v>1</v>
      </c>
      <c r="UQ56">
        <v>0</v>
      </c>
      <c r="UR56">
        <v>1</v>
      </c>
      <c r="US56">
        <v>0</v>
      </c>
      <c r="UT56" s="248"/>
      <c r="UU56" s="202">
        <v>42548</v>
      </c>
      <c r="UV56">
        <f t="shared" si="177"/>
        <v>1</v>
      </c>
      <c r="UW56" t="s">
        <v>1180</v>
      </c>
      <c r="UX56">
        <v>3</v>
      </c>
      <c r="UY56" s="252">
        <v>2</v>
      </c>
      <c r="UZ56">
        <v>2</v>
      </c>
      <c r="VA56" s="138">
        <v>126450</v>
      </c>
      <c r="VB56" s="138">
        <v>84300</v>
      </c>
      <c r="VC56" s="196">
        <v>0</v>
      </c>
      <c r="VD56" s="196">
        <f t="shared" si="162"/>
        <v>0</v>
      </c>
      <c r="VE56" s="196">
        <v>0</v>
      </c>
      <c r="VF56" s="196">
        <v>0</v>
      </c>
      <c r="VG56" s="196">
        <v>0</v>
      </c>
      <c r="VH56" s="196">
        <v>0</v>
      </c>
      <c r="VI56" s="196">
        <v>0</v>
      </c>
      <c r="VJ56" s="196">
        <f t="shared" si="104"/>
        <v>0</v>
      </c>
      <c r="VK56" s="196">
        <v>0</v>
      </c>
      <c r="VL56" s="196">
        <v>0</v>
      </c>
      <c r="VM56" s="196">
        <v>0</v>
      </c>
      <c r="VN56" s="196">
        <v>0</v>
      </c>
      <c r="VP56">
        <v>1</v>
      </c>
      <c r="VQ56" s="239">
        <v>1</v>
      </c>
      <c r="VR56" s="239">
        <v>-1</v>
      </c>
      <c r="VS56" s="239">
        <v>1</v>
      </c>
      <c r="VT56" s="214">
        <v>-1</v>
      </c>
      <c r="VU56" s="240">
        <v>5</v>
      </c>
      <c r="VV56">
        <v>1</v>
      </c>
      <c r="VW56">
        <v>-1</v>
      </c>
      <c r="VX56" s="214">
        <v>-1</v>
      </c>
      <c r="VY56">
        <v>0</v>
      </c>
      <c r="VZ56">
        <v>1</v>
      </c>
      <c r="WA56">
        <v>0</v>
      </c>
      <c r="WB56">
        <v>1</v>
      </c>
      <c r="WC56" s="248">
        <v>-2.6660203587000001E-3</v>
      </c>
      <c r="WD56" s="202">
        <v>42548</v>
      </c>
      <c r="WE56">
        <f t="shared" si="178"/>
        <v>1</v>
      </c>
      <c r="WF56" t="s">
        <v>1180</v>
      </c>
      <c r="WG56">
        <v>3</v>
      </c>
      <c r="WH56" s="252">
        <v>2</v>
      </c>
      <c r="WI56">
        <v>3</v>
      </c>
      <c r="WJ56" s="138">
        <v>123450</v>
      </c>
      <c r="WK56" s="138">
        <v>123450</v>
      </c>
      <c r="WL56" s="196">
        <v>-329.12021328151502</v>
      </c>
      <c r="WM56" s="196">
        <f t="shared" si="163"/>
        <v>-329.12021328151502</v>
      </c>
      <c r="WN56" s="196">
        <v>329.12021328151502</v>
      </c>
      <c r="WO56" s="196">
        <v>-329.12021328151502</v>
      </c>
      <c r="WP56" s="196">
        <v>329.12021328151502</v>
      </c>
      <c r="WQ56" s="196">
        <v>329.12021328151502</v>
      </c>
      <c r="WR56" s="196">
        <v>-329.12021328151502</v>
      </c>
      <c r="WS56" s="196">
        <f t="shared" si="105"/>
        <v>-329.12021328151502</v>
      </c>
      <c r="WT56" s="196">
        <v>-329.12021328151502</v>
      </c>
      <c r="WU56" s="196">
        <v>329.12021328151502</v>
      </c>
      <c r="WV56" s="196">
        <v>-329.12021328151502</v>
      </c>
      <c r="WW56" s="196">
        <v>329.12021328151502</v>
      </c>
      <c r="WY56">
        <v>-1</v>
      </c>
      <c r="WZ56" s="239">
        <v>1</v>
      </c>
      <c r="XA56" s="239">
        <v>-1</v>
      </c>
      <c r="XB56" s="239">
        <v>1</v>
      </c>
      <c r="XC56" s="214">
        <v>1</v>
      </c>
      <c r="XD56" s="240">
        <v>7</v>
      </c>
      <c r="XE56">
        <v>-1</v>
      </c>
      <c r="XF56">
        <v>1</v>
      </c>
      <c r="XG56">
        <v>-1</v>
      </c>
      <c r="XH56">
        <v>0</v>
      </c>
      <c r="XI56">
        <v>0</v>
      </c>
      <c r="XJ56">
        <v>1</v>
      </c>
      <c r="XK56">
        <v>0</v>
      </c>
      <c r="XL56">
        <v>-2.4301336573500001E-3</v>
      </c>
      <c r="XM56" s="202">
        <v>42548</v>
      </c>
      <c r="XN56">
        <f t="shared" si="179"/>
        <v>1</v>
      </c>
      <c r="XO56" t="s">
        <v>1180</v>
      </c>
      <c r="XP56">
        <v>3</v>
      </c>
      <c r="XQ56" s="252">
        <v>1</v>
      </c>
      <c r="XR56">
        <v>4</v>
      </c>
      <c r="XS56" s="138">
        <v>123150</v>
      </c>
      <c r="XT56" s="138">
        <v>164200</v>
      </c>
      <c r="XU56" s="196">
        <v>-299.27095990265252</v>
      </c>
      <c r="XV56" s="196">
        <f t="shared" si="164"/>
        <v>299.27095990265252</v>
      </c>
      <c r="XW56" s="196">
        <v>-299.27095990265252</v>
      </c>
      <c r="XX56" s="196">
        <v>299.27095990265252</v>
      </c>
      <c r="XY56" s="196">
        <v>-299.27095990265252</v>
      </c>
      <c r="XZ56" s="196">
        <v>299.27095990265252</v>
      </c>
      <c r="YA56" s="196">
        <v>-299.27095990265252</v>
      </c>
      <c r="YB56" s="196">
        <f t="shared" si="106"/>
        <v>-299.27095990265252</v>
      </c>
      <c r="YC56" s="196">
        <v>-299.27095990265252</v>
      </c>
      <c r="YD56" s="196">
        <v>299.27095990265252</v>
      </c>
      <c r="YE56" s="196">
        <v>-299.27095990265252</v>
      </c>
      <c r="YF56" s="196">
        <v>299.27095990265252</v>
      </c>
      <c r="YH56">
        <v>-1</v>
      </c>
      <c r="YI56">
        <v>1</v>
      </c>
      <c r="YJ56">
        <v>1</v>
      </c>
      <c r="YK56">
        <v>1</v>
      </c>
      <c r="YL56">
        <v>1</v>
      </c>
      <c r="YM56">
        <v>8</v>
      </c>
      <c r="YN56">
        <v>-1</v>
      </c>
      <c r="YO56">
        <v>1</v>
      </c>
      <c r="YP56" s="214">
        <v>1</v>
      </c>
      <c r="YQ56">
        <v>1</v>
      </c>
      <c r="YR56">
        <v>1</v>
      </c>
      <c r="YS56">
        <v>0</v>
      </c>
      <c r="YT56">
        <v>1</v>
      </c>
      <c r="YU56" s="248">
        <v>2.0828258221700001E-2</v>
      </c>
      <c r="YV56" s="202">
        <v>42548</v>
      </c>
      <c r="YW56">
        <f t="shared" si="180"/>
        <v>1</v>
      </c>
      <c r="YX56" t="s">
        <v>1180</v>
      </c>
      <c r="YY56">
        <v>3</v>
      </c>
      <c r="YZ56">
        <v>1</v>
      </c>
      <c r="ZA56">
        <v>4</v>
      </c>
      <c r="ZB56" s="138">
        <v>125715</v>
      </c>
      <c r="ZC56" s="138">
        <v>167620</v>
      </c>
      <c r="ZD56" s="196">
        <v>2618.4244823410154</v>
      </c>
      <c r="ZE56" s="196">
        <f t="shared" si="165"/>
        <v>-2618.4244823410154</v>
      </c>
      <c r="ZF56" s="196">
        <v>2618.4244823410154</v>
      </c>
      <c r="ZG56" s="196">
        <v>-2618.4244823410154</v>
      </c>
      <c r="ZH56" s="196">
        <v>2618.4244823410154</v>
      </c>
      <c r="ZI56" s="196">
        <v>2618.4244823410154</v>
      </c>
      <c r="ZJ56" s="196">
        <v>2618.4244823410154</v>
      </c>
      <c r="ZK56" s="196">
        <f t="shared" si="107"/>
        <v>2618.4244823410154</v>
      </c>
      <c r="ZL56" s="196">
        <v>2618.4244823410154</v>
      </c>
      <c r="ZM56" s="196">
        <v>-2618.4244823410154</v>
      </c>
      <c r="ZN56" s="196">
        <v>-2618.4244823410154</v>
      </c>
      <c r="ZO56" s="196">
        <v>2618.4244823410154</v>
      </c>
      <c r="ZQ56">
        <v>1</v>
      </c>
      <c r="ZR56" s="239">
        <v>-1</v>
      </c>
      <c r="ZS56" s="239">
        <v>-1</v>
      </c>
      <c r="ZT56" s="239">
        <v>-1</v>
      </c>
      <c r="ZU56" s="214">
        <v>1</v>
      </c>
      <c r="ZV56" s="240">
        <v>9</v>
      </c>
      <c r="ZW56">
        <v>-1</v>
      </c>
      <c r="ZX56">
        <v>1</v>
      </c>
      <c r="ZY56" s="214">
        <v>1</v>
      </c>
      <c r="ZZ56">
        <v>0</v>
      </c>
      <c r="AAA56">
        <v>1</v>
      </c>
      <c r="AAB56">
        <v>0</v>
      </c>
      <c r="AAC56">
        <v>1</v>
      </c>
      <c r="AAD56" s="248">
        <v>9.6647178141000007E-3</v>
      </c>
      <c r="AAE56" s="202">
        <v>42548</v>
      </c>
      <c r="AAF56">
        <f t="shared" si="181"/>
        <v>-1</v>
      </c>
      <c r="AAG56" t="s">
        <v>1180</v>
      </c>
      <c r="AAH56">
        <v>3</v>
      </c>
      <c r="AAI56" s="252">
        <v>2</v>
      </c>
      <c r="AAJ56">
        <v>2</v>
      </c>
      <c r="AAK56" s="138">
        <v>126930</v>
      </c>
      <c r="AAL56" s="138">
        <v>84620</v>
      </c>
      <c r="AAM56" s="196">
        <v>-1226.7426321437131</v>
      </c>
      <c r="AAN56" s="196">
        <f t="shared" si="166"/>
        <v>1226.7426321437131</v>
      </c>
      <c r="AAO56" s="196">
        <v>1226.7426321437131</v>
      </c>
      <c r="AAP56" s="196">
        <v>-1226.7426321437131</v>
      </c>
      <c r="AAQ56" s="196">
        <v>1226.7426321437131</v>
      </c>
      <c r="AAR56" s="196">
        <v>-1226.7426321437131</v>
      </c>
      <c r="AAS56" s="196">
        <v>-1226.7426321437131</v>
      </c>
      <c r="AAT56" s="196">
        <f t="shared" si="108"/>
        <v>-1226.7426321437131</v>
      </c>
      <c r="AAU56" s="196">
        <v>1226.7426321437131</v>
      </c>
      <c r="AAV56" s="196">
        <v>-1226.7426321437131</v>
      </c>
      <c r="AAW56" s="196">
        <v>-1226.7426321437131</v>
      </c>
      <c r="AAX56" s="196">
        <v>1226.7426321437131</v>
      </c>
      <c r="AAZ56">
        <v>1</v>
      </c>
      <c r="ABA56" s="239">
        <v>-1</v>
      </c>
      <c r="ABB56" s="239">
        <v>-1</v>
      </c>
      <c r="ABC56" s="239">
        <v>-1</v>
      </c>
      <c r="ABD56" s="214">
        <v>1</v>
      </c>
      <c r="ABE56" s="240">
        <v>10</v>
      </c>
      <c r="ABF56">
        <v>-1</v>
      </c>
      <c r="ABG56">
        <v>1</v>
      </c>
      <c r="ABH56" s="214">
        <v>1</v>
      </c>
      <c r="ABI56">
        <v>0</v>
      </c>
      <c r="ABJ56">
        <v>1</v>
      </c>
      <c r="ABK56">
        <v>0</v>
      </c>
      <c r="ABL56">
        <v>1</v>
      </c>
      <c r="ABM56" s="248">
        <v>1.50082722761E-2</v>
      </c>
      <c r="ABN56" s="202">
        <v>42548</v>
      </c>
      <c r="ABO56">
        <v>-1</v>
      </c>
      <c r="ABP56" t="s">
        <v>1180</v>
      </c>
      <c r="ABQ56">
        <v>3</v>
      </c>
      <c r="ABR56" s="252">
        <v>1</v>
      </c>
      <c r="ABS56">
        <v>4</v>
      </c>
      <c r="ABT56" s="138">
        <v>128835</v>
      </c>
      <c r="ABU56" s="138">
        <v>171780</v>
      </c>
      <c r="ABV56" s="196">
        <v>-1933.5907586913436</v>
      </c>
      <c r="ABW56" s="196">
        <v>1933.5907586913436</v>
      </c>
      <c r="ABX56" s="196">
        <v>1933.5907586913436</v>
      </c>
      <c r="ABY56" s="196">
        <v>-1933.5907586913436</v>
      </c>
      <c r="ABZ56" s="196">
        <v>1933.5907586913436</v>
      </c>
      <c r="ACA56" s="196">
        <v>-1933.5907586913436</v>
      </c>
      <c r="ACB56" s="196">
        <v>-1933.5907586913436</v>
      </c>
      <c r="ACC56" s="196">
        <v>-1933.5907586913436</v>
      </c>
      <c r="ACD56" s="196">
        <v>1933.5907586913436</v>
      </c>
      <c r="ACE56" s="196">
        <v>-1933.5907586913436</v>
      </c>
      <c r="ACF56" s="196">
        <v>-1933.5907586913436</v>
      </c>
      <c r="ACG56" s="196">
        <v>1933.5907586913436</v>
      </c>
      <c r="ACI56">
        <v>1</v>
      </c>
      <c r="ACJ56" s="239">
        <v>1</v>
      </c>
      <c r="ACK56" s="239">
        <v>-1</v>
      </c>
      <c r="ACL56" s="239">
        <v>1</v>
      </c>
      <c r="ACM56" s="214">
        <v>1</v>
      </c>
      <c r="ACN56" s="240">
        <v>11</v>
      </c>
      <c r="ACO56">
        <v>-1</v>
      </c>
      <c r="ACP56">
        <v>1</v>
      </c>
      <c r="ACQ56" s="214">
        <v>-1</v>
      </c>
      <c r="ACR56">
        <v>1</v>
      </c>
      <c r="ACS56">
        <v>0</v>
      </c>
      <c r="ACT56">
        <v>1</v>
      </c>
      <c r="ACU56">
        <v>0</v>
      </c>
      <c r="ACV56" s="248">
        <v>-1.2807078821700001E-3</v>
      </c>
      <c r="ACW56" s="202">
        <v>42548</v>
      </c>
      <c r="ACX56">
        <v>1</v>
      </c>
      <c r="ACY56" t="s">
        <v>1180</v>
      </c>
      <c r="ACZ56">
        <v>3</v>
      </c>
      <c r="ADA56" s="252"/>
      <c r="ADB56">
        <v>2</v>
      </c>
      <c r="ADC56" s="138">
        <v>128670</v>
      </c>
      <c r="ADD56" s="138">
        <v>85780</v>
      </c>
      <c r="ADE56" s="196">
        <v>-164.78868319881391</v>
      </c>
      <c r="ADF56" s="196">
        <v>-164.78868319881391</v>
      </c>
      <c r="ADG56" s="196">
        <v>-164.78868319881391</v>
      </c>
      <c r="ADH56" s="196">
        <v>164.78868319881391</v>
      </c>
      <c r="ADI56" s="196">
        <v>-164.78868319881391</v>
      </c>
      <c r="ADJ56" s="196">
        <v>164.78868319881391</v>
      </c>
      <c r="ADK56" s="196">
        <v>-164.78868319881391</v>
      </c>
      <c r="ADL56" s="196">
        <v>-164.78868319881391</v>
      </c>
      <c r="ADM56" s="196">
        <v>-164.78868319881391</v>
      </c>
      <c r="ADN56" s="196">
        <v>164.78868319881391</v>
      </c>
      <c r="ADO56" s="196">
        <v>-164.78868319881391</v>
      </c>
      <c r="ADP56" s="196">
        <v>164.78868319881391</v>
      </c>
      <c r="ADR56">
        <v>-1</v>
      </c>
      <c r="ADS56" s="239">
        <v>1</v>
      </c>
      <c r="ADT56" s="239">
        <v>-1</v>
      </c>
      <c r="ADU56" s="214">
        <v>1</v>
      </c>
      <c r="ADV56" s="214">
        <v>-1</v>
      </c>
      <c r="ADW56" s="240">
        <v>-1</v>
      </c>
      <c r="ADX56">
        <v>1</v>
      </c>
      <c r="ADY56">
        <v>1</v>
      </c>
      <c r="ADZ56" s="214">
        <v>1</v>
      </c>
      <c r="AEA56">
        <v>0</v>
      </c>
      <c r="AEB56">
        <v>0</v>
      </c>
      <c r="AEC56">
        <v>1</v>
      </c>
      <c r="AED56">
        <v>1</v>
      </c>
      <c r="AEE56" s="248">
        <v>1.43390067615E-2</v>
      </c>
      <c r="AEF56" s="202">
        <v>42548</v>
      </c>
      <c r="AEG56">
        <v>1</v>
      </c>
      <c r="AEH56" t="s">
        <v>1180</v>
      </c>
      <c r="AEI56">
        <v>3</v>
      </c>
      <c r="AEJ56" s="252"/>
      <c r="AEK56">
        <v>2</v>
      </c>
      <c r="AEL56" s="138">
        <v>130515</v>
      </c>
      <c r="AEM56" s="138">
        <v>87010</v>
      </c>
      <c r="AEN56" s="196">
        <v>1871.4554674771725</v>
      </c>
      <c r="AEO56" s="196">
        <v>-1871.4554674771725</v>
      </c>
      <c r="AEP56" s="196">
        <v>-1871.4554674771725</v>
      </c>
      <c r="AEQ56" s="196">
        <v>1871.4554674771725</v>
      </c>
      <c r="AER56" s="196">
        <v>1871.4554674771725</v>
      </c>
      <c r="AES56" s="196">
        <v>-1871.4554674771725</v>
      </c>
      <c r="AET56" s="196">
        <v>1871.4554674771725</v>
      </c>
      <c r="AEU56" s="196">
        <v>1871.4554674771725</v>
      </c>
      <c r="AEV56" s="196">
        <v>1871.4554674771725</v>
      </c>
      <c r="AEW56" s="196">
        <v>-1871.4554674771725</v>
      </c>
      <c r="AEX56" s="196">
        <v>-1871.4554674771725</v>
      </c>
      <c r="AEY56" s="196">
        <v>1871.4554674771725</v>
      </c>
      <c r="AFA56">
        <f t="shared" si="109"/>
        <v>1</v>
      </c>
      <c r="AFB56" s="239">
        <v>1</v>
      </c>
      <c r="AFC56" s="239">
        <v>-1</v>
      </c>
      <c r="AFD56" s="239">
        <v>1</v>
      </c>
      <c r="AFE56" s="214">
        <v>-1</v>
      </c>
      <c r="AFF56" s="240">
        <v>-2</v>
      </c>
      <c r="AFG56">
        <f t="shared" si="110"/>
        <v>1</v>
      </c>
      <c r="AFH56">
        <f t="shared" si="111"/>
        <v>1</v>
      </c>
      <c r="AFI56" s="214">
        <v>-1</v>
      </c>
      <c r="AFJ56">
        <f t="shared" si="112"/>
        <v>1</v>
      </c>
      <c r="AFK56">
        <f t="shared" si="194"/>
        <v>1</v>
      </c>
      <c r="AFL56">
        <f t="shared" si="167"/>
        <v>0</v>
      </c>
      <c r="AFM56">
        <f t="shared" si="114"/>
        <v>0</v>
      </c>
      <c r="AFN56">
        <v>-1.4940811400999999E-3</v>
      </c>
      <c r="AFO56" s="202">
        <v>42548</v>
      </c>
      <c r="AFP56">
        <f t="shared" si="115"/>
        <v>1</v>
      </c>
      <c r="AFQ56" t="str">
        <f t="shared" si="92"/>
        <v>TRUE</v>
      </c>
      <c r="AFR56">
        <f>VLOOKUP($A56,'FuturesInfo (3)'!$A$2:$V$80,22)</f>
        <v>3</v>
      </c>
      <c r="AFS56" s="252"/>
      <c r="AFT56">
        <f t="shared" si="116"/>
        <v>2</v>
      </c>
      <c r="AFU56" s="138">
        <f>VLOOKUP($A56,'FuturesInfo (3)'!$A$2:$O$80,15)*AFR56</f>
        <v>130320</v>
      </c>
      <c r="AFV56" s="138">
        <f>VLOOKUP($A56,'FuturesInfo (3)'!$A$2:$O$80,15)*AFT56</f>
        <v>86880</v>
      </c>
      <c r="AFW56" s="196">
        <f t="shared" si="117"/>
        <v>-194.70865417783199</v>
      </c>
      <c r="AFX56" s="196">
        <f t="shared" si="188"/>
        <v>-194.70865417783199</v>
      </c>
      <c r="AFY56" s="196">
        <f t="shared" si="119"/>
        <v>194.70865417783199</v>
      </c>
      <c r="AFZ56" s="196">
        <f t="shared" si="120"/>
        <v>-194.70865417783199</v>
      </c>
      <c r="AGA56" s="196">
        <f t="shared" si="191"/>
        <v>-194.70865417783199</v>
      </c>
      <c r="AGB56" s="196">
        <f t="shared" si="122"/>
        <v>194.70865417783199</v>
      </c>
      <c r="AGC56" s="196">
        <f t="shared" si="168"/>
        <v>-194.70865417783199</v>
      </c>
      <c r="AGD56" s="196">
        <f t="shared" si="123"/>
        <v>-194.70865417783199</v>
      </c>
      <c r="AGE56" s="196">
        <f>IF(IF(sym!$Q45=AFI56,1,0)=1,ABS(AFU56*AFN56),-ABS(AFU56*AFN56))</f>
        <v>-194.70865417783199</v>
      </c>
      <c r="AGF56" s="196">
        <f>IF(IF(sym!$P45=AFI56,1,0)=1,ABS(AFU56*AFN56),-ABS(AFU56*AFN56))</f>
        <v>194.70865417783199</v>
      </c>
      <c r="AGG56" s="196">
        <f t="shared" si="183"/>
        <v>-194.70865417783199</v>
      </c>
      <c r="AGH56" s="196">
        <f t="shared" si="125"/>
        <v>194.70865417783199</v>
      </c>
      <c r="AGJ56">
        <f t="shared" si="126"/>
        <v>-1</v>
      </c>
      <c r="AGK56" s="239">
        <v>1</v>
      </c>
      <c r="AGL56" s="239">
        <v>-1</v>
      </c>
      <c r="AGM56" s="239">
        <v>1</v>
      </c>
      <c r="AGN56" s="214">
        <v>1</v>
      </c>
      <c r="AGO56" s="240">
        <v>-1</v>
      </c>
      <c r="AGP56">
        <f t="shared" si="127"/>
        <v>-1</v>
      </c>
      <c r="AGQ56">
        <f t="shared" si="128"/>
        <v>-1</v>
      </c>
      <c r="AGR56" s="214"/>
      <c r="AGS56">
        <f t="shared" si="129"/>
        <v>0</v>
      </c>
      <c r="AGT56">
        <f t="shared" si="195"/>
        <v>0</v>
      </c>
      <c r="AGU56">
        <f t="shared" si="169"/>
        <v>0</v>
      </c>
      <c r="AGV56">
        <f t="shared" si="131"/>
        <v>0</v>
      </c>
      <c r="AGW56" s="248"/>
      <c r="AGX56" s="202">
        <v>42548</v>
      </c>
      <c r="AGY56">
        <f t="shared" si="132"/>
        <v>1</v>
      </c>
      <c r="AGZ56" t="str">
        <f t="shared" si="93"/>
        <v>TRUE</v>
      </c>
      <c r="AHA56">
        <f>VLOOKUP($A56,'FuturesInfo (3)'!$A$2:$V$80,22)</f>
        <v>3</v>
      </c>
      <c r="AHB56" s="252"/>
      <c r="AHC56">
        <f t="shared" si="133"/>
        <v>2</v>
      </c>
      <c r="AHD56" s="138">
        <f>VLOOKUP($A56,'FuturesInfo (3)'!$A$2:$O$80,15)*AHA56</f>
        <v>130320</v>
      </c>
      <c r="AHE56" s="138">
        <f>VLOOKUP($A56,'FuturesInfo (3)'!$A$2:$O$80,15)*AHC56</f>
        <v>86880</v>
      </c>
      <c r="AHF56" s="196">
        <f t="shared" si="134"/>
        <v>0</v>
      </c>
      <c r="AHG56" s="196">
        <f t="shared" si="189"/>
        <v>0</v>
      </c>
      <c r="AHH56" s="196">
        <f t="shared" si="136"/>
        <v>0</v>
      </c>
      <c r="AHI56" s="196">
        <f t="shared" si="137"/>
        <v>0</v>
      </c>
      <c r="AHJ56" s="196">
        <f t="shared" si="192"/>
        <v>0</v>
      </c>
      <c r="AHK56" s="196">
        <f t="shared" si="139"/>
        <v>0</v>
      </c>
      <c r="AHL56" s="196">
        <f t="shared" si="170"/>
        <v>0</v>
      </c>
      <c r="AHM56" s="196">
        <f t="shared" si="140"/>
        <v>0</v>
      </c>
      <c r="AHN56" s="196">
        <f>IF(IF(sym!$Q45=AGR56,1,0)=1,ABS(AHD56*AGW56),-ABS(AHD56*AGW56))</f>
        <v>0</v>
      </c>
      <c r="AHO56" s="196">
        <f>IF(IF(sym!$P45=AGR56,1,0)=1,ABS(AHD56*AGW56),-ABS(AHD56*AGW56))</f>
        <v>0</v>
      </c>
      <c r="AHP56" s="196">
        <f t="shared" si="185"/>
        <v>0</v>
      </c>
      <c r="AHQ56" s="196">
        <f t="shared" si="142"/>
        <v>0</v>
      </c>
      <c r="AHS56">
        <f t="shared" si="143"/>
        <v>0</v>
      </c>
      <c r="AHT56" s="239"/>
      <c r="AHU56" s="239"/>
      <c r="AHV56" s="239"/>
      <c r="AHW56" s="214"/>
      <c r="AHX56" s="240"/>
      <c r="AHY56">
        <f t="shared" si="144"/>
        <v>1</v>
      </c>
      <c r="AHZ56">
        <f t="shared" si="145"/>
        <v>0</v>
      </c>
      <c r="AIA56" s="214"/>
      <c r="AIB56">
        <f t="shared" si="146"/>
        <v>1</v>
      </c>
      <c r="AIC56">
        <f t="shared" si="196"/>
        <v>1</v>
      </c>
      <c r="AID56">
        <f t="shared" si="171"/>
        <v>0</v>
      </c>
      <c r="AIE56">
        <f t="shared" si="148"/>
        <v>1</v>
      </c>
      <c r="AIF56" s="248"/>
      <c r="AIG56" s="202"/>
      <c r="AIH56">
        <f t="shared" si="149"/>
        <v>-1</v>
      </c>
      <c r="AII56" t="str">
        <f t="shared" si="94"/>
        <v>FALSE</v>
      </c>
      <c r="AIJ56">
        <f>VLOOKUP($A56,'FuturesInfo (3)'!$A$2:$V$80,22)</f>
        <v>3</v>
      </c>
      <c r="AIK56" s="252"/>
      <c r="AIL56">
        <f t="shared" si="150"/>
        <v>2</v>
      </c>
      <c r="AIM56" s="138">
        <f>VLOOKUP($A56,'FuturesInfo (3)'!$A$2:$O$80,15)*AIJ56</f>
        <v>130320</v>
      </c>
      <c r="AIN56" s="138">
        <f>VLOOKUP($A56,'FuturesInfo (3)'!$A$2:$O$80,15)*AIL56</f>
        <v>86880</v>
      </c>
      <c r="AIO56" s="196">
        <f t="shared" si="151"/>
        <v>0</v>
      </c>
      <c r="AIP56" s="196">
        <f t="shared" si="190"/>
        <v>0</v>
      </c>
      <c r="AIQ56" s="196">
        <f t="shared" si="153"/>
        <v>0</v>
      </c>
      <c r="AIR56" s="196">
        <f t="shared" si="154"/>
        <v>0</v>
      </c>
      <c r="AIS56" s="196">
        <f t="shared" si="193"/>
        <v>0</v>
      </c>
      <c r="AIT56" s="196">
        <f t="shared" si="156"/>
        <v>0</v>
      </c>
      <c r="AIU56" s="196">
        <f t="shared" si="172"/>
        <v>0</v>
      </c>
      <c r="AIV56" s="196">
        <f t="shared" si="157"/>
        <v>0</v>
      </c>
      <c r="AIW56" s="196">
        <f>IF(IF(sym!$Q45=AIA56,1,0)=1,ABS(AIM56*AIF56),-ABS(AIM56*AIF56))</f>
        <v>0</v>
      </c>
      <c r="AIX56" s="196">
        <f>IF(IF(sym!$P45=AIA56,1,0)=1,ABS(AIM56*AIF56),-ABS(AIM56*AIF56))</f>
        <v>0</v>
      </c>
      <c r="AIY56" s="196">
        <f t="shared" si="187"/>
        <v>0</v>
      </c>
      <c r="AIZ56" s="196">
        <f t="shared" si="159"/>
        <v>0</v>
      </c>
    </row>
    <row r="57" spans="1:936" x14ac:dyDescent="0.25">
      <c r="A57" s="1" t="s">
        <v>372</v>
      </c>
      <c r="B57" s="150" t="str">
        <f>'FuturesInfo (3)'!M45</f>
        <v>IB</v>
      </c>
      <c r="C57" s="200" t="str">
        <f>VLOOKUP(A57,'FuturesInfo (3)'!$A$2:$K$80,11)</f>
        <v>index</v>
      </c>
      <c r="F57" t="e">
        <f>#REF!</f>
        <v>#REF!</v>
      </c>
      <c r="G57">
        <v>-1</v>
      </c>
      <c r="H57">
        <v>-1</v>
      </c>
      <c r="I57">
        <v>-1</v>
      </c>
      <c r="J57">
        <f t="shared" si="197"/>
        <v>1</v>
      </c>
      <c r="K57">
        <f t="shared" si="198"/>
        <v>1</v>
      </c>
      <c r="L57" s="184">
        <v>-2.02548879564E-2</v>
      </c>
      <c r="M57" s="2">
        <v>10</v>
      </c>
      <c r="N57">
        <v>60</v>
      </c>
      <c r="O57" t="str">
        <f t="shared" si="199"/>
        <v>TRUE</v>
      </c>
      <c r="P57">
        <f>VLOOKUP($A57,'FuturesInfo (3)'!$A$2:$V$80,22)</f>
        <v>1</v>
      </c>
      <c r="Q57">
        <f t="shared" si="80"/>
        <v>1</v>
      </c>
      <c r="R57">
        <f t="shared" si="80"/>
        <v>1</v>
      </c>
      <c r="S57" s="138">
        <f>VLOOKUP($A57,'FuturesInfo (3)'!$A$2:$O$80,15)*Q57</f>
        <v>93704.589799999987</v>
      </c>
      <c r="T57" s="144">
        <f t="shared" si="200"/>
        <v>1897.975967399422</v>
      </c>
      <c r="U57" s="144">
        <f t="shared" si="95"/>
        <v>1897.975967399422</v>
      </c>
      <c r="W57">
        <f t="shared" si="201"/>
        <v>-1</v>
      </c>
      <c r="X57">
        <v>-1</v>
      </c>
      <c r="Y57">
        <v>-1</v>
      </c>
      <c r="Z57">
        <v>1</v>
      </c>
      <c r="AA57">
        <f t="shared" si="173"/>
        <v>0</v>
      </c>
      <c r="AB57">
        <f t="shared" si="202"/>
        <v>0</v>
      </c>
      <c r="AC57" s="1">
        <v>4.9092752269499999E-3</v>
      </c>
      <c r="AD57" s="2">
        <v>10</v>
      </c>
      <c r="AE57">
        <v>60</v>
      </c>
      <c r="AF57" t="str">
        <f t="shared" si="203"/>
        <v>TRUE</v>
      </c>
      <c r="AG57">
        <f>VLOOKUP($A57,'FuturesInfo (3)'!$A$2:$V$80,22)</f>
        <v>1</v>
      </c>
      <c r="AH57">
        <f t="shared" si="204"/>
        <v>1</v>
      </c>
      <c r="AI57">
        <f t="shared" si="96"/>
        <v>1</v>
      </c>
      <c r="AJ57" s="138">
        <f>VLOOKUP($A57,'FuturesInfo (3)'!$A$2:$O$80,15)*AI57</f>
        <v>93704.589799999987</v>
      </c>
      <c r="AK57" s="196">
        <f t="shared" si="205"/>
        <v>-460.02162135665156</v>
      </c>
      <c r="AL57" s="196">
        <f t="shared" si="98"/>
        <v>-460.02162135665156</v>
      </c>
      <c r="AN57">
        <f t="shared" si="86"/>
        <v>-1</v>
      </c>
      <c r="AO57">
        <v>-1</v>
      </c>
      <c r="AP57">
        <v>-1</v>
      </c>
      <c r="AQ57">
        <v>1</v>
      </c>
      <c r="AR57">
        <f t="shared" si="174"/>
        <v>0</v>
      </c>
      <c r="AS57">
        <f t="shared" si="87"/>
        <v>0</v>
      </c>
      <c r="AT57" s="1">
        <v>6.7895357272400002E-3</v>
      </c>
      <c r="AU57" s="2">
        <v>10</v>
      </c>
      <c r="AV57">
        <v>60</v>
      </c>
      <c r="AW57" t="str">
        <f t="shared" si="88"/>
        <v>TRUE</v>
      </c>
      <c r="AX57">
        <f>VLOOKUP($A57,'FuturesInfo (3)'!$A$2:$V$80,22)</f>
        <v>1</v>
      </c>
      <c r="AY57">
        <f t="shared" si="89"/>
        <v>1</v>
      </c>
      <c r="AZ57">
        <f t="shared" si="99"/>
        <v>1</v>
      </c>
      <c r="BA57" s="138">
        <f>VLOOKUP($A57,'FuturesInfo (3)'!$A$2:$O$80,15)*AZ57</f>
        <v>93704.589799999987</v>
      </c>
      <c r="BB57" s="196">
        <f t="shared" si="90"/>
        <v>-636.21066025346886</v>
      </c>
      <c r="BC57" s="196">
        <f t="shared" si="100"/>
        <v>-636.21066025346886</v>
      </c>
      <c r="BE57">
        <v>-1</v>
      </c>
      <c r="BF57">
        <v>1</v>
      </c>
      <c r="BG57">
        <v>-1</v>
      </c>
      <c r="BH57">
        <v>-1</v>
      </c>
      <c r="BI57">
        <v>0</v>
      </c>
      <c r="BJ57">
        <v>1</v>
      </c>
      <c r="BK57" s="1">
        <v>-8.1397836146000005E-3</v>
      </c>
      <c r="BL57" s="2">
        <v>10</v>
      </c>
      <c r="BM57">
        <v>60</v>
      </c>
      <c r="BN57" t="s">
        <v>1180</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1180</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1180</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1180</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1180</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1180</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1180</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1180</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1180</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1180</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1180</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1180</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1180</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1180</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1180</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1180</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1180</v>
      </c>
      <c r="QX57">
        <v>1</v>
      </c>
      <c r="QY57" s="252">
        <v>2</v>
      </c>
      <c r="QZ57">
        <v>1</v>
      </c>
      <c r="RA57" s="138">
        <v>89988.716520000002</v>
      </c>
      <c r="RB57" s="138">
        <v>89988.716520000002</v>
      </c>
      <c r="RC57" s="196">
        <v>-830.2696681284375</v>
      </c>
      <c r="RD57" s="196">
        <f t="shared" si="91"/>
        <v>830.2696681284375</v>
      </c>
      <c r="RE57" s="196">
        <v>830.2696681284375</v>
      </c>
      <c r="RF57" s="196">
        <v>-830.2696681284375</v>
      </c>
      <c r="RG57" s="196">
        <v>830.2696681284375</v>
      </c>
      <c r="RH57" s="196">
        <v>830.2696681284375</v>
      </c>
      <c r="RI57" s="196">
        <f t="shared" si="101"/>
        <v>-1</v>
      </c>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f t="shared" si="175"/>
        <v>-1</v>
      </c>
      <c r="SE57" t="s">
        <v>1180</v>
      </c>
      <c r="SF57">
        <v>1</v>
      </c>
      <c r="SG57" s="252">
        <v>1</v>
      </c>
      <c r="SH57">
        <v>1</v>
      </c>
      <c r="SI57" s="138">
        <v>91758.228239999982</v>
      </c>
      <c r="SJ57" s="138">
        <v>91758.228239999982</v>
      </c>
      <c r="SK57" s="196">
        <v>-1126.7544176280351</v>
      </c>
      <c r="SL57" s="196">
        <f t="shared" si="160"/>
        <v>1126.7544176280351</v>
      </c>
      <c r="SM57" s="196">
        <v>1126.7544176280351</v>
      </c>
      <c r="SN57" s="196">
        <v>-1126.7544176280351</v>
      </c>
      <c r="SO57" s="196">
        <v>1126.7544176280351</v>
      </c>
      <c r="SP57" s="196">
        <v>-1126.7544176280351</v>
      </c>
      <c r="SQ57" s="196">
        <v>-1126.7544176280351</v>
      </c>
      <c r="SR57" s="196">
        <f t="shared" si="102"/>
        <v>-1126.7544176280351</v>
      </c>
      <c r="SS57" s="196">
        <v>1126.7544176280351</v>
      </c>
      <c r="ST57" s="196">
        <v>-1126.7544176280351</v>
      </c>
      <c r="SU57" s="196">
        <v>-1126.7544176280351</v>
      </c>
      <c r="SV57" s="196">
        <v>1126.7544176280351</v>
      </c>
      <c r="SX57">
        <v>1</v>
      </c>
      <c r="SY57" s="239">
        <v>1</v>
      </c>
      <c r="SZ57" s="239">
        <v>-1</v>
      </c>
      <c r="TA57" s="239">
        <v>1</v>
      </c>
      <c r="TB57" s="214">
        <v>-1</v>
      </c>
      <c r="TC57" s="240">
        <v>6</v>
      </c>
      <c r="TD57">
        <v>1</v>
      </c>
      <c r="TE57">
        <v>-1</v>
      </c>
      <c r="TF57" s="214">
        <v>1</v>
      </c>
      <c r="TG57">
        <v>1</v>
      </c>
      <c r="TH57">
        <v>0</v>
      </c>
      <c r="TI57">
        <v>1</v>
      </c>
      <c r="TJ57">
        <v>0</v>
      </c>
      <c r="TK57" s="248">
        <v>5.7128271201299999E-4</v>
      </c>
      <c r="TL57" s="202">
        <v>42548</v>
      </c>
      <c r="TM57">
        <f t="shared" si="176"/>
        <v>1</v>
      </c>
      <c r="TN57" t="s">
        <v>1180</v>
      </c>
      <c r="TO57">
        <v>1</v>
      </c>
      <c r="TP57" s="252">
        <v>2</v>
      </c>
      <c r="TQ57">
        <v>1</v>
      </c>
      <c r="TR57" s="138">
        <v>91813.381300000008</v>
      </c>
      <c r="TS57" s="138">
        <v>91813.381300000008</v>
      </c>
      <c r="TT57" s="196">
        <v>52.451397468147661</v>
      </c>
      <c r="TU57" s="196">
        <f t="shared" si="161"/>
        <v>52.451397468147661</v>
      </c>
      <c r="TV57" s="196">
        <v>-52.451397468147661</v>
      </c>
      <c r="TW57" s="196">
        <v>52.451397468147661</v>
      </c>
      <c r="TX57" s="196">
        <v>-52.451397468147661</v>
      </c>
      <c r="TY57" s="196">
        <v>-52.451397468147661</v>
      </c>
      <c r="TZ57" s="196">
        <v>52.451397468147661</v>
      </c>
      <c r="UA57" s="196">
        <f t="shared" si="103"/>
        <v>52.451397468147661</v>
      </c>
      <c r="UB57" s="196">
        <v>52.451397468147661</v>
      </c>
      <c r="UC57" s="196">
        <v>-52.451397468147661</v>
      </c>
      <c r="UD57" s="196">
        <v>-52.451397468147661</v>
      </c>
      <c r="UE57" s="196">
        <v>52.451397468147661</v>
      </c>
      <c r="UG57">
        <v>1</v>
      </c>
      <c r="UH57" s="239">
        <v>1</v>
      </c>
      <c r="UI57" s="239">
        <v>1</v>
      </c>
      <c r="UJ57" s="239">
        <v>1</v>
      </c>
      <c r="UK57" s="214">
        <v>-1</v>
      </c>
      <c r="UL57" s="240">
        <v>-1</v>
      </c>
      <c r="UM57">
        <v>1</v>
      </c>
      <c r="UN57">
        <v>1</v>
      </c>
      <c r="UO57" s="214">
        <v>-1</v>
      </c>
      <c r="UP57">
        <v>0</v>
      </c>
      <c r="UQ57">
        <v>1</v>
      </c>
      <c r="UR57">
        <v>0</v>
      </c>
      <c r="US57">
        <v>0</v>
      </c>
      <c r="UT57" s="248">
        <v>-2.0627323307200001E-2</v>
      </c>
      <c r="UU57" s="202">
        <v>42548</v>
      </c>
      <c r="UV57">
        <f t="shared" si="177"/>
        <v>1</v>
      </c>
      <c r="UW57" t="s">
        <v>1180</v>
      </c>
      <c r="UX57">
        <v>1</v>
      </c>
      <c r="UY57" s="252">
        <v>2</v>
      </c>
      <c r="UZ57">
        <v>1</v>
      </c>
      <c r="VA57" s="138">
        <v>89397.099400000006</v>
      </c>
      <c r="VB57" s="138">
        <v>89397.099400000006</v>
      </c>
      <c r="VC57" s="196">
        <v>-1844.0228720496953</v>
      </c>
      <c r="VD57" s="196">
        <f t="shared" si="162"/>
        <v>-1844.0228720496953</v>
      </c>
      <c r="VE57" s="196">
        <v>1844.0228720496953</v>
      </c>
      <c r="VF57" s="196">
        <v>-1844.0228720496953</v>
      </c>
      <c r="VG57" s="196">
        <v>-1844.0228720496953</v>
      </c>
      <c r="VH57" s="196">
        <v>-1844.0228720496953</v>
      </c>
      <c r="VI57" s="196">
        <v>-1844.0228720496953</v>
      </c>
      <c r="VJ57" s="196">
        <f t="shared" si="104"/>
        <v>-1844.0228720496953</v>
      </c>
      <c r="VK57" s="196">
        <v>-1844.0228720496953</v>
      </c>
      <c r="VL57" s="196">
        <v>1844.0228720496953</v>
      </c>
      <c r="VM57" s="196">
        <v>-1844.0228720496953</v>
      </c>
      <c r="VN57" s="196">
        <v>1844.0228720496953</v>
      </c>
      <c r="VP57">
        <v>-1</v>
      </c>
      <c r="VQ57" s="239">
        <v>1</v>
      </c>
      <c r="VR57" s="239">
        <v>1</v>
      </c>
      <c r="VS57" s="239">
        <v>1</v>
      </c>
      <c r="VT57" s="214">
        <v>-1</v>
      </c>
      <c r="VU57" s="240">
        <v>-2</v>
      </c>
      <c r="VV57">
        <v>1</v>
      </c>
      <c r="VW57">
        <v>1</v>
      </c>
      <c r="VX57" s="214">
        <v>-1</v>
      </c>
      <c r="VY57">
        <v>0</v>
      </c>
      <c r="VZ57">
        <v>1</v>
      </c>
      <c r="WA57">
        <v>0</v>
      </c>
      <c r="WB57">
        <v>0</v>
      </c>
      <c r="WC57" s="248">
        <v>-1.8308112131E-2</v>
      </c>
      <c r="WD57" s="202">
        <v>42548</v>
      </c>
      <c r="WE57">
        <f t="shared" si="178"/>
        <v>1</v>
      </c>
      <c r="WF57" t="s">
        <v>1180</v>
      </c>
      <c r="WG57">
        <v>1</v>
      </c>
      <c r="WH57" s="252">
        <v>1</v>
      </c>
      <c r="WI57">
        <v>1</v>
      </c>
      <c r="WJ57" s="138">
        <v>87564.921600000001</v>
      </c>
      <c r="WK57" s="138">
        <v>87564.921600000001</v>
      </c>
      <c r="WL57" s="196">
        <v>-1603.1484033950239</v>
      </c>
      <c r="WM57" s="196">
        <f t="shared" si="163"/>
        <v>1603.1484033950239</v>
      </c>
      <c r="WN57" s="196">
        <v>1603.1484033950239</v>
      </c>
      <c r="WO57" s="196">
        <v>-1603.1484033950239</v>
      </c>
      <c r="WP57" s="196">
        <v>-1603.1484033950239</v>
      </c>
      <c r="WQ57" s="196">
        <v>-1603.1484033950239</v>
      </c>
      <c r="WR57" s="196">
        <v>-1603.1484033950239</v>
      </c>
      <c r="WS57" s="196">
        <f t="shared" si="105"/>
        <v>-1603.1484033950239</v>
      </c>
      <c r="WT57" s="196">
        <v>-1603.1484033950239</v>
      </c>
      <c r="WU57" s="196">
        <v>1603.1484033950239</v>
      </c>
      <c r="WV57" s="196">
        <v>-1603.1484033950239</v>
      </c>
      <c r="WW57" s="196">
        <v>1603.1484033950239</v>
      </c>
      <c r="WY57">
        <v>-1</v>
      </c>
      <c r="WZ57" s="239">
        <v>1</v>
      </c>
      <c r="XA57" s="239">
        <v>1</v>
      </c>
      <c r="XB57" s="239">
        <v>1</v>
      </c>
      <c r="XC57" s="214">
        <v>1</v>
      </c>
      <c r="XD57" s="240">
        <v>2</v>
      </c>
      <c r="XE57">
        <v>-1</v>
      </c>
      <c r="XF57">
        <v>1</v>
      </c>
      <c r="XG57">
        <v>1</v>
      </c>
      <c r="XH57">
        <v>1</v>
      </c>
      <c r="XI57">
        <v>1</v>
      </c>
      <c r="XJ57">
        <v>0</v>
      </c>
      <c r="XK57">
        <v>1</v>
      </c>
      <c r="XL57">
        <v>1.1927625593899999E-2</v>
      </c>
      <c r="XM57" s="202">
        <v>42548</v>
      </c>
      <c r="XN57">
        <f t="shared" si="179"/>
        <v>1</v>
      </c>
      <c r="XO57" t="s">
        <v>1180</v>
      </c>
      <c r="XP57">
        <v>1</v>
      </c>
      <c r="XQ57" s="252">
        <v>1</v>
      </c>
      <c r="XR57">
        <v>1</v>
      </c>
      <c r="XS57" s="138">
        <v>88609.363199999993</v>
      </c>
      <c r="XT57" s="138">
        <v>88609.363199999993</v>
      </c>
      <c r="XU57" s="196">
        <v>1056.8993083635007</v>
      </c>
      <c r="XV57" s="196">
        <f t="shared" si="164"/>
        <v>-1056.8993083635007</v>
      </c>
      <c r="XW57" s="196">
        <v>1056.8993083635007</v>
      </c>
      <c r="XX57" s="196">
        <v>-1056.8993083635007</v>
      </c>
      <c r="XY57" s="196">
        <v>1056.8993083635007</v>
      </c>
      <c r="XZ57" s="196">
        <v>1056.8993083635007</v>
      </c>
      <c r="YA57" s="196">
        <v>1056.8993083635007</v>
      </c>
      <c r="YB57" s="196">
        <f t="shared" si="106"/>
        <v>1056.8993083635007</v>
      </c>
      <c r="YC57" s="196">
        <v>1056.8993083635007</v>
      </c>
      <c r="YD57" s="196">
        <v>-1056.8993083635007</v>
      </c>
      <c r="YE57" s="196">
        <v>-1056.8993083635007</v>
      </c>
      <c r="YF57" s="196">
        <v>1056.8993083635007</v>
      </c>
      <c r="YH57">
        <v>1</v>
      </c>
      <c r="YI57">
        <v>-1</v>
      </c>
      <c r="YJ57">
        <v>1</v>
      </c>
      <c r="YK57">
        <v>-1</v>
      </c>
      <c r="YL57">
        <v>1</v>
      </c>
      <c r="YM57">
        <v>3</v>
      </c>
      <c r="YN57">
        <v>-1</v>
      </c>
      <c r="YO57">
        <v>1</v>
      </c>
      <c r="YP57" s="214">
        <v>1</v>
      </c>
      <c r="YQ57">
        <v>0</v>
      </c>
      <c r="YR57">
        <v>1</v>
      </c>
      <c r="YS57">
        <v>0</v>
      </c>
      <c r="YT57">
        <v>1</v>
      </c>
      <c r="YU57" s="248">
        <v>2.1626211167699999E-2</v>
      </c>
      <c r="YV57" s="202">
        <v>42552</v>
      </c>
      <c r="YW57">
        <f t="shared" si="180"/>
        <v>1</v>
      </c>
      <c r="YX57" t="s">
        <v>1180</v>
      </c>
      <c r="YY57">
        <v>1</v>
      </c>
      <c r="YZ57">
        <v>1</v>
      </c>
      <c r="ZA57">
        <v>1</v>
      </c>
      <c r="ZB57" s="138">
        <v>90443.827999999994</v>
      </c>
      <c r="ZC57" s="138">
        <v>90443.827999999994</v>
      </c>
      <c r="ZD57" s="196">
        <v>-1955.9573231431377</v>
      </c>
      <c r="ZE57" s="196">
        <f t="shared" si="165"/>
        <v>1955.9573231431377</v>
      </c>
      <c r="ZF57" s="196">
        <v>1955.9573231431377</v>
      </c>
      <c r="ZG57" s="196">
        <v>-1955.9573231431377</v>
      </c>
      <c r="ZH57" s="196">
        <v>1955.9573231431377</v>
      </c>
      <c r="ZI57" s="196">
        <v>1955.9573231431377</v>
      </c>
      <c r="ZJ57" s="196">
        <v>-1955.9573231431377</v>
      </c>
      <c r="ZK57" s="196">
        <f t="shared" si="107"/>
        <v>1955.9573231431377</v>
      </c>
      <c r="ZL57" s="196">
        <v>1955.9573231431377</v>
      </c>
      <c r="ZM57" s="196">
        <v>-1955.9573231431377</v>
      </c>
      <c r="ZN57" s="196">
        <v>-1955.9573231431377</v>
      </c>
      <c r="ZO57" s="196">
        <v>1955.9573231431377</v>
      </c>
      <c r="ZQ57">
        <v>1</v>
      </c>
      <c r="ZR57" s="239">
        <v>-1</v>
      </c>
      <c r="ZS57" s="239">
        <v>1</v>
      </c>
      <c r="ZT57" s="239">
        <v>-1</v>
      </c>
      <c r="ZU57" s="214">
        <v>-1</v>
      </c>
      <c r="ZV57" s="240">
        <v>4</v>
      </c>
      <c r="ZW57">
        <v>1</v>
      </c>
      <c r="ZX57">
        <v>-1</v>
      </c>
      <c r="ZY57" s="214">
        <v>1</v>
      </c>
      <c r="ZZ57">
        <v>0</v>
      </c>
      <c r="AAA57">
        <v>0</v>
      </c>
      <c r="AAB57">
        <v>1</v>
      </c>
      <c r="AAC57">
        <v>0</v>
      </c>
      <c r="AAD57" s="248">
        <v>1.4910779760400001E-2</v>
      </c>
      <c r="AAE57" s="202">
        <v>42555</v>
      </c>
      <c r="AAF57">
        <f t="shared" si="181"/>
        <v>-1</v>
      </c>
      <c r="AAG57" t="s">
        <v>1180</v>
      </c>
      <c r="AAH57">
        <v>1</v>
      </c>
      <c r="AAI57" s="252">
        <v>2</v>
      </c>
      <c r="AAJ57">
        <v>1</v>
      </c>
      <c r="AAK57" s="138">
        <v>91825.631999999998</v>
      </c>
      <c r="AAL57" s="138">
        <v>91825.631999999998</v>
      </c>
      <c r="AAM57" s="196">
        <v>-1369.1917751115386</v>
      </c>
      <c r="AAN57" s="196">
        <f t="shared" si="166"/>
        <v>1369.1917751115386</v>
      </c>
      <c r="AAO57" s="196">
        <v>-1369.1917751115386</v>
      </c>
      <c r="AAP57" s="196">
        <v>1369.1917751115386</v>
      </c>
      <c r="AAQ57" s="196">
        <v>-1369.1917751115386</v>
      </c>
      <c r="AAR57" s="196">
        <v>1369.1917751115386</v>
      </c>
      <c r="AAS57" s="196">
        <v>-1369.1917751115386</v>
      </c>
      <c r="AAT57" s="196">
        <f t="shared" si="108"/>
        <v>-1369.1917751115386</v>
      </c>
      <c r="AAU57" s="196">
        <v>1369.1917751115386</v>
      </c>
      <c r="AAV57" s="196">
        <v>-1369.1917751115386</v>
      </c>
      <c r="AAW57" s="196">
        <v>-1369.1917751115386</v>
      </c>
      <c r="AAX57" s="196">
        <v>1369.1917751115386</v>
      </c>
      <c r="AAZ57">
        <v>1</v>
      </c>
      <c r="ABA57" s="239">
        <v>-1</v>
      </c>
      <c r="ABB57" s="239">
        <v>1</v>
      </c>
      <c r="ABC57" s="239">
        <v>-1</v>
      </c>
      <c r="ABD57" s="214">
        <v>-1</v>
      </c>
      <c r="ABE57" s="240">
        <v>-3</v>
      </c>
      <c r="ABF57">
        <v>1</v>
      </c>
      <c r="ABG57">
        <v>1</v>
      </c>
      <c r="ABH57" s="214">
        <v>1</v>
      </c>
      <c r="ABI57">
        <v>0</v>
      </c>
      <c r="ABJ57">
        <v>0</v>
      </c>
      <c r="ABK57">
        <v>1</v>
      </c>
      <c r="ABL57">
        <v>1</v>
      </c>
      <c r="ABM57" s="248">
        <v>2.43978805395E-2</v>
      </c>
      <c r="ABN57" s="202">
        <v>42555</v>
      </c>
      <c r="ABO57">
        <v>1</v>
      </c>
      <c r="ABP57" t="s">
        <v>1180</v>
      </c>
      <c r="ABQ57">
        <v>1</v>
      </c>
      <c r="ABR57" s="252">
        <v>1</v>
      </c>
      <c r="ABS57">
        <v>1</v>
      </c>
      <c r="ABT57" s="138">
        <v>94329.687399999995</v>
      </c>
      <c r="ABU57" s="138">
        <v>94329.687399999995</v>
      </c>
      <c r="ABV57" s="196">
        <v>-2301.4444445135782</v>
      </c>
      <c r="ABW57" s="196">
        <v>2301.4444445135782</v>
      </c>
      <c r="ABX57" s="196">
        <v>-2301.4444445135782</v>
      </c>
      <c r="ABY57" s="196">
        <v>2301.4444445135782</v>
      </c>
      <c r="ABZ57" s="196">
        <v>2301.4444445135782</v>
      </c>
      <c r="ACA57" s="196">
        <v>2301.4444445135782</v>
      </c>
      <c r="ACB57" s="196">
        <v>-2301.4444445135782</v>
      </c>
      <c r="ACC57" s="196">
        <v>2301.4444445135782</v>
      </c>
      <c r="ACD57" s="196">
        <v>2301.4444445135782</v>
      </c>
      <c r="ACE57" s="196">
        <v>-2301.4444445135782</v>
      </c>
      <c r="ACF57" s="196">
        <v>-2301.4444445135782</v>
      </c>
      <c r="ACG57" s="196">
        <v>2301.4444445135782</v>
      </c>
      <c r="ACI57">
        <v>1</v>
      </c>
      <c r="ACJ57" s="239">
        <v>1</v>
      </c>
      <c r="ACK57" s="239">
        <v>-1</v>
      </c>
      <c r="ACL57" s="239">
        <v>1</v>
      </c>
      <c r="ACM57" s="214">
        <v>1</v>
      </c>
      <c r="ACN57" s="240">
        <v>-4</v>
      </c>
      <c r="ACO57">
        <v>-1</v>
      </c>
      <c r="ACP57">
        <v>-1</v>
      </c>
      <c r="ACQ57" s="214">
        <v>-1</v>
      </c>
      <c r="ACR57">
        <v>1</v>
      </c>
      <c r="ACS57">
        <v>0</v>
      </c>
      <c r="ACT57">
        <v>1</v>
      </c>
      <c r="ACU57">
        <v>1</v>
      </c>
      <c r="ACV57" s="248">
        <v>-4.46711964827E-4</v>
      </c>
      <c r="ACW57" s="202">
        <v>42557</v>
      </c>
      <c r="ACX57">
        <v>1</v>
      </c>
      <c r="ACY57" t="s">
        <v>1180</v>
      </c>
      <c r="ACZ57">
        <v>1</v>
      </c>
      <c r="ADA57" s="252"/>
      <c r="ADB57">
        <v>1</v>
      </c>
      <c r="ADC57" s="138">
        <v>94296.051999999996</v>
      </c>
      <c r="ADD57" s="138">
        <v>94296.051999999996</v>
      </c>
      <c r="ADE57" s="196">
        <v>-42.123174664348959</v>
      </c>
      <c r="ADF57" s="196">
        <v>-42.123174664348959</v>
      </c>
      <c r="ADG57" s="196">
        <v>-42.123174664348959</v>
      </c>
      <c r="ADH57" s="196">
        <v>42.123174664348959</v>
      </c>
      <c r="ADI57" s="196">
        <v>42.123174664348959</v>
      </c>
      <c r="ADJ57" s="196">
        <v>42.123174664348959</v>
      </c>
      <c r="ADK57" s="196">
        <v>-42.123174664348959</v>
      </c>
      <c r="ADL57" s="196">
        <v>-42.123174664348959</v>
      </c>
      <c r="ADM57" s="196">
        <v>-42.123174664348959</v>
      </c>
      <c r="ADN57" s="196">
        <v>42.123174664348959</v>
      </c>
      <c r="ADO57" s="196">
        <v>-42.123174664348959</v>
      </c>
      <c r="ADP57" s="196">
        <v>42.123174664348959</v>
      </c>
      <c r="ADR57">
        <v>-1</v>
      </c>
      <c r="ADS57" s="239">
        <v>1</v>
      </c>
      <c r="ADT57" s="239">
        <v>-1</v>
      </c>
      <c r="ADU57" s="214">
        <v>1</v>
      </c>
      <c r="ADV57" s="214">
        <v>1</v>
      </c>
      <c r="ADW57" s="240">
        <v>-5</v>
      </c>
      <c r="ADX57">
        <v>-1</v>
      </c>
      <c r="ADY57">
        <v>-1</v>
      </c>
      <c r="ADZ57" s="214">
        <v>1</v>
      </c>
      <c r="AEA57">
        <v>0</v>
      </c>
      <c r="AEB57">
        <v>1</v>
      </c>
      <c r="AEC57">
        <v>0</v>
      </c>
      <c r="AED57">
        <v>0</v>
      </c>
      <c r="AEE57" s="248">
        <v>6.9624123817999999E-3</v>
      </c>
      <c r="AEF57" s="202">
        <v>42557</v>
      </c>
      <c r="AEG57">
        <v>-1</v>
      </c>
      <c r="AEH57" t="s">
        <v>1180</v>
      </c>
      <c r="AEI57">
        <v>1</v>
      </c>
      <c r="AEJ57" s="252"/>
      <c r="AEK57">
        <v>1</v>
      </c>
      <c r="AEL57" s="138">
        <v>95183.753999999986</v>
      </c>
      <c r="AEM57" s="138">
        <v>95183.753999999986</v>
      </c>
      <c r="AEN57" s="196">
        <v>662.70854739580523</v>
      </c>
      <c r="AEO57" s="196">
        <v>-662.70854739580523</v>
      </c>
      <c r="AEP57" s="196">
        <v>662.70854739580523</v>
      </c>
      <c r="AEQ57" s="196">
        <v>-662.70854739580523</v>
      </c>
      <c r="AER57" s="196">
        <v>-662.70854739580523</v>
      </c>
      <c r="AES57" s="196">
        <v>-662.70854739580523</v>
      </c>
      <c r="AET57" s="196">
        <v>662.70854739580523</v>
      </c>
      <c r="AEU57" s="196">
        <v>-662.70854739580523</v>
      </c>
      <c r="AEV57" s="196">
        <v>662.70854739580523</v>
      </c>
      <c r="AEW57" s="196">
        <v>-662.70854739580523</v>
      </c>
      <c r="AEX57" s="196">
        <v>-662.70854739580523</v>
      </c>
      <c r="AEY57" s="196">
        <v>662.70854739580523</v>
      </c>
      <c r="AFA57">
        <f t="shared" si="109"/>
        <v>1</v>
      </c>
      <c r="AFB57" s="239">
        <v>1</v>
      </c>
      <c r="AFC57" s="239">
        <v>-1</v>
      </c>
      <c r="AFD57" s="239">
        <v>1</v>
      </c>
      <c r="AFE57" s="214">
        <v>1</v>
      </c>
      <c r="AFF57" s="240">
        <v>-6</v>
      </c>
      <c r="AFG57">
        <f t="shared" si="110"/>
        <v>-1</v>
      </c>
      <c r="AFH57">
        <f t="shared" si="111"/>
        <v>-1</v>
      </c>
      <c r="AFI57" s="214">
        <v>-1</v>
      </c>
      <c r="AFJ57">
        <f t="shared" si="112"/>
        <v>1</v>
      </c>
      <c r="AFK57">
        <f t="shared" si="194"/>
        <v>0</v>
      </c>
      <c r="AFL57">
        <f t="shared" si="167"/>
        <v>1</v>
      </c>
      <c r="AFM57">
        <f t="shared" si="114"/>
        <v>1</v>
      </c>
      <c r="AFN57">
        <v>-5.5944872697200002E-3</v>
      </c>
      <c r="AFO57" s="202">
        <v>42557</v>
      </c>
      <c r="AFP57">
        <f t="shared" si="115"/>
        <v>1</v>
      </c>
      <c r="AFQ57" t="str">
        <f t="shared" si="92"/>
        <v>TRUE</v>
      </c>
      <c r="AFR57">
        <f>VLOOKUP($A57,'FuturesInfo (3)'!$A$2:$V$80,22)</f>
        <v>1</v>
      </c>
      <c r="AFS57" s="252"/>
      <c r="AFT57">
        <f t="shared" si="116"/>
        <v>1</v>
      </c>
      <c r="AFU57" s="138">
        <f>VLOOKUP($A57,'FuturesInfo (3)'!$A$2:$O$80,15)*AFR57</f>
        <v>93704.589799999987</v>
      </c>
      <c r="AFV57" s="138">
        <f>VLOOKUP($A57,'FuturesInfo (3)'!$A$2:$O$80,15)*AFT57</f>
        <v>93704.589799999987</v>
      </c>
      <c r="AFW57" s="196">
        <f t="shared" si="117"/>
        <v>-524.22913475043447</v>
      </c>
      <c r="AFX57" s="196">
        <f t="shared" si="188"/>
        <v>-524.22913475043447</v>
      </c>
      <c r="AFY57" s="196">
        <f t="shared" si="119"/>
        <v>-524.22913475043447</v>
      </c>
      <c r="AFZ57" s="196">
        <f t="shared" si="120"/>
        <v>524.22913475043447</v>
      </c>
      <c r="AGA57" s="196">
        <f t="shared" si="191"/>
        <v>524.22913475043447</v>
      </c>
      <c r="AGB57" s="196">
        <f t="shared" si="122"/>
        <v>524.22913475043447</v>
      </c>
      <c r="AGC57" s="196">
        <f t="shared" si="168"/>
        <v>-524.22913475043447</v>
      </c>
      <c r="AGD57" s="196">
        <f t="shared" si="123"/>
        <v>-524.22913475043447</v>
      </c>
      <c r="AGE57" s="196">
        <f>IF(IF(sym!$Q46=AFI57,1,0)=1,ABS(AFU57*AFN57),-ABS(AFU57*AFN57))</f>
        <v>-524.22913475043447</v>
      </c>
      <c r="AGF57" s="196">
        <f>IF(IF(sym!$P46=AFI57,1,0)=1,ABS(AFU57*AFN57),-ABS(AFU57*AFN57))</f>
        <v>524.22913475043447</v>
      </c>
      <c r="AGG57" s="196">
        <f t="shared" si="183"/>
        <v>-524.22913475043447</v>
      </c>
      <c r="AGH57" s="196">
        <f t="shared" si="125"/>
        <v>524.22913475043447</v>
      </c>
      <c r="AGJ57">
        <f t="shared" si="126"/>
        <v>-1</v>
      </c>
      <c r="AGK57" s="239">
        <v>1</v>
      </c>
      <c r="AGL57" s="239">
        <v>1</v>
      </c>
      <c r="AGM57" s="239">
        <v>1</v>
      </c>
      <c r="AGN57" s="214">
        <v>1</v>
      </c>
      <c r="AGO57" s="240">
        <v>-7</v>
      </c>
      <c r="AGP57">
        <f t="shared" si="127"/>
        <v>-1</v>
      </c>
      <c r="AGQ57">
        <f t="shared" si="128"/>
        <v>-1</v>
      </c>
      <c r="AGR57" s="214"/>
      <c r="AGS57">
        <f t="shared" si="129"/>
        <v>0</v>
      </c>
      <c r="AGT57">
        <f t="shared" si="195"/>
        <v>0</v>
      </c>
      <c r="AGU57">
        <f t="shared" si="169"/>
        <v>0</v>
      </c>
      <c r="AGV57">
        <f t="shared" si="131"/>
        <v>0</v>
      </c>
      <c r="AGW57" s="248"/>
      <c r="AGX57" s="202">
        <v>42557</v>
      </c>
      <c r="AGY57">
        <f t="shared" si="132"/>
        <v>1</v>
      </c>
      <c r="AGZ57" t="str">
        <f t="shared" si="93"/>
        <v>TRUE</v>
      </c>
      <c r="AHA57">
        <f>VLOOKUP($A57,'FuturesInfo (3)'!$A$2:$V$80,22)</f>
        <v>1</v>
      </c>
      <c r="AHB57" s="252"/>
      <c r="AHC57">
        <f t="shared" si="133"/>
        <v>1</v>
      </c>
      <c r="AHD57" s="138">
        <f>VLOOKUP($A57,'FuturesInfo (3)'!$A$2:$O$80,15)*AHA57</f>
        <v>93704.589799999987</v>
      </c>
      <c r="AHE57" s="138">
        <f>VLOOKUP($A57,'FuturesInfo (3)'!$A$2:$O$80,15)*AHC57</f>
        <v>93704.589799999987</v>
      </c>
      <c r="AHF57" s="196">
        <f t="shared" si="134"/>
        <v>0</v>
      </c>
      <c r="AHG57" s="196">
        <f t="shared" si="189"/>
        <v>0</v>
      </c>
      <c r="AHH57" s="196">
        <f t="shared" si="136"/>
        <v>0</v>
      </c>
      <c r="AHI57" s="196">
        <f t="shared" si="137"/>
        <v>0</v>
      </c>
      <c r="AHJ57" s="196">
        <f t="shared" si="192"/>
        <v>0</v>
      </c>
      <c r="AHK57" s="196">
        <f t="shared" si="139"/>
        <v>0</v>
      </c>
      <c r="AHL57" s="196">
        <f t="shared" si="170"/>
        <v>0</v>
      </c>
      <c r="AHM57" s="196">
        <f t="shared" si="140"/>
        <v>0</v>
      </c>
      <c r="AHN57" s="196">
        <f>IF(IF(sym!$Q46=AGR57,1,0)=1,ABS(AHD57*AGW57),-ABS(AHD57*AGW57))</f>
        <v>0</v>
      </c>
      <c r="AHO57" s="196">
        <f>IF(IF(sym!$P46=AGR57,1,0)=1,ABS(AHD57*AGW57),-ABS(AHD57*AGW57))</f>
        <v>0</v>
      </c>
      <c r="AHP57" s="196">
        <f t="shared" si="185"/>
        <v>0</v>
      </c>
      <c r="AHQ57" s="196">
        <f t="shared" si="142"/>
        <v>0</v>
      </c>
      <c r="AHS57">
        <f t="shared" si="143"/>
        <v>0</v>
      </c>
      <c r="AHT57" s="239"/>
      <c r="AHU57" s="239"/>
      <c r="AHV57" s="239"/>
      <c r="AHW57" s="214"/>
      <c r="AHX57" s="240"/>
      <c r="AHY57">
        <f t="shared" si="144"/>
        <v>1</v>
      </c>
      <c r="AHZ57">
        <f t="shared" si="145"/>
        <v>0</v>
      </c>
      <c r="AIA57" s="214"/>
      <c r="AIB57">
        <f t="shared" si="146"/>
        <v>1</v>
      </c>
      <c r="AIC57">
        <f t="shared" si="196"/>
        <v>1</v>
      </c>
      <c r="AID57">
        <f t="shared" si="171"/>
        <v>0</v>
      </c>
      <c r="AIE57">
        <f t="shared" si="148"/>
        <v>1</v>
      </c>
      <c r="AIF57" s="248"/>
      <c r="AIG57" s="202"/>
      <c r="AIH57">
        <f t="shared" si="149"/>
        <v>-1</v>
      </c>
      <c r="AII57" t="str">
        <f t="shared" si="94"/>
        <v>FALSE</v>
      </c>
      <c r="AIJ57">
        <f>VLOOKUP($A57,'FuturesInfo (3)'!$A$2:$V$80,22)</f>
        <v>1</v>
      </c>
      <c r="AIK57" s="252"/>
      <c r="AIL57">
        <f t="shared" si="150"/>
        <v>1</v>
      </c>
      <c r="AIM57" s="138">
        <f>VLOOKUP($A57,'FuturesInfo (3)'!$A$2:$O$80,15)*AIJ57</f>
        <v>93704.589799999987</v>
      </c>
      <c r="AIN57" s="138">
        <f>VLOOKUP($A57,'FuturesInfo (3)'!$A$2:$O$80,15)*AIL57</f>
        <v>93704.589799999987</v>
      </c>
      <c r="AIO57" s="196">
        <f t="shared" si="151"/>
        <v>0</v>
      </c>
      <c r="AIP57" s="196">
        <f t="shared" si="190"/>
        <v>0</v>
      </c>
      <c r="AIQ57" s="196">
        <f t="shared" si="153"/>
        <v>0</v>
      </c>
      <c r="AIR57" s="196">
        <f t="shared" si="154"/>
        <v>0</v>
      </c>
      <c r="AIS57" s="196">
        <f t="shared" si="193"/>
        <v>0</v>
      </c>
      <c r="AIT57" s="196">
        <f t="shared" si="156"/>
        <v>0</v>
      </c>
      <c r="AIU57" s="196">
        <f t="shared" si="172"/>
        <v>0</v>
      </c>
      <c r="AIV57" s="196">
        <f t="shared" si="157"/>
        <v>0</v>
      </c>
      <c r="AIW57" s="196">
        <f>IF(IF(sym!$Q46=AIA57,1,0)=1,ABS(AIM57*AIF57),-ABS(AIM57*AIF57))</f>
        <v>0</v>
      </c>
      <c r="AIX57" s="196">
        <f>IF(IF(sym!$P46=AIA57,1,0)=1,ABS(AIM57*AIF57),-ABS(AIM57*AIF57))</f>
        <v>0</v>
      </c>
      <c r="AIY57" s="196">
        <f t="shared" si="187"/>
        <v>0</v>
      </c>
      <c r="AIZ57" s="196">
        <f t="shared" si="159"/>
        <v>0</v>
      </c>
    </row>
    <row r="58" spans="1:936" x14ac:dyDescent="0.25">
      <c r="A58" s="1" t="s">
        <v>374</v>
      </c>
      <c r="B58" s="150" t="str">
        <f>'FuturesInfo (3)'!M46</f>
        <v>@PX</v>
      </c>
      <c r="C58" s="200" t="str">
        <f>VLOOKUP(A58,'FuturesInfo (3)'!$A$2:$K$80,11)</f>
        <v>currency</v>
      </c>
      <c r="F58" t="e">
        <f>#REF!</f>
        <v>#REF!</v>
      </c>
      <c r="G58">
        <v>-1</v>
      </c>
      <c r="H58">
        <v>1</v>
      </c>
      <c r="I58">
        <v>1</v>
      </c>
      <c r="J58">
        <f t="shared" si="197"/>
        <v>0</v>
      </c>
      <c r="K58">
        <f t="shared" si="198"/>
        <v>1</v>
      </c>
      <c r="L58" s="184">
        <v>3.1757892770399999E-3</v>
      </c>
      <c r="M58" s="2">
        <v>10</v>
      </c>
      <c r="N58">
        <v>60</v>
      </c>
      <c r="O58" t="str">
        <f t="shared" si="199"/>
        <v>TRUE</v>
      </c>
      <c r="P58">
        <f>VLOOKUP($A58,'FuturesInfo (3)'!$A$2:$V$80,22)</f>
        <v>4</v>
      </c>
      <c r="Q58">
        <f t="shared" si="80"/>
        <v>4</v>
      </c>
      <c r="R58">
        <f t="shared" si="80"/>
        <v>4</v>
      </c>
      <c r="S58" s="138">
        <f>VLOOKUP($A58,'FuturesInfo (3)'!$A$2:$O$80,15)*Q58</f>
        <v>107680</v>
      </c>
      <c r="T58" s="144">
        <f t="shared" si="200"/>
        <v>-341.96898935166718</v>
      </c>
      <c r="U58" s="144">
        <f t="shared" si="95"/>
        <v>341.96898935166718</v>
      </c>
      <c r="W58">
        <f t="shared" si="201"/>
        <v>-1</v>
      </c>
      <c r="X58">
        <v>-1</v>
      </c>
      <c r="Y58">
        <v>1</v>
      </c>
      <c r="Z58">
        <v>-1</v>
      </c>
      <c r="AA58">
        <f t="shared" si="173"/>
        <v>1</v>
      </c>
      <c r="AB58">
        <f t="shared" si="202"/>
        <v>0</v>
      </c>
      <c r="AC58" s="1">
        <v>-7.4487895716900002E-4</v>
      </c>
      <c r="AD58" s="2">
        <v>10</v>
      </c>
      <c r="AE58">
        <v>60</v>
      </c>
      <c r="AF58" t="str">
        <f t="shared" si="203"/>
        <v>TRUE</v>
      </c>
      <c r="AG58">
        <f>VLOOKUP($A58,'FuturesInfo (3)'!$A$2:$V$80,22)</f>
        <v>4</v>
      </c>
      <c r="AH58">
        <f t="shared" si="204"/>
        <v>3</v>
      </c>
      <c r="AI58">
        <f t="shared" si="96"/>
        <v>4</v>
      </c>
      <c r="AJ58" s="138">
        <f>VLOOKUP($A58,'FuturesInfo (3)'!$A$2:$O$80,15)*AI58</f>
        <v>107680</v>
      </c>
      <c r="AK58" s="196">
        <f t="shared" si="205"/>
        <v>80.208566107957921</v>
      </c>
      <c r="AL58" s="196">
        <f t="shared" si="98"/>
        <v>-80.208566107957921</v>
      </c>
      <c r="AN58">
        <f t="shared" si="86"/>
        <v>-1</v>
      </c>
      <c r="AO58">
        <v>-1</v>
      </c>
      <c r="AP58">
        <v>1</v>
      </c>
      <c r="AQ58">
        <v>1</v>
      </c>
      <c r="AR58">
        <f t="shared" si="174"/>
        <v>0</v>
      </c>
      <c r="AS58">
        <f t="shared" si="87"/>
        <v>1</v>
      </c>
      <c r="AT58" s="1">
        <v>1.39768915393E-2</v>
      </c>
      <c r="AU58" s="2">
        <v>10</v>
      </c>
      <c r="AV58">
        <v>60</v>
      </c>
      <c r="AW58" t="str">
        <f t="shared" si="88"/>
        <v>TRUE</v>
      </c>
      <c r="AX58">
        <f>VLOOKUP($A58,'FuturesInfo (3)'!$A$2:$V$80,22)</f>
        <v>4</v>
      </c>
      <c r="AY58">
        <f t="shared" si="89"/>
        <v>3</v>
      </c>
      <c r="AZ58">
        <f t="shared" si="99"/>
        <v>4</v>
      </c>
      <c r="BA58" s="138">
        <f>VLOOKUP($A58,'FuturesInfo (3)'!$A$2:$O$80,15)*AZ58</f>
        <v>107680</v>
      </c>
      <c r="BB58" s="196">
        <f t="shared" si="90"/>
        <v>-1505.031680951824</v>
      </c>
      <c r="BC58" s="196">
        <f t="shared" si="100"/>
        <v>1505.031680951824</v>
      </c>
      <c r="BE58">
        <v>-1</v>
      </c>
      <c r="BF58">
        <v>1</v>
      </c>
      <c r="BG58">
        <v>1</v>
      </c>
      <c r="BH58">
        <v>1</v>
      </c>
      <c r="BI58">
        <v>1</v>
      </c>
      <c r="BJ58">
        <v>1</v>
      </c>
      <c r="BK58" s="1">
        <v>1.50707590516E-2</v>
      </c>
      <c r="BL58" s="2">
        <v>10</v>
      </c>
      <c r="BM58">
        <v>60</v>
      </c>
      <c r="BN58" t="s">
        <v>1180</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1180</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1180</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1180</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1180</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1180</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1180</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1180</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1180</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1180</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1180</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1180</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1180</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1180</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1180</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1180</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1180</v>
      </c>
      <c r="QX58">
        <v>4</v>
      </c>
      <c r="QY58" s="252">
        <v>2</v>
      </c>
      <c r="QZ58">
        <v>3</v>
      </c>
      <c r="RA58" s="138">
        <v>108340</v>
      </c>
      <c r="RB58" s="138">
        <v>81255</v>
      </c>
      <c r="RC58" s="196">
        <v>1254.3566759992941</v>
      </c>
      <c r="RD58" s="196">
        <f t="shared" si="91"/>
        <v>1254.3566759992941</v>
      </c>
      <c r="RE58" s="196">
        <v>1254.3566759992941</v>
      </c>
      <c r="RF58" s="196">
        <v>-1254.3566759992941</v>
      </c>
      <c r="RG58" s="196">
        <v>1254.3566759992941</v>
      </c>
      <c r="RH58" s="196">
        <v>1254.3566759992941</v>
      </c>
      <c r="RI58" s="196">
        <f t="shared" si="101"/>
        <v>-3</v>
      </c>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f t="shared" si="175"/>
        <v>1</v>
      </c>
      <c r="SE58" t="s">
        <v>1180</v>
      </c>
      <c r="SF58">
        <v>4</v>
      </c>
      <c r="SG58" s="252">
        <v>2</v>
      </c>
      <c r="SH58">
        <v>3</v>
      </c>
      <c r="SI58" s="138">
        <v>107900</v>
      </c>
      <c r="SJ58" s="138">
        <v>80925</v>
      </c>
      <c r="SK58" s="196">
        <v>-438.213033044111</v>
      </c>
      <c r="SL58" s="196">
        <f t="shared" si="160"/>
        <v>-438.213033044111</v>
      </c>
      <c r="SM58" s="196">
        <v>-438.213033044111</v>
      </c>
      <c r="SN58" s="196">
        <v>438.213033044111</v>
      </c>
      <c r="SO58" s="196">
        <v>-438.213033044111</v>
      </c>
      <c r="SP58" s="196">
        <v>-438.213033044111</v>
      </c>
      <c r="SQ58" s="196">
        <v>-438.213033044111</v>
      </c>
      <c r="SR58" s="196">
        <f t="shared" si="102"/>
        <v>-438.213033044111</v>
      </c>
      <c r="SS58" s="196">
        <v>-438.213033044111</v>
      </c>
      <c r="ST58" s="196">
        <v>438.213033044111</v>
      </c>
      <c r="SU58" s="196">
        <v>-438.213033044111</v>
      </c>
      <c r="SV58" s="196">
        <v>438.213033044111</v>
      </c>
      <c r="SX58">
        <v>-1</v>
      </c>
      <c r="SY58" s="239">
        <v>1</v>
      </c>
      <c r="SZ58" s="239">
        <v>1</v>
      </c>
      <c r="TA58" s="239">
        <v>1</v>
      </c>
      <c r="TB58" s="214">
        <v>1</v>
      </c>
      <c r="TC58" s="240">
        <v>6</v>
      </c>
      <c r="TD58">
        <v>-1</v>
      </c>
      <c r="TE58">
        <v>1</v>
      </c>
      <c r="TF58" s="214">
        <v>-1</v>
      </c>
      <c r="TG58">
        <v>0</v>
      </c>
      <c r="TH58">
        <v>0</v>
      </c>
      <c r="TI58">
        <v>1</v>
      </c>
      <c r="TJ58">
        <v>0</v>
      </c>
      <c r="TK58" s="248"/>
      <c r="TL58" s="202">
        <v>42548</v>
      </c>
      <c r="TM58">
        <f t="shared" si="176"/>
        <v>1</v>
      </c>
      <c r="TN58" t="s">
        <v>1180</v>
      </c>
      <c r="TO58">
        <v>5</v>
      </c>
      <c r="TP58" s="252">
        <v>1</v>
      </c>
      <c r="TQ58">
        <v>6</v>
      </c>
      <c r="TR58" s="138">
        <v>134875</v>
      </c>
      <c r="TS58" s="138">
        <v>161850</v>
      </c>
      <c r="TT58" s="196">
        <v>0</v>
      </c>
      <c r="TU58" s="196">
        <f t="shared" si="161"/>
        <v>0</v>
      </c>
      <c r="TV58" s="196">
        <v>0</v>
      </c>
      <c r="TW58" s="196">
        <v>0</v>
      </c>
      <c r="TX58" s="196">
        <v>0</v>
      </c>
      <c r="TY58" s="196">
        <v>0</v>
      </c>
      <c r="TZ58" s="196">
        <v>0</v>
      </c>
      <c r="UA58" s="196">
        <f t="shared" si="103"/>
        <v>0</v>
      </c>
      <c r="UB58" s="196">
        <v>0</v>
      </c>
      <c r="UC58" s="196">
        <v>0</v>
      </c>
      <c r="UD58" s="196">
        <v>0</v>
      </c>
      <c r="UE58" s="196">
        <v>0</v>
      </c>
      <c r="UG58">
        <v>-1</v>
      </c>
      <c r="UH58" s="239">
        <v>1</v>
      </c>
      <c r="UI58" s="239">
        <v>1</v>
      </c>
      <c r="UJ58" s="239">
        <v>1</v>
      </c>
      <c r="UK58" s="214">
        <v>1</v>
      </c>
      <c r="UL58" s="240">
        <v>6</v>
      </c>
      <c r="UM58">
        <v>-1</v>
      </c>
      <c r="UN58">
        <v>1</v>
      </c>
      <c r="UO58" s="214">
        <v>-1</v>
      </c>
      <c r="UP58">
        <v>0</v>
      </c>
      <c r="UQ58">
        <v>0</v>
      </c>
      <c r="UR58">
        <v>1</v>
      </c>
      <c r="US58">
        <v>0</v>
      </c>
      <c r="UT58" s="248">
        <v>-2.1872103799800001E-2</v>
      </c>
      <c r="UU58" s="202">
        <v>42548</v>
      </c>
      <c r="UV58">
        <f t="shared" si="177"/>
        <v>1</v>
      </c>
      <c r="UW58" t="s">
        <v>1180</v>
      </c>
      <c r="UX58">
        <v>5</v>
      </c>
      <c r="UY58" s="252">
        <v>1</v>
      </c>
      <c r="UZ58">
        <v>6</v>
      </c>
      <c r="VA58" s="138">
        <v>131925</v>
      </c>
      <c r="VB58" s="138">
        <v>158310</v>
      </c>
      <c r="VC58" s="196">
        <v>-2885.477293788615</v>
      </c>
      <c r="VD58" s="196">
        <f t="shared" si="162"/>
        <v>2885.477293788615</v>
      </c>
      <c r="VE58" s="196">
        <v>-2885.477293788615</v>
      </c>
      <c r="VF58" s="196">
        <v>2885.477293788615</v>
      </c>
      <c r="VG58" s="196">
        <v>-2885.477293788615</v>
      </c>
      <c r="VH58" s="196">
        <v>-2885.477293788615</v>
      </c>
      <c r="VI58" s="196">
        <v>-2885.477293788615</v>
      </c>
      <c r="VJ58" s="196">
        <f t="shared" si="104"/>
        <v>-2885.477293788615</v>
      </c>
      <c r="VK58" s="196">
        <v>-2885.477293788615</v>
      </c>
      <c r="VL58" s="196">
        <v>2885.477293788615</v>
      </c>
      <c r="VM58" s="196">
        <v>-2885.477293788615</v>
      </c>
      <c r="VN58" s="196">
        <v>2885.477293788615</v>
      </c>
      <c r="VP58">
        <v>-1</v>
      </c>
      <c r="VQ58" s="239">
        <v>-1</v>
      </c>
      <c r="VR58" s="239">
        <v>1</v>
      </c>
      <c r="VS58" s="239">
        <v>-1</v>
      </c>
      <c r="VT58" s="214">
        <v>1</v>
      </c>
      <c r="VU58" s="240">
        <v>-2</v>
      </c>
      <c r="VV58">
        <v>-1</v>
      </c>
      <c r="VW58">
        <v>-1</v>
      </c>
      <c r="VX58" s="214">
        <v>1</v>
      </c>
      <c r="VY58">
        <v>0</v>
      </c>
      <c r="VZ58">
        <v>1</v>
      </c>
      <c r="WA58">
        <v>0</v>
      </c>
      <c r="WB58">
        <v>0</v>
      </c>
      <c r="WC58" s="248">
        <v>2.46352093993E-3</v>
      </c>
      <c r="WD58" s="202">
        <v>42548</v>
      </c>
      <c r="WE58">
        <f t="shared" si="178"/>
        <v>-1</v>
      </c>
      <c r="WF58" t="s">
        <v>1180</v>
      </c>
      <c r="WG58">
        <v>5</v>
      </c>
      <c r="WH58" s="252">
        <v>2</v>
      </c>
      <c r="WI58">
        <v>5</v>
      </c>
      <c r="WJ58" s="138">
        <v>132250</v>
      </c>
      <c r="WK58" s="138">
        <v>132250</v>
      </c>
      <c r="WL58" s="196">
        <v>-325.80064430574248</v>
      </c>
      <c r="WM58" s="196">
        <f t="shared" si="163"/>
        <v>-325.80064430574248</v>
      </c>
      <c r="WN58" s="196">
        <v>325.80064430574248</v>
      </c>
      <c r="WO58" s="196">
        <v>-325.80064430574248</v>
      </c>
      <c r="WP58" s="196">
        <v>-325.80064430574248</v>
      </c>
      <c r="WQ58" s="196">
        <v>325.80064430574248</v>
      </c>
      <c r="WR58" s="196">
        <v>-325.80064430574248</v>
      </c>
      <c r="WS58" s="196">
        <f t="shared" si="105"/>
        <v>-325.80064430574248</v>
      </c>
      <c r="WT58" s="196">
        <v>325.80064430574248</v>
      </c>
      <c r="WU58" s="196">
        <v>-325.80064430574248</v>
      </c>
      <c r="WV58" s="196">
        <v>-325.80064430574248</v>
      </c>
      <c r="WW58" s="196">
        <v>325.80064430574248</v>
      </c>
      <c r="WY58">
        <v>1</v>
      </c>
      <c r="WZ58" s="239">
        <v>-1</v>
      </c>
      <c r="XA58" s="239">
        <v>1</v>
      </c>
      <c r="XB58" s="239">
        <v>-1</v>
      </c>
      <c r="XC58" s="214">
        <v>1</v>
      </c>
      <c r="XD58" s="240">
        <v>-3</v>
      </c>
      <c r="XE58">
        <v>-1</v>
      </c>
      <c r="XF58">
        <v>-1</v>
      </c>
      <c r="XG58">
        <v>-1</v>
      </c>
      <c r="XH58">
        <v>1</v>
      </c>
      <c r="XI58">
        <v>0</v>
      </c>
      <c r="XJ58">
        <v>1</v>
      </c>
      <c r="XK58">
        <v>1</v>
      </c>
      <c r="XL58">
        <v>-5.67107750473E-3</v>
      </c>
      <c r="XM58" s="202">
        <v>42548</v>
      </c>
      <c r="XN58">
        <f t="shared" si="179"/>
        <v>-1</v>
      </c>
      <c r="XO58" t="s">
        <v>1180</v>
      </c>
      <c r="XP58">
        <v>5</v>
      </c>
      <c r="XQ58" s="252">
        <v>1</v>
      </c>
      <c r="XR58">
        <v>6</v>
      </c>
      <c r="XS58" s="138">
        <v>131500</v>
      </c>
      <c r="XT58" s="138">
        <v>157800</v>
      </c>
      <c r="XU58" s="196">
        <v>745.74669187199504</v>
      </c>
      <c r="XV58" s="196">
        <f t="shared" si="164"/>
        <v>-745.74669187199504</v>
      </c>
      <c r="XW58" s="196">
        <v>-745.74669187199504</v>
      </c>
      <c r="XX58" s="196">
        <v>745.74669187199504</v>
      </c>
      <c r="XY58" s="196">
        <v>745.74669187199504</v>
      </c>
      <c r="XZ58" s="196">
        <v>-745.74669187199504</v>
      </c>
      <c r="YA58" s="196">
        <v>745.74669187199504</v>
      </c>
      <c r="YB58" s="196">
        <f t="shared" si="106"/>
        <v>745.74669187199504</v>
      </c>
      <c r="YC58" s="196">
        <v>-745.74669187199504</v>
      </c>
      <c r="YD58" s="196">
        <v>745.74669187199504</v>
      </c>
      <c r="YE58" s="196">
        <v>-745.74669187199504</v>
      </c>
      <c r="YF58" s="196">
        <v>745.74669187199504</v>
      </c>
      <c r="YH58">
        <v>-1</v>
      </c>
      <c r="YI58">
        <v>-1</v>
      </c>
      <c r="YJ58">
        <v>1</v>
      </c>
      <c r="YK58">
        <v>-1</v>
      </c>
      <c r="YL58">
        <v>1</v>
      </c>
      <c r="YM58">
        <v>-4</v>
      </c>
      <c r="YN58">
        <v>-1</v>
      </c>
      <c r="YO58">
        <v>-1</v>
      </c>
      <c r="YP58" s="214">
        <v>1</v>
      </c>
      <c r="YQ58">
        <v>0</v>
      </c>
      <c r="YR58">
        <v>1</v>
      </c>
      <c r="YS58">
        <v>0</v>
      </c>
      <c r="YT58">
        <v>0</v>
      </c>
      <c r="YU58" s="248">
        <v>2.03422053232E-2</v>
      </c>
      <c r="YV58" s="202">
        <v>42551</v>
      </c>
      <c r="YW58">
        <f t="shared" si="180"/>
        <v>-1</v>
      </c>
      <c r="YX58" t="s">
        <v>1180</v>
      </c>
      <c r="YY58">
        <v>5</v>
      </c>
      <c r="YZ58">
        <v>1</v>
      </c>
      <c r="ZA58">
        <v>6</v>
      </c>
      <c r="ZB58" s="138">
        <v>134175</v>
      </c>
      <c r="ZC58" s="138">
        <v>161010</v>
      </c>
      <c r="ZD58" s="196">
        <v>-2729.4153992403599</v>
      </c>
      <c r="ZE58" s="196">
        <f t="shared" si="165"/>
        <v>-2729.4153992403599</v>
      </c>
      <c r="ZF58" s="196">
        <v>2729.4153992403599</v>
      </c>
      <c r="ZG58" s="196">
        <v>-2729.4153992403599</v>
      </c>
      <c r="ZH58" s="196">
        <v>-2729.4153992403599</v>
      </c>
      <c r="ZI58" s="196">
        <v>2729.4153992403599</v>
      </c>
      <c r="ZJ58" s="196">
        <v>-2729.4153992403599</v>
      </c>
      <c r="ZK58" s="196">
        <f t="shared" si="107"/>
        <v>-2729.4153992403599</v>
      </c>
      <c r="ZL58" s="196">
        <v>2729.4153992403599</v>
      </c>
      <c r="ZM58" s="196">
        <v>-2729.4153992403599</v>
      </c>
      <c r="ZN58" s="196">
        <v>-2729.4153992403599</v>
      </c>
      <c r="ZO58" s="196">
        <v>2729.4153992403599</v>
      </c>
      <c r="ZQ58">
        <v>1</v>
      </c>
      <c r="ZR58" s="239">
        <v>-1</v>
      </c>
      <c r="ZS58" s="239">
        <v>1</v>
      </c>
      <c r="ZT58" s="239">
        <v>-1</v>
      </c>
      <c r="ZU58" s="214">
        <v>1</v>
      </c>
      <c r="ZV58" s="240">
        <v>1</v>
      </c>
      <c r="ZW58">
        <v>-1</v>
      </c>
      <c r="ZX58">
        <v>1</v>
      </c>
      <c r="ZY58" s="214">
        <v>1</v>
      </c>
      <c r="ZZ58">
        <v>0</v>
      </c>
      <c r="AAA58">
        <v>1</v>
      </c>
      <c r="AAB58">
        <v>0</v>
      </c>
      <c r="AAC58">
        <v>1</v>
      </c>
      <c r="AAD58" s="248">
        <v>1.8632383081800001E-3</v>
      </c>
      <c r="AAE58" s="202">
        <v>42551</v>
      </c>
      <c r="AAF58">
        <f t="shared" si="181"/>
        <v>1</v>
      </c>
      <c r="AAG58" t="s">
        <v>1180</v>
      </c>
      <c r="AAH58">
        <v>5</v>
      </c>
      <c r="AAI58" s="252">
        <v>2</v>
      </c>
      <c r="AAJ58">
        <v>4</v>
      </c>
      <c r="AAK58" s="138">
        <v>134425</v>
      </c>
      <c r="AAL58" s="138">
        <v>107540</v>
      </c>
      <c r="AAM58" s="196">
        <v>-250.46580957709651</v>
      </c>
      <c r="AAN58" s="196">
        <f t="shared" si="166"/>
        <v>250.46580957709651</v>
      </c>
      <c r="AAO58" s="196">
        <v>250.46580957709651</v>
      </c>
      <c r="AAP58" s="196">
        <v>-250.46580957709651</v>
      </c>
      <c r="AAQ58" s="196">
        <v>250.46580957709651</v>
      </c>
      <c r="AAR58" s="196">
        <v>250.46580957709651</v>
      </c>
      <c r="AAS58" s="196">
        <v>-250.46580957709651</v>
      </c>
      <c r="AAT58" s="196">
        <f t="shared" si="108"/>
        <v>250.46580957709651</v>
      </c>
      <c r="AAU58" s="196">
        <v>250.46580957709651</v>
      </c>
      <c r="AAV58" s="196">
        <v>-250.46580957709651</v>
      </c>
      <c r="AAW58" s="196">
        <v>-250.46580957709651</v>
      </c>
      <c r="AAX58" s="196">
        <v>250.46580957709651</v>
      </c>
      <c r="AAZ58">
        <v>1</v>
      </c>
      <c r="ABA58" s="239">
        <v>-1</v>
      </c>
      <c r="ABB58" s="239">
        <v>1</v>
      </c>
      <c r="ABC58" s="239">
        <v>-1</v>
      </c>
      <c r="ABD58" s="214">
        <v>1</v>
      </c>
      <c r="ABE58" s="240">
        <v>2</v>
      </c>
      <c r="ABF58">
        <v>-1</v>
      </c>
      <c r="ABG58">
        <v>1</v>
      </c>
      <c r="ABH58" s="214">
        <v>1</v>
      </c>
      <c r="ABI58">
        <v>0</v>
      </c>
      <c r="ABJ58">
        <v>1</v>
      </c>
      <c r="ABK58">
        <v>0</v>
      </c>
      <c r="ABL58">
        <v>1</v>
      </c>
      <c r="ABM58" s="248">
        <v>7.2531151199600003E-3</v>
      </c>
      <c r="ABN58" s="202">
        <v>42551</v>
      </c>
      <c r="ABO58">
        <v>1</v>
      </c>
      <c r="ABP58" t="s">
        <v>1180</v>
      </c>
      <c r="ABQ58">
        <v>5</v>
      </c>
      <c r="ABR58" s="252">
        <v>2</v>
      </c>
      <c r="ABS58">
        <v>4</v>
      </c>
      <c r="ABT58" s="138">
        <v>135400</v>
      </c>
      <c r="ABU58" s="138">
        <v>108320</v>
      </c>
      <c r="ABV58" s="196">
        <v>-982.07178724258404</v>
      </c>
      <c r="ABW58" s="196">
        <v>982.07178724258404</v>
      </c>
      <c r="ABX58" s="196">
        <v>982.07178724258404</v>
      </c>
      <c r="ABY58" s="196">
        <v>-982.07178724258404</v>
      </c>
      <c r="ABZ58" s="196">
        <v>982.07178724258404</v>
      </c>
      <c r="ACA58" s="196">
        <v>982.07178724258404</v>
      </c>
      <c r="ACB58" s="196">
        <v>-982.07178724258404</v>
      </c>
      <c r="ACC58" s="196">
        <v>982.07178724258404</v>
      </c>
      <c r="ACD58" s="196">
        <v>982.07178724258404</v>
      </c>
      <c r="ACE58" s="196">
        <v>-982.07178724258404</v>
      </c>
      <c r="ACF58" s="196">
        <v>-982.07178724258404</v>
      </c>
      <c r="ACG58" s="196">
        <v>982.07178724258404</v>
      </c>
      <c r="ACI58">
        <v>1</v>
      </c>
      <c r="ACJ58" s="239">
        <v>-1</v>
      </c>
      <c r="ACK58" s="239">
        <v>1</v>
      </c>
      <c r="ACL58" s="239">
        <v>-1</v>
      </c>
      <c r="ACM58" s="214">
        <v>1</v>
      </c>
      <c r="ACN58" s="240">
        <v>3</v>
      </c>
      <c r="ACO58">
        <v>-1</v>
      </c>
      <c r="ACP58">
        <v>1</v>
      </c>
      <c r="ACQ58" s="214">
        <v>-1</v>
      </c>
      <c r="ACR58">
        <v>0</v>
      </c>
      <c r="ACS58">
        <v>0</v>
      </c>
      <c r="ACT58">
        <v>1</v>
      </c>
      <c r="ACU58">
        <v>0</v>
      </c>
      <c r="ACV58" s="248">
        <v>-2.7695716395900001E-3</v>
      </c>
      <c r="ACW58" s="202">
        <v>42551</v>
      </c>
      <c r="ACX58">
        <v>1</v>
      </c>
      <c r="ACY58" t="s">
        <v>1180</v>
      </c>
      <c r="ACZ58">
        <v>5</v>
      </c>
      <c r="ADA58" s="252"/>
      <c r="ADB58">
        <v>4</v>
      </c>
      <c r="ADC58" s="138">
        <v>135025</v>
      </c>
      <c r="ADD58" s="138">
        <v>108020</v>
      </c>
      <c r="ADE58" s="196">
        <v>373.96141063563977</v>
      </c>
      <c r="ADF58" s="196">
        <v>-373.96141063563977</v>
      </c>
      <c r="ADG58" s="196">
        <v>-373.96141063563977</v>
      </c>
      <c r="ADH58" s="196">
        <v>373.96141063563977</v>
      </c>
      <c r="ADI58" s="196">
        <v>-373.96141063563977</v>
      </c>
      <c r="ADJ58" s="196">
        <v>-373.96141063563977</v>
      </c>
      <c r="ADK58" s="196">
        <v>373.96141063563977</v>
      </c>
      <c r="ADL58" s="196">
        <v>-373.96141063563977</v>
      </c>
      <c r="ADM58" s="196">
        <v>-373.96141063563977</v>
      </c>
      <c r="ADN58" s="196">
        <v>373.96141063563977</v>
      </c>
      <c r="ADO58" s="196">
        <v>-373.96141063563977</v>
      </c>
      <c r="ADP58" s="196">
        <v>373.96141063563977</v>
      </c>
      <c r="ADR58">
        <v>-1</v>
      </c>
      <c r="ADS58" s="239">
        <v>1</v>
      </c>
      <c r="ADT58" s="239">
        <v>1</v>
      </c>
      <c r="ADU58" s="214">
        <v>1</v>
      </c>
      <c r="ADV58" s="214">
        <v>1</v>
      </c>
      <c r="ADW58" s="240">
        <v>4</v>
      </c>
      <c r="ADX58">
        <v>-1</v>
      </c>
      <c r="ADY58">
        <v>1</v>
      </c>
      <c r="ADZ58" s="214">
        <v>1</v>
      </c>
      <c r="AEA58">
        <v>1</v>
      </c>
      <c r="AEB58">
        <v>1</v>
      </c>
      <c r="AEC58">
        <v>0</v>
      </c>
      <c r="AED58">
        <v>1</v>
      </c>
      <c r="AEE58" s="248">
        <v>3.7030179596400001E-3</v>
      </c>
      <c r="AEF58" s="202">
        <v>42558</v>
      </c>
      <c r="AEG58">
        <v>1</v>
      </c>
      <c r="AEH58" t="s">
        <v>1180</v>
      </c>
      <c r="AEI58">
        <v>5</v>
      </c>
      <c r="AEJ58" s="252"/>
      <c r="AEK58">
        <v>4</v>
      </c>
      <c r="AEL58" s="138">
        <v>135525</v>
      </c>
      <c r="AEM58" s="138">
        <v>108420</v>
      </c>
      <c r="AEN58" s="196">
        <v>501.85150898021101</v>
      </c>
      <c r="AEO58" s="196">
        <v>-501.85150898021101</v>
      </c>
      <c r="AEP58" s="196">
        <v>501.85150898021101</v>
      </c>
      <c r="AEQ58" s="196">
        <v>-501.85150898021101</v>
      </c>
      <c r="AER58" s="196">
        <v>501.85150898021101</v>
      </c>
      <c r="AES58" s="196">
        <v>501.85150898021101</v>
      </c>
      <c r="AET58" s="196">
        <v>501.85150898021101</v>
      </c>
      <c r="AEU58" s="196">
        <v>501.85150898021101</v>
      </c>
      <c r="AEV58" s="196">
        <v>501.85150898021101</v>
      </c>
      <c r="AEW58" s="196">
        <v>-501.85150898021101</v>
      </c>
      <c r="AEX58" s="196">
        <v>-501.85150898021101</v>
      </c>
      <c r="AEY58" s="196">
        <v>501.85150898021101</v>
      </c>
      <c r="AFA58">
        <f t="shared" si="109"/>
        <v>1</v>
      </c>
      <c r="AFB58" s="239">
        <v>1</v>
      </c>
      <c r="AFC58" s="239">
        <v>-1</v>
      </c>
      <c r="AFD58" s="239">
        <v>1</v>
      </c>
      <c r="AFE58" s="214">
        <v>1</v>
      </c>
      <c r="AFF58" s="240">
        <v>5</v>
      </c>
      <c r="AFG58">
        <f t="shared" si="110"/>
        <v>-1</v>
      </c>
      <c r="AFH58">
        <f t="shared" si="111"/>
        <v>1</v>
      </c>
      <c r="AFI58" s="214">
        <v>-1</v>
      </c>
      <c r="AFJ58">
        <f t="shared" si="112"/>
        <v>1</v>
      </c>
      <c r="AFK58">
        <f t="shared" si="194"/>
        <v>0</v>
      </c>
      <c r="AFL58">
        <f t="shared" si="167"/>
        <v>1</v>
      </c>
      <c r="AFM58">
        <f t="shared" si="114"/>
        <v>0</v>
      </c>
      <c r="AFN58">
        <v>-6.82530898358E-3</v>
      </c>
      <c r="AFO58" s="202">
        <v>42558</v>
      </c>
      <c r="AFP58">
        <f t="shared" si="115"/>
        <v>1</v>
      </c>
      <c r="AFQ58" t="str">
        <f t="shared" si="92"/>
        <v>TRUE</v>
      </c>
      <c r="AFR58">
        <f>VLOOKUP($A58,'FuturesInfo (3)'!$A$2:$V$80,22)</f>
        <v>4</v>
      </c>
      <c r="AFS58" s="252"/>
      <c r="AFT58">
        <f t="shared" si="116"/>
        <v>3</v>
      </c>
      <c r="AFU58" s="138">
        <f>VLOOKUP($A58,'FuturesInfo (3)'!$A$2:$O$80,15)*AFR58</f>
        <v>107680</v>
      </c>
      <c r="AFV58" s="138">
        <f>VLOOKUP($A58,'FuturesInfo (3)'!$A$2:$O$80,15)*AFT58</f>
        <v>80760</v>
      </c>
      <c r="AFW58" s="196">
        <f t="shared" si="117"/>
        <v>-734.94927135189437</v>
      </c>
      <c r="AFX58" s="196">
        <f t="shared" si="188"/>
        <v>-734.94927135189437</v>
      </c>
      <c r="AFY58" s="196">
        <f t="shared" si="119"/>
        <v>-734.94927135189437</v>
      </c>
      <c r="AFZ58" s="196">
        <f t="shared" si="120"/>
        <v>734.94927135189437</v>
      </c>
      <c r="AGA58" s="196">
        <f t="shared" si="191"/>
        <v>-734.94927135189437</v>
      </c>
      <c r="AGB58" s="196">
        <f t="shared" si="122"/>
        <v>734.94927135189437</v>
      </c>
      <c r="AGC58" s="196">
        <f t="shared" si="168"/>
        <v>-734.94927135189437</v>
      </c>
      <c r="AGD58" s="196">
        <f t="shared" si="123"/>
        <v>-734.94927135189437</v>
      </c>
      <c r="AGE58" s="196">
        <f>IF(IF(sym!$Q47=AFI58,1,0)=1,ABS(AFU58*AFN58),-ABS(AFU58*AFN58))</f>
        <v>-734.94927135189437</v>
      </c>
      <c r="AGF58" s="196">
        <f>IF(IF(sym!$P47=AFI58,1,0)=1,ABS(AFU58*AFN58),-ABS(AFU58*AFN58))</f>
        <v>734.94927135189437</v>
      </c>
      <c r="AGG58" s="196">
        <f t="shared" si="183"/>
        <v>-734.94927135189437</v>
      </c>
      <c r="AGH58" s="196">
        <f t="shared" si="125"/>
        <v>734.94927135189437</v>
      </c>
      <c r="AGJ58">
        <f t="shared" si="126"/>
        <v>-1</v>
      </c>
      <c r="AGK58" s="239">
        <v>1</v>
      </c>
      <c r="AGL58" s="239">
        <v>1</v>
      </c>
      <c r="AGM58" s="239">
        <v>1</v>
      </c>
      <c r="AGN58" s="214">
        <v>1</v>
      </c>
      <c r="AGO58" s="240">
        <v>6</v>
      </c>
      <c r="AGP58">
        <f t="shared" si="127"/>
        <v>-1</v>
      </c>
      <c r="AGQ58">
        <f t="shared" si="128"/>
        <v>1</v>
      </c>
      <c r="AGR58" s="214"/>
      <c r="AGS58">
        <f t="shared" si="129"/>
        <v>0</v>
      </c>
      <c r="AGT58">
        <f t="shared" si="195"/>
        <v>0</v>
      </c>
      <c r="AGU58">
        <f t="shared" si="169"/>
        <v>0</v>
      </c>
      <c r="AGV58">
        <f t="shared" si="131"/>
        <v>0</v>
      </c>
      <c r="AGW58" s="248"/>
      <c r="AGX58" s="202">
        <v>42558</v>
      </c>
      <c r="AGY58">
        <f t="shared" si="132"/>
        <v>1</v>
      </c>
      <c r="AGZ58" t="str">
        <f t="shared" si="93"/>
        <v>TRUE</v>
      </c>
      <c r="AHA58">
        <f>VLOOKUP($A58,'FuturesInfo (3)'!$A$2:$V$80,22)</f>
        <v>4</v>
      </c>
      <c r="AHB58" s="252"/>
      <c r="AHC58">
        <f t="shared" si="133"/>
        <v>3</v>
      </c>
      <c r="AHD58" s="138">
        <f>VLOOKUP($A58,'FuturesInfo (3)'!$A$2:$O$80,15)*AHA58</f>
        <v>107680</v>
      </c>
      <c r="AHE58" s="138">
        <f>VLOOKUP($A58,'FuturesInfo (3)'!$A$2:$O$80,15)*AHC58</f>
        <v>80760</v>
      </c>
      <c r="AHF58" s="196">
        <f t="shared" si="134"/>
        <v>0</v>
      </c>
      <c r="AHG58" s="196">
        <f t="shared" si="189"/>
        <v>0</v>
      </c>
      <c r="AHH58" s="196">
        <f t="shared" si="136"/>
        <v>0</v>
      </c>
      <c r="AHI58" s="196">
        <f t="shared" si="137"/>
        <v>0</v>
      </c>
      <c r="AHJ58" s="196">
        <f t="shared" si="192"/>
        <v>0</v>
      </c>
      <c r="AHK58" s="196">
        <f t="shared" si="139"/>
        <v>0</v>
      </c>
      <c r="AHL58" s="196">
        <f t="shared" si="170"/>
        <v>0</v>
      </c>
      <c r="AHM58" s="196">
        <f t="shared" si="140"/>
        <v>0</v>
      </c>
      <c r="AHN58" s="196">
        <f>IF(IF(sym!$Q47=AGR58,1,0)=1,ABS(AHD58*AGW58),-ABS(AHD58*AGW58))</f>
        <v>0</v>
      </c>
      <c r="AHO58" s="196">
        <f>IF(IF(sym!$P47=AGR58,1,0)=1,ABS(AHD58*AGW58),-ABS(AHD58*AGW58))</f>
        <v>0</v>
      </c>
      <c r="AHP58" s="196">
        <f t="shared" si="185"/>
        <v>0</v>
      </c>
      <c r="AHQ58" s="196">
        <f t="shared" si="142"/>
        <v>0</v>
      </c>
      <c r="AHS58">
        <f t="shared" si="143"/>
        <v>0</v>
      </c>
      <c r="AHT58" s="239"/>
      <c r="AHU58" s="239"/>
      <c r="AHV58" s="239"/>
      <c r="AHW58" s="214"/>
      <c r="AHX58" s="240"/>
      <c r="AHY58">
        <f t="shared" si="144"/>
        <v>1</v>
      </c>
      <c r="AHZ58">
        <f t="shared" si="145"/>
        <v>0</v>
      </c>
      <c r="AIA58" s="214"/>
      <c r="AIB58">
        <f t="shared" si="146"/>
        <v>1</v>
      </c>
      <c r="AIC58">
        <f t="shared" si="196"/>
        <v>1</v>
      </c>
      <c r="AID58">
        <f t="shared" si="171"/>
        <v>0</v>
      </c>
      <c r="AIE58">
        <f t="shared" si="148"/>
        <v>1</v>
      </c>
      <c r="AIF58" s="248"/>
      <c r="AIG58" s="202"/>
      <c r="AIH58">
        <f t="shared" si="149"/>
        <v>-1</v>
      </c>
      <c r="AII58" t="str">
        <f t="shared" si="94"/>
        <v>FALSE</v>
      </c>
      <c r="AIJ58">
        <f>VLOOKUP($A58,'FuturesInfo (3)'!$A$2:$V$80,22)</f>
        <v>4</v>
      </c>
      <c r="AIK58" s="252"/>
      <c r="AIL58">
        <f t="shared" si="150"/>
        <v>3</v>
      </c>
      <c r="AIM58" s="138">
        <f>VLOOKUP($A58,'FuturesInfo (3)'!$A$2:$O$80,15)*AIJ58</f>
        <v>107680</v>
      </c>
      <c r="AIN58" s="138">
        <f>VLOOKUP($A58,'FuturesInfo (3)'!$A$2:$O$80,15)*AIL58</f>
        <v>80760</v>
      </c>
      <c r="AIO58" s="196">
        <f t="shared" si="151"/>
        <v>0</v>
      </c>
      <c r="AIP58" s="196">
        <f t="shared" si="190"/>
        <v>0</v>
      </c>
      <c r="AIQ58" s="196">
        <f t="shared" si="153"/>
        <v>0</v>
      </c>
      <c r="AIR58" s="196">
        <f t="shared" si="154"/>
        <v>0</v>
      </c>
      <c r="AIS58" s="196">
        <f t="shared" si="193"/>
        <v>0</v>
      </c>
      <c r="AIT58" s="196">
        <f t="shared" si="156"/>
        <v>0</v>
      </c>
      <c r="AIU58" s="196">
        <f t="shared" si="172"/>
        <v>0</v>
      </c>
      <c r="AIV58" s="196">
        <f t="shared" si="157"/>
        <v>0</v>
      </c>
      <c r="AIW58" s="196">
        <f>IF(IF(sym!$Q47=AIA58,1,0)=1,ABS(AIM58*AIF58),-ABS(AIM58*AIF58))</f>
        <v>0</v>
      </c>
      <c r="AIX58" s="196">
        <f>IF(IF(sym!$P47=AIA58,1,0)=1,ABS(AIM58*AIF58),-ABS(AIM58*AIF58))</f>
        <v>0</v>
      </c>
      <c r="AIY58" s="196">
        <f t="shared" si="187"/>
        <v>0</v>
      </c>
      <c r="AIZ58" s="196">
        <f t="shared" si="159"/>
        <v>0</v>
      </c>
    </row>
    <row r="59" spans="1:936" x14ac:dyDescent="0.25">
      <c r="A59" s="1" t="s">
        <v>1061</v>
      </c>
      <c r="B59" s="150" t="str">
        <f>'FuturesInfo (3)'!M47</f>
        <v>@MW</v>
      </c>
      <c r="C59" s="200" t="str">
        <f>VLOOKUP(A59,'FuturesInfo (3)'!$A$2:$K$80,11)</f>
        <v>grain</v>
      </c>
      <c r="F59" t="e">
        <f>#REF!</f>
        <v>#REF!</v>
      </c>
      <c r="G59">
        <v>-1</v>
      </c>
      <c r="H59">
        <v>-1</v>
      </c>
      <c r="I59">
        <v>1</v>
      </c>
      <c r="J59">
        <f t="shared" si="197"/>
        <v>0</v>
      </c>
      <c r="K59">
        <f t="shared" si="198"/>
        <v>0</v>
      </c>
      <c r="L59" s="184">
        <v>1.36214185063E-2</v>
      </c>
      <c r="M59" s="2">
        <v>10</v>
      </c>
      <c r="N59">
        <v>60</v>
      </c>
      <c r="O59" t="str">
        <f t="shared" si="199"/>
        <v>TRUE</v>
      </c>
      <c r="P59">
        <f>VLOOKUP($A59,'FuturesInfo (3)'!$A$2:$V$80,22)</f>
        <v>4</v>
      </c>
      <c r="Q59">
        <f t="shared" si="80"/>
        <v>4</v>
      </c>
      <c r="R59">
        <f t="shared" si="80"/>
        <v>4</v>
      </c>
      <c r="S59" s="138">
        <f>VLOOKUP($A59,'FuturesInfo (3)'!$A$2:$O$80,15)*Q59</f>
        <v>99350</v>
      </c>
      <c r="T59" s="144">
        <f t="shared" si="200"/>
        <v>-1353.2879286009049</v>
      </c>
      <c r="U59" s="144">
        <f t="shared" si="95"/>
        <v>-1353.2879286009049</v>
      </c>
      <c r="W59">
        <f t="shared" si="201"/>
        <v>-1</v>
      </c>
      <c r="X59">
        <v>-1</v>
      </c>
      <c r="Y59">
        <v>-1</v>
      </c>
      <c r="Z59">
        <v>1</v>
      </c>
      <c r="AA59">
        <f t="shared" si="173"/>
        <v>0</v>
      </c>
      <c r="AB59">
        <f t="shared" si="202"/>
        <v>0</v>
      </c>
      <c r="AC59" s="1">
        <v>1.25115848007E-2</v>
      </c>
      <c r="AD59" s="2">
        <v>10</v>
      </c>
      <c r="AE59">
        <v>60</v>
      </c>
      <c r="AF59" t="str">
        <f t="shared" si="203"/>
        <v>TRUE</v>
      </c>
      <c r="AG59">
        <f>VLOOKUP($A59,'FuturesInfo (3)'!$A$2:$V$80,22)</f>
        <v>4</v>
      </c>
      <c r="AH59">
        <f t="shared" si="204"/>
        <v>5</v>
      </c>
      <c r="AI59">
        <f t="shared" si="96"/>
        <v>4</v>
      </c>
      <c r="AJ59" s="138">
        <f>VLOOKUP($A59,'FuturesInfo (3)'!$A$2:$O$80,15)*AI59</f>
        <v>99350</v>
      </c>
      <c r="AK59" s="196">
        <f t="shared" si="205"/>
        <v>-1243.0259499495451</v>
      </c>
      <c r="AL59" s="196">
        <f t="shared" si="98"/>
        <v>-1243.0259499495451</v>
      </c>
      <c r="AN59">
        <f t="shared" si="86"/>
        <v>-1</v>
      </c>
      <c r="AO59">
        <v>-1</v>
      </c>
      <c r="AP59">
        <v>-1</v>
      </c>
      <c r="AQ59">
        <v>1</v>
      </c>
      <c r="AR59">
        <f t="shared" si="174"/>
        <v>0</v>
      </c>
      <c r="AS59">
        <f t="shared" si="87"/>
        <v>0</v>
      </c>
      <c r="AT59" s="1">
        <v>0</v>
      </c>
      <c r="AU59" s="2">
        <v>10</v>
      </c>
      <c r="AV59">
        <v>60</v>
      </c>
      <c r="AW59" t="str">
        <f t="shared" si="88"/>
        <v>TRUE</v>
      </c>
      <c r="AX59">
        <f>VLOOKUP($A59,'FuturesInfo (3)'!$A$2:$V$80,22)</f>
        <v>4</v>
      </c>
      <c r="AY59">
        <f t="shared" si="89"/>
        <v>5</v>
      </c>
      <c r="AZ59">
        <f t="shared" si="99"/>
        <v>4</v>
      </c>
      <c r="BA59" s="138">
        <f>VLOOKUP($A59,'FuturesInfo (3)'!$A$2:$O$80,15)*AZ59</f>
        <v>99350</v>
      </c>
      <c r="BB59" s="196">
        <f t="shared" si="90"/>
        <v>0</v>
      </c>
      <c r="BC59" s="196">
        <f t="shared" si="100"/>
        <v>0</v>
      </c>
      <c r="BE59">
        <v>-1</v>
      </c>
      <c r="BF59">
        <v>-1</v>
      </c>
      <c r="BG59">
        <v>-1</v>
      </c>
      <c r="BH59">
        <v>1</v>
      </c>
      <c r="BI59">
        <v>0</v>
      </c>
      <c r="BJ59">
        <v>0</v>
      </c>
      <c r="BK59" s="1">
        <v>1.6933638443900001E-2</v>
      </c>
      <c r="BL59" s="2">
        <v>10</v>
      </c>
      <c r="BM59">
        <v>60</v>
      </c>
      <c r="BN59" t="s">
        <v>1180</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1180</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1180</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1180</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1180</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1180</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1180</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1180</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1180</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1180</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1180</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1180</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1180</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1180</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1180</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1180</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1180</v>
      </c>
      <c r="QX59">
        <v>4</v>
      </c>
      <c r="QY59" s="252">
        <v>2</v>
      </c>
      <c r="QZ59">
        <v>3</v>
      </c>
      <c r="RA59" s="138">
        <v>101650</v>
      </c>
      <c r="RB59" s="138">
        <v>76237.5</v>
      </c>
      <c r="RC59" s="196">
        <v>-452.00098814274651</v>
      </c>
      <c r="RD59" s="196">
        <f t="shared" si="91"/>
        <v>452.00098814274651</v>
      </c>
      <c r="RE59" s="196">
        <v>452.00098814274651</v>
      </c>
      <c r="RF59" s="196">
        <v>-452.00098814274651</v>
      </c>
      <c r="RG59" s="196">
        <v>452.00098814274651</v>
      </c>
      <c r="RH59" s="196">
        <v>452.00098814274651</v>
      </c>
      <c r="RI59" s="196">
        <f t="shared" si="101"/>
        <v>-3</v>
      </c>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f t="shared" si="175"/>
        <v>1</v>
      </c>
      <c r="SE59" t="s">
        <v>1180</v>
      </c>
      <c r="SF59">
        <v>4</v>
      </c>
      <c r="SG59" s="252">
        <v>1</v>
      </c>
      <c r="SH59">
        <v>5</v>
      </c>
      <c r="SI59" s="138">
        <v>100000</v>
      </c>
      <c r="SJ59" s="138">
        <v>125000</v>
      </c>
      <c r="SK59" s="196">
        <v>-1623.2169208099999</v>
      </c>
      <c r="SL59" s="196">
        <f t="shared" si="160"/>
        <v>-1623.2169208099999</v>
      </c>
      <c r="SM59" s="196">
        <v>-1623.2169208099999</v>
      </c>
      <c r="SN59" s="196">
        <v>1623.2169208099999</v>
      </c>
      <c r="SO59" s="196">
        <v>1623.2169208099999</v>
      </c>
      <c r="SP59" s="196">
        <v>-1623.2169208099999</v>
      </c>
      <c r="SQ59" s="196">
        <v>-1623.2169208099999</v>
      </c>
      <c r="SR59" s="196">
        <f t="shared" si="102"/>
        <v>-1623.2169208099999</v>
      </c>
      <c r="SS59" s="196">
        <v>-1623.2169208099999</v>
      </c>
      <c r="ST59" s="196">
        <v>1623.2169208099999</v>
      </c>
      <c r="SU59" s="196">
        <v>-1623.2169208099999</v>
      </c>
      <c r="SV59" s="196">
        <v>1623.2169208099999</v>
      </c>
      <c r="SX59">
        <v>-1</v>
      </c>
      <c r="SY59" s="239">
        <v>-1</v>
      </c>
      <c r="SZ59" s="239">
        <v>-1</v>
      </c>
      <c r="TA59" s="239">
        <v>-1</v>
      </c>
      <c r="TB59" s="214">
        <v>1</v>
      </c>
      <c r="TC59" s="240">
        <v>-1</v>
      </c>
      <c r="TD59">
        <v>-1</v>
      </c>
      <c r="TE59">
        <v>-1</v>
      </c>
      <c r="TF59" s="214">
        <v>-1</v>
      </c>
      <c r="TG59">
        <v>1</v>
      </c>
      <c r="TH59">
        <v>0</v>
      </c>
      <c r="TI59">
        <v>1</v>
      </c>
      <c r="TJ59">
        <v>1</v>
      </c>
      <c r="TK59" s="248"/>
      <c r="TL59" s="202">
        <v>42543</v>
      </c>
      <c r="TM59">
        <f t="shared" si="176"/>
        <v>-1</v>
      </c>
      <c r="TN59" t="s">
        <v>1180</v>
      </c>
      <c r="TO59">
        <v>5</v>
      </c>
      <c r="TP59" s="252">
        <v>2</v>
      </c>
      <c r="TQ59">
        <v>4</v>
      </c>
      <c r="TR59" s="138">
        <v>125000</v>
      </c>
      <c r="TS59" s="138">
        <v>100000</v>
      </c>
      <c r="TT59" s="196">
        <v>0</v>
      </c>
      <c r="TU59" s="196">
        <f t="shared" si="161"/>
        <v>0</v>
      </c>
      <c r="TV59" s="196">
        <v>0</v>
      </c>
      <c r="TW59" s="196">
        <v>0</v>
      </c>
      <c r="TX59" s="196">
        <v>0</v>
      </c>
      <c r="TY59" s="196">
        <v>0</v>
      </c>
      <c r="TZ59" s="196">
        <v>0</v>
      </c>
      <c r="UA59" s="196">
        <f t="shared" si="103"/>
        <v>0</v>
      </c>
      <c r="UB59" s="196">
        <v>0</v>
      </c>
      <c r="UC59" s="196">
        <v>0</v>
      </c>
      <c r="UD59" s="196">
        <v>0</v>
      </c>
      <c r="UE59" s="196">
        <v>0</v>
      </c>
      <c r="UG59">
        <v>-1</v>
      </c>
      <c r="UH59" s="239">
        <v>-1</v>
      </c>
      <c r="UI59" s="239">
        <v>-1</v>
      </c>
      <c r="UJ59" s="239">
        <v>-1</v>
      </c>
      <c r="UK59" s="214">
        <v>1</v>
      </c>
      <c r="UL59" s="240">
        <v>-1</v>
      </c>
      <c r="UM59">
        <v>-1</v>
      </c>
      <c r="UN59">
        <v>-1</v>
      </c>
      <c r="UO59" s="214">
        <v>1</v>
      </c>
      <c r="UP59">
        <v>0</v>
      </c>
      <c r="UQ59">
        <v>1</v>
      </c>
      <c r="UR59">
        <v>0</v>
      </c>
      <c r="US59">
        <v>0</v>
      </c>
      <c r="UT59" s="248">
        <v>1.6500000000000001E-2</v>
      </c>
      <c r="UU59" s="202">
        <v>42543</v>
      </c>
      <c r="UV59">
        <f t="shared" si="177"/>
        <v>-1</v>
      </c>
      <c r="UW59" t="s">
        <v>1180</v>
      </c>
      <c r="UX59">
        <v>4</v>
      </c>
      <c r="UY59" s="252">
        <v>2</v>
      </c>
      <c r="UZ59">
        <v>3</v>
      </c>
      <c r="VA59" s="138">
        <v>101650</v>
      </c>
      <c r="VB59" s="138">
        <v>76237.5</v>
      </c>
      <c r="VC59" s="196">
        <v>-1677.2250000000001</v>
      </c>
      <c r="VD59" s="196">
        <f t="shared" si="162"/>
        <v>-1677.2250000000001</v>
      </c>
      <c r="VE59" s="196">
        <v>1677.2250000000001</v>
      </c>
      <c r="VF59" s="196">
        <v>-1677.2250000000001</v>
      </c>
      <c r="VG59" s="196">
        <v>-1677.2250000000001</v>
      </c>
      <c r="VH59" s="196">
        <v>-1677.2250000000001</v>
      </c>
      <c r="VI59" s="196">
        <v>-1677.2250000000001</v>
      </c>
      <c r="VJ59" s="196">
        <f t="shared" si="104"/>
        <v>-1677.2250000000001</v>
      </c>
      <c r="VK59" s="196">
        <v>1677.2250000000001</v>
      </c>
      <c r="VL59" s="196">
        <v>-1677.2250000000001</v>
      </c>
      <c r="VM59" s="196">
        <v>-1677.2250000000001</v>
      </c>
      <c r="VN59" s="196">
        <v>1677.2250000000001</v>
      </c>
      <c r="VP59">
        <v>1</v>
      </c>
      <c r="VQ59" s="239">
        <v>-1</v>
      </c>
      <c r="VR59" s="239">
        <v>1</v>
      </c>
      <c r="VS59" s="239">
        <v>-1</v>
      </c>
      <c r="VT59" s="214">
        <v>-1</v>
      </c>
      <c r="VU59" s="240">
        <v>8</v>
      </c>
      <c r="VV59">
        <v>1</v>
      </c>
      <c r="VW59">
        <v>-1</v>
      </c>
      <c r="VX59" s="214">
        <v>-1</v>
      </c>
      <c r="VY59">
        <v>1</v>
      </c>
      <c r="VZ59">
        <v>1</v>
      </c>
      <c r="WA59">
        <v>0</v>
      </c>
      <c r="WB59">
        <v>1</v>
      </c>
      <c r="WC59" s="248">
        <v>-1.18052139695E-2</v>
      </c>
      <c r="WD59" s="202">
        <v>42543</v>
      </c>
      <c r="WE59">
        <f t="shared" si="178"/>
        <v>-1</v>
      </c>
      <c r="WF59" t="s">
        <v>1180</v>
      </c>
      <c r="WG59">
        <v>4</v>
      </c>
      <c r="WH59" s="252">
        <v>2</v>
      </c>
      <c r="WI59">
        <v>4</v>
      </c>
      <c r="WJ59" s="138">
        <v>100450</v>
      </c>
      <c r="WK59" s="138">
        <v>100450</v>
      </c>
      <c r="WL59" s="196">
        <v>1185.833743236275</v>
      </c>
      <c r="WM59" s="196">
        <f t="shared" si="163"/>
        <v>-1185.833743236275</v>
      </c>
      <c r="WN59" s="196">
        <v>1185.833743236275</v>
      </c>
      <c r="WO59" s="196">
        <v>-1185.833743236275</v>
      </c>
      <c r="WP59" s="196">
        <v>1185.833743236275</v>
      </c>
      <c r="WQ59" s="196">
        <v>-1185.833743236275</v>
      </c>
      <c r="WR59" s="196">
        <v>1185.833743236275</v>
      </c>
      <c r="WS59" s="196">
        <f t="shared" si="105"/>
        <v>1185.833743236275</v>
      </c>
      <c r="WT59" s="196">
        <v>-1185.833743236275</v>
      </c>
      <c r="WU59" s="196">
        <v>1185.833743236275</v>
      </c>
      <c r="WV59" s="196">
        <v>-1185.833743236275</v>
      </c>
      <c r="WW59" s="196">
        <v>1185.833743236275</v>
      </c>
      <c r="WY59">
        <v>-1</v>
      </c>
      <c r="WZ59" s="239">
        <v>-1</v>
      </c>
      <c r="XA59" s="239">
        <v>1</v>
      </c>
      <c r="XB59" s="239">
        <v>-1</v>
      </c>
      <c r="XC59" s="214">
        <v>-1</v>
      </c>
      <c r="XD59" s="240">
        <v>-3</v>
      </c>
      <c r="XE59">
        <v>1</v>
      </c>
      <c r="XF59">
        <v>1</v>
      </c>
      <c r="XG59">
        <v>-1</v>
      </c>
      <c r="XH59">
        <v>1</v>
      </c>
      <c r="XI59">
        <v>1</v>
      </c>
      <c r="XJ59">
        <v>0</v>
      </c>
      <c r="XK59">
        <v>0</v>
      </c>
      <c r="XL59">
        <v>-1.393728223E-2</v>
      </c>
      <c r="XM59" s="202">
        <v>42543</v>
      </c>
      <c r="XN59">
        <f t="shared" si="179"/>
        <v>-1</v>
      </c>
      <c r="XO59" t="s">
        <v>1180</v>
      </c>
      <c r="XP59">
        <v>4</v>
      </c>
      <c r="XQ59" s="252">
        <v>1</v>
      </c>
      <c r="XR59">
        <v>5</v>
      </c>
      <c r="XS59" s="138">
        <v>99050</v>
      </c>
      <c r="XT59" s="138">
        <v>123812.5</v>
      </c>
      <c r="XU59" s="196">
        <v>1380.4878048815001</v>
      </c>
      <c r="XV59" s="196">
        <f t="shared" si="164"/>
        <v>1380.4878048815001</v>
      </c>
      <c r="XW59" s="196">
        <v>1380.4878048815001</v>
      </c>
      <c r="XX59" s="196">
        <v>-1380.4878048815001</v>
      </c>
      <c r="XY59" s="196">
        <v>-1380.4878048815001</v>
      </c>
      <c r="XZ59" s="196">
        <v>-1380.4878048815001</v>
      </c>
      <c r="YA59" s="196">
        <v>1380.4878048815001</v>
      </c>
      <c r="YB59" s="196">
        <f t="shared" si="106"/>
        <v>1380.4878048815001</v>
      </c>
      <c r="YC59" s="196">
        <v>-1380.4878048815001</v>
      </c>
      <c r="YD59" s="196">
        <v>1380.4878048815001</v>
      </c>
      <c r="YE59" s="196">
        <v>-1380.4878048815001</v>
      </c>
      <c r="YF59" s="196">
        <v>1380.4878048815001</v>
      </c>
      <c r="YH59">
        <v>-1</v>
      </c>
      <c r="YI59">
        <v>-1</v>
      </c>
      <c r="YJ59">
        <v>-1</v>
      </c>
      <c r="YK59">
        <v>-1</v>
      </c>
      <c r="YL59">
        <v>-1</v>
      </c>
      <c r="YM59">
        <v>1</v>
      </c>
      <c r="YN59">
        <v>1</v>
      </c>
      <c r="YO59">
        <v>-1</v>
      </c>
      <c r="YP59" s="214">
        <v>1</v>
      </c>
      <c r="YQ59">
        <v>0</v>
      </c>
      <c r="YR59">
        <v>0</v>
      </c>
      <c r="YS59">
        <v>1</v>
      </c>
      <c r="YT59">
        <v>0</v>
      </c>
      <c r="YU59" s="248">
        <v>1.16102978294E-2</v>
      </c>
      <c r="YV59" s="202">
        <v>42551</v>
      </c>
      <c r="YW59">
        <f t="shared" si="180"/>
        <v>-1</v>
      </c>
      <c r="YX59" t="s">
        <v>1180</v>
      </c>
      <c r="YY59">
        <v>4</v>
      </c>
      <c r="YZ59">
        <v>1</v>
      </c>
      <c r="ZA59">
        <v>5</v>
      </c>
      <c r="ZB59" s="138">
        <v>100200</v>
      </c>
      <c r="ZC59" s="138">
        <v>125250</v>
      </c>
      <c r="ZD59" s="196">
        <v>-1163.3518425058801</v>
      </c>
      <c r="ZE59" s="196">
        <f t="shared" si="165"/>
        <v>-1163.3518425058801</v>
      </c>
      <c r="ZF59" s="196">
        <v>-1163.3518425058801</v>
      </c>
      <c r="ZG59" s="196">
        <v>1163.3518425058801</v>
      </c>
      <c r="ZH59" s="196">
        <v>-1163.3518425058801</v>
      </c>
      <c r="ZI59" s="196">
        <v>-1163.3518425058801</v>
      </c>
      <c r="ZJ59" s="196">
        <v>-1163.3518425058801</v>
      </c>
      <c r="ZK59" s="196">
        <f t="shared" si="107"/>
        <v>-1163.3518425058801</v>
      </c>
      <c r="ZL59" s="196">
        <v>1163.3518425058801</v>
      </c>
      <c r="ZM59" s="196">
        <v>-1163.3518425058801</v>
      </c>
      <c r="ZN59" s="196">
        <v>-1163.3518425058801</v>
      </c>
      <c r="ZO59" s="196">
        <v>1163.3518425058801</v>
      </c>
      <c r="ZQ59">
        <v>1</v>
      </c>
      <c r="ZR59" s="239">
        <v>1</v>
      </c>
      <c r="ZS59" s="239">
        <v>1</v>
      </c>
      <c r="ZT59" s="239">
        <v>1</v>
      </c>
      <c r="ZU59" s="214">
        <v>-1</v>
      </c>
      <c r="ZV59" s="240">
        <v>2</v>
      </c>
      <c r="ZW59">
        <v>1</v>
      </c>
      <c r="ZX59">
        <v>-1</v>
      </c>
      <c r="ZY59" s="214">
        <v>-1</v>
      </c>
      <c r="ZZ59">
        <v>0</v>
      </c>
      <c r="AAA59">
        <v>1</v>
      </c>
      <c r="AAB59">
        <v>0</v>
      </c>
      <c r="AAC59">
        <v>1</v>
      </c>
      <c r="AAD59" s="248">
        <v>-2.49500998004E-3</v>
      </c>
      <c r="AAE59" s="202">
        <v>42551</v>
      </c>
      <c r="AAF59">
        <f t="shared" si="181"/>
        <v>1</v>
      </c>
      <c r="AAG59" t="s">
        <v>1180</v>
      </c>
      <c r="AAH59">
        <v>5</v>
      </c>
      <c r="AAI59" s="252">
        <v>2</v>
      </c>
      <c r="AAJ59">
        <v>4</v>
      </c>
      <c r="AAK59" s="138">
        <v>124937.5</v>
      </c>
      <c r="AAL59" s="138">
        <v>99950</v>
      </c>
      <c r="AAM59" s="196">
        <v>-311.72030938124749</v>
      </c>
      <c r="AAN59" s="196">
        <f t="shared" si="166"/>
        <v>-311.72030938124749</v>
      </c>
      <c r="AAO59" s="196">
        <v>311.72030938124749</v>
      </c>
      <c r="AAP59" s="196">
        <v>-311.72030938124749</v>
      </c>
      <c r="AAQ59" s="196">
        <v>311.72030938124749</v>
      </c>
      <c r="AAR59" s="196">
        <v>-311.72030938124749</v>
      </c>
      <c r="AAS59" s="196">
        <v>-311.72030938124749</v>
      </c>
      <c r="AAT59" s="196">
        <f t="shared" si="108"/>
        <v>-311.72030938124749</v>
      </c>
      <c r="AAU59" s="196">
        <v>-311.72030938124749</v>
      </c>
      <c r="AAV59" s="196">
        <v>311.72030938124749</v>
      </c>
      <c r="AAW59" s="196">
        <v>-311.72030938124749</v>
      </c>
      <c r="AAX59" s="196">
        <v>311.72030938124749</v>
      </c>
      <c r="AAZ59">
        <v>-1</v>
      </c>
      <c r="ABA59" s="239">
        <v>-1</v>
      </c>
      <c r="ABB59" s="239">
        <v>1</v>
      </c>
      <c r="ABC59" s="239">
        <v>-1</v>
      </c>
      <c r="ABD59" s="214">
        <v>-1</v>
      </c>
      <c r="ABE59" s="240">
        <v>3</v>
      </c>
      <c r="ABF59">
        <v>1</v>
      </c>
      <c r="ABG59">
        <v>-1</v>
      </c>
      <c r="ABH59" s="214">
        <v>1</v>
      </c>
      <c r="ABI59">
        <v>0</v>
      </c>
      <c r="ABJ59">
        <v>0</v>
      </c>
      <c r="ABK59">
        <v>1</v>
      </c>
      <c r="ABL59">
        <v>0</v>
      </c>
      <c r="ABM59" s="248">
        <v>5.5027513756900001E-3</v>
      </c>
      <c r="ABN59" s="202">
        <v>42551</v>
      </c>
      <c r="ABO59">
        <v>-1</v>
      </c>
      <c r="ABP59" t="s">
        <v>1180</v>
      </c>
      <c r="ABQ59">
        <v>5</v>
      </c>
      <c r="ABR59" s="252">
        <v>1</v>
      </c>
      <c r="ABS59">
        <v>6</v>
      </c>
      <c r="ABT59" s="138">
        <v>125625</v>
      </c>
      <c r="ABU59" s="138">
        <v>150750</v>
      </c>
      <c r="ABV59" s="196">
        <v>-691.28314157105626</v>
      </c>
      <c r="ABW59" s="196">
        <v>-691.28314157105626</v>
      </c>
      <c r="ABX59" s="196">
        <v>-691.28314157105626</v>
      </c>
      <c r="ABY59" s="196">
        <v>691.28314157105626</v>
      </c>
      <c r="ABZ59" s="196">
        <v>-691.28314157105626</v>
      </c>
      <c r="ACA59" s="196">
        <v>691.28314157105626</v>
      </c>
      <c r="ACB59" s="196">
        <v>-691.28314157105626</v>
      </c>
      <c r="ACC59" s="196">
        <v>-691.28314157105626</v>
      </c>
      <c r="ACD59" s="196">
        <v>691.28314157105626</v>
      </c>
      <c r="ACE59" s="196">
        <v>-691.28314157105626</v>
      </c>
      <c r="ACF59" s="196">
        <v>-691.28314157105626</v>
      </c>
      <c r="ACG59" s="196">
        <v>691.28314157105626</v>
      </c>
      <c r="ACI59">
        <v>1</v>
      </c>
      <c r="ACJ59" s="239">
        <v>1</v>
      </c>
      <c r="ACK59" s="239">
        <v>-1</v>
      </c>
      <c r="ACL59" s="239">
        <v>1</v>
      </c>
      <c r="ACM59" s="214">
        <v>-1</v>
      </c>
      <c r="ACN59" s="240">
        <v>4</v>
      </c>
      <c r="ACO59">
        <v>1</v>
      </c>
      <c r="ACP59">
        <v>-1</v>
      </c>
      <c r="ACQ59" s="214">
        <v>1</v>
      </c>
      <c r="ACR59">
        <v>0</v>
      </c>
      <c r="ACS59">
        <v>0</v>
      </c>
      <c r="ACT59">
        <v>1</v>
      </c>
      <c r="ACU59">
        <v>0</v>
      </c>
      <c r="ACV59" s="248">
        <v>0</v>
      </c>
      <c r="ACW59" s="202">
        <v>42557</v>
      </c>
      <c r="ACX59">
        <v>1</v>
      </c>
      <c r="ACY59" t="s">
        <v>1180</v>
      </c>
      <c r="ACZ59">
        <v>4</v>
      </c>
      <c r="ADA59" s="252"/>
      <c r="ADB59">
        <v>3</v>
      </c>
      <c r="ADC59" s="138">
        <v>100500</v>
      </c>
      <c r="ADD59" s="138">
        <v>75375</v>
      </c>
      <c r="ADE59" s="196">
        <v>0</v>
      </c>
      <c r="ADF59" s="196">
        <v>0</v>
      </c>
      <c r="ADG59" s="196">
        <v>0</v>
      </c>
      <c r="ADH59" s="196">
        <v>0</v>
      </c>
      <c r="ADI59" s="196">
        <v>0</v>
      </c>
      <c r="ADJ59" s="196">
        <v>0</v>
      </c>
      <c r="ADK59" s="196">
        <v>0</v>
      </c>
      <c r="ADL59" s="196">
        <v>0</v>
      </c>
      <c r="ADM59" s="196">
        <v>0</v>
      </c>
      <c r="ADN59" s="196">
        <v>0</v>
      </c>
      <c r="ADO59" s="196">
        <v>0</v>
      </c>
      <c r="ADP59" s="196">
        <v>0</v>
      </c>
      <c r="ADR59">
        <v>1</v>
      </c>
      <c r="ADS59" s="239">
        <v>1</v>
      </c>
      <c r="ADT59" s="239">
        <v>1</v>
      </c>
      <c r="ADU59" s="214">
        <v>1</v>
      </c>
      <c r="ADV59" s="214">
        <v>-1</v>
      </c>
      <c r="ADW59" s="240">
        <v>5</v>
      </c>
      <c r="ADX59">
        <v>1</v>
      </c>
      <c r="ADY59">
        <v>-1</v>
      </c>
      <c r="ADZ59" s="214">
        <v>-1</v>
      </c>
      <c r="AEA59">
        <v>0</v>
      </c>
      <c r="AEB59">
        <v>1</v>
      </c>
      <c r="AEC59">
        <v>0</v>
      </c>
      <c r="AED59">
        <v>1</v>
      </c>
      <c r="AEE59" s="248">
        <v>-4.9751243781099999E-3</v>
      </c>
      <c r="AEF59" s="202">
        <v>42557</v>
      </c>
      <c r="AEG59">
        <v>1</v>
      </c>
      <c r="AEH59" t="s">
        <v>1180</v>
      </c>
      <c r="AEI59">
        <v>4</v>
      </c>
      <c r="AEJ59" s="252"/>
      <c r="AEK59">
        <v>3</v>
      </c>
      <c r="AEL59" s="138">
        <v>100000</v>
      </c>
      <c r="AEM59" s="138">
        <v>75000</v>
      </c>
      <c r="AEN59" s="196">
        <v>-497.51243781099998</v>
      </c>
      <c r="AEO59" s="196">
        <v>-497.51243781099998</v>
      </c>
      <c r="AEP59" s="196">
        <v>497.51243781099998</v>
      </c>
      <c r="AEQ59" s="196">
        <v>-497.51243781099998</v>
      </c>
      <c r="AER59" s="196">
        <v>497.51243781099998</v>
      </c>
      <c r="AES59" s="196">
        <v>-497.51243781099998</v>
      </c>
      <c r="AET59" s="196">
        <v>-497.51243781099998</v>
      </c>
      <c r="AEU59" s="196">
        <v>-497.51243781099998</v>
      </c>
      <c r="AEV59" s="196">
        <v>-497.51243781099998</v>
      </c>
      <c r="AEW59" s="196">
        <v>497.51243781099998</v>
      </c>
      <c r="AEX59" s="196">
        <v>-497.51243781099998</v>
      </c>
      <c r="AEY59" s="196">
        <v>497.51243781099998</v>
      </c>
      <c r="AFA59">
        <f t="shared" si="109"/>
        <v>-1</v>
      </c>
      <c r="AFB59" s="239">
        <v>-1</v>
      </c>
      <c r="AFC59" s="239">
        <v>-1</v>
      </c>
      <c r="AFD59" s="239">
        <v>-1</v>
      </c>
      <c r="AFE59" s="214">
        <v>-1</v>
      </c>
      <c r="AFF59" s="240">
        <v>6</v>
      </c>
      <c r="AFG59">
        <f t="shared" si="110"/>
        <v>1</v>
      </c>
      <c r="AFH59">
        <f t="shared" si="111"/>
        <v>-1</v>
      </c>
      <c r="AFI59" s="214">
        <v>-1</v>
      </c>
      <c r="AFJ59">
        <f t="shared" si="112"/>
        <v>1</v>
      </c>
      <c r="AFK59">
        <f t="shared" si="194"/>
        <v>1</v>
      </c>
      <c r="AFL59">
        <f t="shared" si="167"/>
        <v>0</v>
      </c>
      <c r="AFM59">
        <f t="shared" si="114"/>
        <v>1</v>
      </c>
      <c r="AFN59">
        <v>-6.4999999999999997E-3</v>
      </c>
      <c r="AFO59" s="202">
        <v>42557</v>
      </c>
      <c r="AFP59">
        <f t="shared" si="115"/>
        <v>-1</v>
      </c>
      <c r="AFQ59" t="str">
        <f t="shared" si="92"/>
        <v>TRUE</v>
      </c>
      <c r="AFR59">
        <f>VLOOKUP($A59,'FuturesInfo (3)'!$A$2:$V$80,22)</f>
        <v>4</v>
      </c>
      <c r="AFS59" s="252"/>
      <c r="AFT59">
        <f t="shared" si="116"/>
        <v>3</v>
      </c>
      <c r="AFU59" s="138">
        <f>VLOOKUP($A59,'FuturesInfo (3)'!$A$2:$O$80,15)*AFR59</f>
        <v>99350</v>
      </c>
      <c r="AFV59" s="138">
        <f>VLOOKUP($A59,'FuturesInfo (3)'!$A$2:$O$80,15)*AFT59</f>
        <v>74512.5</v>
      </c>
      <c r="AFW59" s="196">
        <f t="shared" si="117"/>
        <v>645.77499999999998</v>
      </c>
      <c r="AFX59" s="196">
        <f t="shared" si="188"/>
        <v>645.77499999999998</v>
      </c>
      <c r="AFY59" s="196">
        <f t="shared" si="119"/>
        <v>645.77499999999998</v>
      </c>
      <c r="AFZ59" s="196">
        <f t="shared" si="120"/>
        <v>-645.77499999999998</v>
      </c>
      <c r="AGA59" s="196">
        <f t="shared" si="191"/>
        <v>645.77499999999998</v>
      </c>
      <c r="AGB59" s="196">
        <f t="shared" si="122"/>
        <v>645.77499999999998</v>
      </c>
      <c r="AGC59" s="196">
        <f t="shared" si="168"/>
        <v>645.77499999999998</v>
      </c>
      <c r="AGD59" s="196">
        <f t="shared" si="123"/>
        <v>645.77499999999998</v>
      </c>
      <c r="AGE59" s="196">
        <f>IF(IF(sym!$Q48=AFI59,1,0)=1,ABS(AFU59*AFN59),-ABS(AFU59*AFN59))</f>
        <v>-645.77499999999998</v>
      </c>
      <c r="AGF59" s="196">
        <f>IF(IF(sym!$P48=AFI59,1,0)=1,ABS(AFU59*AFN59),-ABS(AFU59*AFN59))</f>
        <v>645.77499999999998</v>
      </c>
      <c r="AGG59" s="196">
        <f t="shared" si="183"/>
        <v>-645.77499999999998</v>
      </c>
      <c r="AGH59" s="196">
        <f t="shared" si="125"/>
        <v>645.77499999999998</v>
      </c>
      <c r="AGJ59">
        <f t="shared" si="126"/>
        <v>-1</v>
      </c>
      <c r="AGK59" s="239">
        <v>-1</v>
      </c>
      <c r="AGL59" s="239">
        <v>1</v>
      </c>
      <c r="AGM59" s="239">
        <v>-1</v>
      </c>
      <c r="AGN59" s="214">
        <v>-1</v>
      </c>
      <c r="AGO59" s="240">
        <v>7</v>
      </c>
      <c r="AGP59">
        <f t="shared" si="127"/>
        <v>1</v>
      </c>
      <c r="AGQ59">
        <f t="shared" si="128"/>
        <v>-1</v>
      </c>
      <c r="AGR59" s="214"/>
      <c r="AGS59">
        <f t="shared" si="129"/>
        <v>0</v>
      </c>
      <c r="AGT59">
        <f t="shared" si="195"/>
        <v>0</v>
      </c>
      <c r="AGU59">
        <f t="shared" si="169"/>
        <v>0</v>
      </c>
      <c r="AGV59">
        <f t="shared" si="131"/>
        <v>0</v>
      </c>
      <c r="AGW59" s="248"/>
      <c r="AGX59" s="202">
        <v>42557</v>
      </c>
      <c r="AGY59">
        <f t="shared" si="132"/>
        <v>-1</v>
      </c>
      <c r="AGZ59" t="str">
        <f t="shared" si="93"/>
        <v>TRUE</v>
      </c>
      <c r="AHA59">
        <f>VLOOKUP($A59,'FuturesInfo (3)'!$A$2:$V$80,22)</f>
        <v>4</v>
      </c>
      <c r="AHB59" s="252"/>
      <c r="AHC59">
        <f t="shared" si="133"/>
        <v>3</v>
      </c>
      <c r="AHD59" s="138">
        <f>VLOOKUP($A59,'FuturesInfo (3)'!$A$2:$O$80,15)*AHA59</f>
        <v>99350</v>
      </c>
      <c r="AHE59" s="138">
        <f>VLOOKUP($A59,'FuturesInfo (3)'!$A$2:$O$80,15)*AHC59</f>
        <v>74512.5</v>
      </c>
      <c r="AHF59" s="196">
        <f t="shared" si="134"/>
        <v>0</v>
      </c>
      <c r="AHG59" s="196">
        <f t="shared" si="189"/>
        <v>0</v>
      </c>
      <c r="AHH59" s="196">
        <f t="shared" si="136"/>
        <v>0</v>
      </c>
      <c r="AHI59" s="196">
        <f t="shared" si="137"/>
        <v>0</v>
      </c>
      <c r="AHJ59" s="196">
        <f t="shared" si="192"/>
        <v>0</v>
      </c>
      <c r="AHK59" s="196">
        <f t="shared" si="139"/>
        <v>0</v>
      </c>
      <c r="AHL59" s="196">
        <f t="shared" si="170"/>
        <v>0</v>
      </c>
      <c r="AHM59" s="196">
        <f t="shared" si="140"/>
        <v>0</v>
      </c>
      <c r="AHN59" s="196">
        <f>IF(IF(sym!$Q48=AGR59,1,0)=1,ABS(AHD59*AGW59),-ABS(AHD59*AGW59))</f>
        <v>0</v>
      </c>
      <c r="AHO59" s="196">
        <f>IF(IF(sym!$P48=AGR59,1,0)=1,ABS(AHD59*AGW59),-ABS(AHD59*AGW59))</f>
        <v>0</v>
      </c>
      <c r="AHP59" s="196">
        <f t="shared" si="185"/>
        <v>0</v>
      </c>
      <c r="AHQ59" s="196">
        <f t="shared" si="142"/>
        <v>0</v>
      </c>
      <c r="AHS59">
        <f t="shared" si="143"/>
        <v>0</v>
      </c>
      <c r="AHT59" s="239"/>
      <c r="AHU59" s="239"/>
      <c r="AHV59" s="239"/>
      <c r="AHW59" s="214"/>
      <c r="AHX59" s="240"/>
      <c r="AHY59">
        <f t="shared" si="144"/>
        <v>1</v>
      </c>
      <c r="AHZ59">
        <f t="shared" si="145"/>
        <v>0</v>
      </c>
      <c r="AIA59" s="214"/>
      <c r="AIB59">
        <f t="shared" si="146"/>
        <v>1</v>
      </c>
      <c r="AIC59">
        <f t="shared" si="196"/>
        <v>1</v>
      </c>
      <c r="AID59">
        <f t="shared" si="171"/>
        <v>0</v>
      </c>
      <c r="AIE59">
        <f t="shared" si="148"/>
        <v>1</v>
      </c>
      <c r="AIF59" s="248"/>
      <c r="AIG59" s="202"/>
      <c r="AIH59">
        <f t="shared" si="149"/>
        <v>-1</v>
      </c>
      <c r="AII59" t="str">
        <f t="shared" si="94"/>
        <v>FALSE</v>
      </c>
      <c r="AIJ59">
        <f>VLOOKUP($A59,'FuturesInfo (3)'!$A$2:$V$80,22)</f>
        <v>4</v>
      </c>
      <c r="AIK59" s="252"/>
      <c r="AIL59">
        <f t="shared" si="150"/>
        <v>3</v>
      </c>
      <c r="AIM59" s="138">
        <f>VLOOKUP($A59,'FuturesInfo (3)'!$A$2:$O$80,15)*AIJ59</f>
        <v>99350</v>
      </c>
      <c r="AIN59" s="138">
        <f>VLOOKUP($A59,'FuturesInfo (3)'!$A$2:$O$80,15)*AIL59</f>
        <v>74512.5</v>
      </c>
      <c r="AIO59" s="196">
        <f t="shared" si="151"/>
        <v>0</v>
      </c>
      <c r="AIP59" s="196">
        <f t="shared" si="190"/>
        <v>0</v>
      </c>
      <c r="AIQ59" s="196">
        <f t="shared" si="153"/>
        <v>0</v>
      </c>
      <c r="AIR59" s="196">
        <f t="shared" si="154"/>
        <v>0</v>
      </c>
      <c r="AIS59" s="196">
        <f t="shared" si="193"/>
        <v>0</v>
      </c>
      <c r="AIT59" s="196">
        <f t="shared" si="156"/>
        <v>0</v>
      </c>
      <c r="AIU59" s="196">
        <f t="shared" si="172"/>
        <v>0</v>
      </c>
      <c r="AIV59" s="196">
        <f t="shared" si="157"/>
        <v>0</v>
      </c>
      <c r="AIW59" s="196">
        <f>IF(IF(sym!$Q48=AIA59,1,0)=1,ABS(AIM59*AIF59),-ABS(AIM59*AIF59))</f>
        <v>0</v>
      </c>
      <c r="AIX59" s="196">
        <f>IF(IF(sym!$P48=AIA59,1,0)=1,ABS(AIM59*AIF59),-ABS(AIM59*AIF59))</f>
        <v>0</v>
      </c>
      <c r="AIY59" s="196">
        <f t="shared" si="187"/>
        <v>0</v>
      </c>
      <c r="AIZ59" s="196">
        <f t="shared" si="159"/>
        <v>0</v>
      </c>
    </row>
    <row r="60" spans="1:936" x14ac:dyDescent="0.25">
      <c r="A60" s="1" t="s">
        <v>376</v>
      </c>
      <c r="B60" s="150" t="str">
        <f>'FuturesInfo (3)'!M48</f>
        <v>@NE</v>
      </c>
      <c r="C60" s="200" t="str">
        <f>VLOOKUP(A60,'FuturesInfo (3)'!$A$2:$K$80,11)</f>
        <v>currency</v>
      </c>
      <c r="F60" t="e">
        <f>#REF!</f>
        <v>#REF!</v>
      </c>
      <c r="G60">
        <v>1</v>
      </c>
      <c r="H60">
        <v>1</v>
      </c>
      <c r="I60">
        <v>1</v>
      </c>
      <c r="J60">
        <f t="shared" si="197"/>
        <v>1</v>
      </c>
      <c r="K60">
        <f t="shared" si="198"/>
        <v>1</v>
      </c>
      <c r="L60" s="184">
        <v>2.16049382716E-2</v>
      </c>
      <c r="M60" s="2">
        <v>10</v>
      </c>
      <c r="N60">
        <v>60</v>
      </c>
      <c r="O60" t="str">
        <f t="shared" si="199"/>
        <v>TRUE</v>
      </c>
      <c r="P60">
        <f>VLOOKUP($A60,'FuturesInfo (3)'!$A$2:$V$80,22)</f>
        <v>2</v>
      </c>
      <c r="Q60">
        <f t="shared" si="80"/>
        <v>2</v>
      </c>
      <c r="R60">
        <f t="shared" si="80"/>
        <v>2</v>
      </c>
      <c r="S60" s="138">
        <f>VLOOKUP($A60,'FuturesInfo (3)'!$A$2:$O$80,15)*Q60</f>
        <v>142320</v>
      </c>
      <c r="T60" s="144">
        <f t="shared" si="200"/>
        <v>3074.8148148141122</v>
      </c>
      <c r="U60" s="144">
        <f t="shared" si="95"/>
        <v>3074.8148148141122</v>
      </c>
      <c r="W60">
        <f t="shared" si="201"/>
        <v>1</v>
      </c>
      <c r="X60">
        <v>-1</v>
      </c>
      <c r="Y60">
        <v>1</v>
      </c>
      <c r="Z60">
        <v>-1</v>
      </c>
      <c r="AA60">
        <f t="shared" si="173"/>
        <v>1</v>
      </c>
      <c r="AB60">
        <f t="shared" si="202"/>
        <v>0</v>
      </c>
      <c r="AC60" s="1">
        <v>-2.5895554596499998E-3</v>
      </c>
      <c r="AD60" s="2">
        <v>10</v>
      </c>
      <c r="AE60">
        <v>60</v>
      </c>
      <c r="AF60" t="str">
        <f t="shared" si="203"/>
        <v>TRUE</v>
      </c>
      <c r="AG60">
        <f>VLOOKUP($A60,'FuturesInfo (3)'!$A$2:$V$80,22)</f>
        <v>2</v>
      </c>
      <c r="AH60">
        <f t="shared" si="204"/>
        <v>2</v>
      </c>
      <c r="AI60">
        <f t="shared" si="96"/>
        <v>2</v>
      </c>
      <c r="AJ60" s="138">
        <f>VLOOKUP($A60,'FuturesInfo (3)'!$A$2:$O$80,15)*AI60</f>
        <v>142320</v>
      </c>
      <c r="AK60" s="196">
        <f t="shared" si="205"/>
        <v>368.54553301738798</v>
      </c>
      <c r="AL60" s="196">
        <f t="shared" si="98"/>
        <v>-368.54553301738798</v>
      </c>
      <c r="AN60">
        <f t="shared" si="86"/>
        <v>-1</v>
      </c>
      <c r="AO60">
        <v>-1</v>
      </c>
      <c r="AP60">
        <v>1</v>
      </c>
      <c r="AQ60">
        <v>1</v>
      </c>
      <c r="AR60">
        <f t="shared" si="174"/>
        <v>0</v>
      </c>
      <c r="AS60">
        <f t="shared" si="87"/>
        <v>1</v>
      </c>
      <c r="AT60" s="1">
        <v>5.1925573344900004E-3</v>
      </c>
      <c r="AU60" s="2">
        <v>10</v>
      </c>
      <c r="AV60">
        <v>60</v>
      </c>
      <c r="AW60" t="str">
        <f t="shared" si="88"/>
        <v>TRUE</v>
      </c>
      <c r="AX60">
        <f>VLOOKUP($A60,'FuturesInfo (3)'!$A$2:$V$80,22)</f>
        <v>2</v>
      </c>
      <c r="AY60">
        <f t="shared" si="89"/>
        <v>2</v>
      </c>
      <c r="AZ60">
        <f t="shared" si="99"/>
        <v>2</v>
      </c>
      <c r="BA60" s="138">
        <f>VLOOKUP($A60,'FuturesInfo (3)'!$A$2:$O$80,15)*AZ60</f>
        <v>142320</v>
      </c>
      <c r="BB60" s="196">
        <f t="shared" si="90"/>
        <v>-739.00475984461684</v>
      </c>
      <c r="BC60" s="196">
        <f t="shared" si="100"/>
        <v>739.00475984461684</v>
      </c>
      <c r="BE60">
        <v>-1</v>
      </c>
      <c r="BF60">
        <v>1</v>
      </c>
      <c r="BG60">
        <v>1</v>
      </c>
      <c r="BH60">
        <v>1</v>
      </c>
      <c r="BI60">
        <v>1</v>
      </c>
      <c r="BJ60">
        <v>1</v>
      </c>
      <c r="BK60" s="1">
        <v>6.7441526761399997E-3</v>
      </c>
      <c r="BL60" s="2">
        <v>10</v>
      </c>
      <c r="BM60">
        <v>60</v>
      </c>
      <c r="BN60" t="s">
        <v>1180</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1180</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1180</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1180</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1180</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1180</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1180</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1180</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1180</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1180</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1180</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1180</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1180</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1180</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1180</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1180</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1180</v>
      </c>
      <c r="QX60">
        <v>2</v>
      </c>
      <c r="QY60" s="252">
        <v>2</v>
      </c>
      <c r="QZ60">
        <v>2</v>
      </c>
      <c r="RA60" s="138">
        <v>142020</v>
      </c>
      <c r="RB60" s="138">
        <v>142020</v>
      </c>
      <c r="RC60" s="196">
        <v>180.22842639523981</v>
      </c>
      <c r="RD60" s="196">
        <f t="shared" si="91"/>
        <v>180.22842639523981</v>
      </c>
      <c r="RE60" s="196">
        <v>180.22842639523981</v>
      </c>
      <c r="RF60" s="196">
        <v>-180.22842639523981</v>
      </c>
      <c r="RG60" s="196">
        <v>-180.22842639523981</v>
      </c>
      <c r="RH60" s="196">
        <v>-180.22842639523981</v>
      </c>
      <c r="RI60" s="196">
        <f t="shared" si="101"/>
        <v>0</v>
      </c>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f t="shared" si="175"/>
        <v>1</v>
      </c>
      <c r="SE60" t="s">
        <v>1180</v>
      </c>
      <c r="SF60">
        <v>2</v>
      </c>
      <c r="SG60" s="252">
        <v>1</v>
      </c>
      <c r="SH60">
        <v>3</v>
      </c>
      <c r="SI60" s="138">
        <v>142820</v>
      </c>
      <c r="SJ60" s="138">
        <v>214230</v>
      </c>
      <c r="SK60" s="196">
        <v>-804.50640754811775</v>
      </c>
      <c r="SL60" s="196">
        <f t="shared" si="160"/>
        <v>804.50640754811775</v>
      </c>
      <c r="SM60" s="196">
        <v>804.50640754811775</v>
      </c>
      <c r="SN60" s="196">
        <v>-804.50640754811775</v>
      </c>
      <c r="SO60" s="196">
        <v>804.50640754811775</v>
      </c>
      <c r="SP60" s="196">
        <v>-804.50640754811775</v>
      </c>
      <c r="SQ60" s="196">
        <v>804.50640754811775</v>
      </c>
      <c r="SR60" s="196">
        <f t="shared" si="102"/>
        <v>804.50640754811775</v>
      </c>
      <c r="SS60" s="196">
        <v>804.50640754811775</v>
      </c>
      <c r="ST60" s="196">
        <v>-804.50640754811775</v>
      </c>
      <c r="SU60" s="196">
        <v>-804.50640754811775</v>
      </c>
      <c r="SV60" s="196">
        <v>804.50640754811775</v>
      </c>
      <c r="SX60">
        <v>1</v>
      </c>
      <c r="SY60" s="239">
        <v>1</v>
      </c>
      <c r="SZ60" s="239">
        <v>1</v>
      </c>
      <c r="TA60" s="239">
        <v>1</v>
      </c>
      <c r="TB60" s="214">
        <v>1</v>
      </c>
      <c r="TC60" s="240">
        <v>4</v>
      </c>
      <c r="TD60">
        <v>-1</v>
      </c>
      <c r="TE60">
        <v>1</v>
      </c>
      <c r="TF60" s="214">
        <v>1</v>
      </c>
      <c r="TG60">
        <v>1</v>
      </c>
      <c r="TH60">
        <v>1</v>
      </c>
      <c r="TI60">
        <v>0</v>
      </c>
      <c r="TJ60">
        <v>1</v>
      </c>
      <c r="TK60" s="248"/>
      <c r="TL60" s="202">
        <v>42548</v>
      </c>
      <c r="TM60">
        <f t="shared" si="176"/>
        <v>1</v>
      </c>
      <c r="TN60" t="s">
        <v>1180</v>
      </c>
      <c r="TO60">
        <v>3</v>
      </c>
      <c r="TP60" s="252">
        <v>1</v>
      </c>
      <c r="TQ60">
        <v>4</v>
      </c>
      <c r="TR60" s="138">
        <v>214230</v>
      </c>
      <c r="TS60" s="138">
        <v>285640</v>
      </c>
      <c r="TT60" s="196">
        <v>0</v>
      </c>
      <c r="TU60" s="196">
        <f t="shared" si="161"/>
        <v>0</v>
      </c>
      <c r="TV60" s="196">
        <v>0</v>
      </c>
      <c r="TW60" s="196">
        <v>0</v>
      </c>
      <c r="TX60" s="196">
        <v>0</v>
      </c>
      <c r="TY60" s="196">
        <v>0</v>
      </c>
      <c r="TZ60" s="196">
        <v>0</v>
      </c>
      <c r="UA60" s="196">
        <f t="shared" si="103"/>
        <v>0</v>
      </c>
      <c r="UB60" s="196">
        <v>0</v>
      </c>
      <c r="UC60" s="196">
        <v>0</v>
      </c>
      <c r="UD60" s="196">
        <v>0</v>
      </c>
      <c r="UE60" s="196">
        <v>0</v>
      </c>
      <c r="UG60">
        <v>1</v>
      </c>
      <c r="UH60" s="239">
        <v>1</v>
      </c>
      <c r="UI60" s="239">
        <v>1</v>
      </c>
      <c r="UJ60" s="239">
        <v>1</v>
      </c>
      <c r="UK60" s="214">
        <v>1</v>
      </c>
      <c r="UL60" s="240">
        <v>4</v>
      </c>
      <c r="UM60">
        <v>-1</v>
      </c>
      <c r="UN60">
        <v>1</v>
      </c>
      <c r="UO60" s="214">
        <v>-1</v>
      </c>
      <c r="UP60">
        <v>0</v>
      </c>
      <c r="UQ60">
        <v>0</v>
      </c>
      <c r="UR60">
        <v>1</v>
      </c>
      <c r="US60">
        <v>0</v>
      </c>
      <c r="UT60" s="248">
        <v>-2.9407645987999998E-3</v>
      </c>
      <c r="UU60" s="202">
        <v>42548</v>
      </c>
      <c r="UV60">
        <f t="shared" si="177"/>
        <v>1</v>
      </c>
      <c r="UW60" t="s">
        <v>1180</v>
      </c>
      <c r="UX60">
        <v>3</v>
      </c>
      <c r="UY60" s="252">
        <v>1</v>
      </c>
      <c r="UZ60">
        <v>4</v>
      </c>
      <c r="VA60" s="138">
        <v>213600</v>
      </c>
      <c r="VB60" s="138">
        <v>284800</v>
      </c>
      <c r="VC60" s="196">
        <v>-628.14731830367998</v>
      </c>
      <c r="VD60" s="196">
        <f t="shared" si="162"/>
        <v>-628.14731830367998</v>
      </c>
      <c r="VE60" s="196">
        <v>-628.14731830367998</v>
      </c>
      <c r="VF60" s="196">
        <v>628.14731830367998</v>
      </c>
      <c r="VG60" s="196">
        <v>-628.14731830367998</v>
      </c>
      <c r="VH60" s="196">
        <v>-628.14731830367998</v>
      </c>
      <c r="VI60" s="196">
        <v>-628.14731830367998</v>
      </c>
      <c r="VJ60" s="196">
        <f t="shared" si="104"/>
        <v>-628.14731830367998</v>
      </c>
      <c r="VK60" s="196">
        <v>-628.14731830367998</v>
      </c>
      <c r="VL60" s="196">
        <v>628.14731830367998</v>
      </c>
      <c r="VM60" s="196">
        <v>-628.14731830367998</v>
      </c>
      <c r="VN60" s="196">
        <v>628.14731830367998</v>
      </c>
      <c r="VP60">
        <v>-1</v>
      </c>
      <c r="VQ60" s="239">
        <v>-1</v>
      </c>
      <c r="VR60" s="239">
        <v>-1</v>
      </c>
      <c r="VS60" s="239">
        <v>1</v>
      </c>
      <c r="VT60" s="214">
        <v>1</v>
      </c>
      <c r="VU60" s="240">
        <v>5</v>
      </c>
      <c r="VV60">
        <v>-1</v>
      </c>
      <c r="VW60">
        <v>1</v>
      </c>
      <c r="VX60" s="214">
        <v>-1</v>
      </c>
      <c r="VY60">
        <v>1</v>
      </c>
      <c r="VZ60">
        <v>0</v>
      </c>
      <c r="WA60">
        <v>1</v>
      </c>
      <c r="WB60">
        <v>0</v>
      </c>
      <c r="WC60" s="248">
        <v>-1.4044943820200001E-3</v>
      </c>
      <c r="WD60" s="202">
        <v>42548</v>
      </c>
      <c r="WE60">
        <f t="shared" si="178"/>
        <v>-1</v>
      </c>
      <c r="WF60" t="s">
        <v>1180</v>
      </c>
      <c r="WG60">
        <v>3</v>
      </c>
      <c r="WH60" s="252">
        <v>1</v>
      </c>
      <c r="WI60">
        <v>3</v>
      </c>
      <c r="WJ60" s="138">
        <v>213300</v>
      </c>
      <c r="WK60" s="138">
        <v>213300</v>
      </c>
      <c r="WL60" s="196">
        <v>299.57865168486603</v>
      </c>
      <c r="WM60" s="196">
        <f t="shared" si="163"/>
        <v>299.57865168486603</v>
      </c>
      <c r="WN60" s="196">
        <v>-299.57865168486603</v>
      </c>
      <c r="WO60" s="196">
        <v>299.57865168486603</v>
      </c>
      <c r="WP60" s="196">
        <v>-299.57865168486603</v>
      </c>
      <c r="WQ60" s="196">
        <v>299.57865168486603</v>
      </c>
      <c r="WR60" s="196">
        <v>-299.57865168486603</v>
      </c>
      <c r="WS60" s="196">
        <f t="shared" si="105"/>
        <v>299.57865168486603</v>
      </c>
      <c r="WT60" s="196">
        <v>-299.57865168486603</v>
      </c>
      <c r="WU60" s="196">
        <v>299.57865168486603</v>
      </c>
      <c r="WV60" s="196">
        <v>-299.57865168486603</v>
      </c>
      <c r="WW60" s="196">
        <v>299.57865168486603</v>
      </c>
      <c r="WY60">
        <v>-1</v>
      </c>
      <c r="WZ60" s="239">
        <v>-1</v>
      </c>
      <c r="XA60" s="239">
        <v>-1</v>
      </c>
      <c r="XB60" s="239">
        <v>1</v>
      </c>
      <c r="XC60" s="214">
        <v>1</v>
      </c>
      <c r="XD60" s="240">
        <v>6</v>
      </c>
      <c r="XE60">
        <v>-1</v>
      </c>
      <c r="XF60">
        <v>1</v>
      </c>
      <c r="XG60">
        <v>1</v>
      </c>
      <c r="XH60">
        <v>0</v>
      </c>
      <c r="XI60">
        <v>1</v>
      </c>
      <c r="XJ60">
        <v>0</v>
      </c>
      <c r="XK60">
        <v>1</v>
      </c>
      <c r="XL60">
        <v>1.2236286919800001E-2</v>
      </c>
      <c r="XM60" s="202">
        <v>42548</v>
      </c>
      <c r="XN60">
        <f t="shared" si="179"/>
        <v>-1</v>
      </c>
      <c r="XO60" t="s">
        <v>1180</v>
      </c>
      <c r="XP60">
        <v>3</v>
      </c>
      <c r="XQ60" s="252">
        <v>1</v>
      </c>
      <c r="XR60">
        <v>4</v>
      </c>
      <c r="XS60" s="138">
        <v>215910</v>
      </c>
      <c r="XT60" s="138">
        <v>287880</v>
      </c>
      <c r="XU60" s="196">
        <v>-2641.936708854018</v>
      </c>
      <c r="XV60" s="196">
        <f t="shared" si="164"/>
        <v>-2641.936708854018</v>
      </c>
      <c r="XW60" s="196">
        <v>2641.936708854018</v>
      </c>
      <c r="XX60" s="196">
        <v>-2641.936708854018</v>
      </c>
      <c r="XY60" s="196">
        <v>2641.936708854018</v>
      </c>
      <c r="XZ60" s="196">
        <v>-2641.936708854018</v>
      </c>
      <c r="YA60" s="196">
        <v>2641.936708854018</v>
      </c>
      <c r="YB60" s="196">
        <f t="shared" si="106"/>
        <v>-2641.936708854018</v>
      </c>
      <c r="YC60" s="196">
        <v>2641.936708854018</v>
      </c>
      <c r="YD60" s="196">
        <v>-2641.936708854018</v>
      </c>
      <c r="YE60" s="196">
        <v>-2641.936708854018</v>
      </c>
      <c r="YF60" s="196">
        <v>2641.936708854018</v>
      </c>
      <c r="YH60">
        <v>1</v>
      </c>
      <c r="YI60">
        <v>1</v>
      </c>
      <c r="YJ60">
        <v>1</v>
      </c>
      <c r="YK60">
        <v>1</v>
      </c>
      <c r="YL60">
        <v>1</v>
      </c>
      <c r="YM60">
        <v>7</v>
      </c>
      <c r="YN60">
        <v>-1</v>
      </c>
      <c r="YO60">
        <v>1</v>
      </c>
      <c r="YP60" s="214">
        <v>1</v>
      </c>
      <c r="YQ60">
        <v>1</v>
      </c>
      <c r="YR60">
        <v>1</v>
      </c>
      <c r="YS60">
        <v>0</v>
      </c>
      <c r="YT60">
        <v>1</v>
      </c>
      <c r="YU60" s="248">
        <v>1.00041684035E-2</v>
      </c>
      <c r="YV60" s="202">
        <v>42548</v>
      </c>
      <c r="YW60">
        <f t="shared" si="180"/>
        <v>1</v>
      </c>
      <c r="YX60" t="s">
        <v>1180</v>
      </c>
      <c r="YY60">
        <v>3</v>
      </c>
      <c r="YZ60">
        <v>1</v>
      </c>
      <c r="ZA60">
        <v>4</v>
      </c>
      <c r="ZB60" s="138">
        <v>218070</v>
      </c>
      <c r="ZC60" s="138">
        <v>290760</v>
      </c>
      <c r="ZD60" s="196">
        <v>2181.6090037512449</v>
      </c>
      <c r="ZE60" s="196">
        <f t="shared" si="165"/>
        <v>2181.6090037512449</v>
      </c>
      <c r="ZF60" s="196">
        <v>2181.6090037512449</v>
      </c>
      <c r="ZG60" s="196">
        <v>-2181.6090037512449</v>
      </c>
      <c r="ZH60" s="196">
        <v>2181.6090037512449</v>
      </c>
      <c r="ZI60" s="196">
        <v>2181.6090037512449</v>
      </c>
      <c r="ZJ60" s="196">
        <v>2181.6090037512449</v>
      </c>
      <c r="ZK60" s="196">
        <f t="shared" si="107"/>
        <v>2181.6090037512449</v>
      </c>
      <c r="ZL60" s="196">
        <v>2181.6090037512449</v>
      </c>
      <c r="ZM60" s="196">
        <v>-2181.6090037512449</v>
      </c>
      <c r="ZN60" s="196">
        <v>-2181.6090037512449</v>
      </c>
      <c r="ZO60" s="196">
        <v>2181.6090037512449</v>
      </c>
      <c r="ZQ60">
        <v>1</v>
      </c>
      <c r="ZR60" s="239">
        <v>1</v>
      </c>
      <c r="ZS60" s="239">
        <v>-1</v>
      </c>
      <c r="ZT60" s="239">
        <v>1</v>
      </c>
      <c r="ZU60" s="214">
        <v>1</v>
      </c>
      <c r="ZV60" s="240">
        <v>8</v>
      </c>
      <c r="ZW60">
        <v>-1</v>
      </c>
      <c r="ZX60">
        <v>1</v>
      </c>
      <c r="ZY60" s="214">
        <v>-1</v>
      </c>
      <c r="ZZ60">
        <v>0</v>
      </c>
      <c r="AAA60">
        <v>0</v>
      </c>
      <c r="AAB60">
        <v>1</v>
      </c>
      <c r="AAC60">
        <v>0</v>
      </c>
      <c r="AAD60" s="248">
        <v>-1.0592928876E-2</v>
      </c>
      <c r="AAE60" s="202">
        <v>42548</v>
      </c>
      <c r="AAF60">
        <f t="shared" si="181"/>
        <v>1</v>
      </c>
      <c r="AAG60" t="s">
        <v>1180</v>
      </c>
      <c r="AAH60">
        <v>3</v>
      </c>
      <c r="AAI60" s="252">
        <v>2</v>
      </c>
      <c r="AAJ60">
        <v>2</v>
      </c>
      <c r="AAK60" s="138">
        <v>215760</v>
      </c>
      <c r="AAL60" s="138">
        <v>143840</v>
      </c>
      <c r="AAM60" s="196">
        <v>-2285.5303342857601</v>
      </c>
      <c r="AAN60" s="196">
        <f t="shared" si="166"/>
        <v>-2285.5303342857601</v>
      </c>
      <c r="AAO60" s="196">
        <v>-2285.5303342857601</v>
      </c>
      <c r="AAP60" s="196">
        <v>2285.5303342857601</v>
      </c>
      <c r="AAQ60" s="196">
        <v>-2285.5303342857601</v>
      </c>
      <c r="AAR60" s="196">
        <v>2285.5303342857601</v>
      </c>
      <c r="AAS60" s="196">
        <v>-2285.5303342857601</v>
      </c>
      <c r="AAT60" s="196">
        <f t="shared" si="108"/>
        <v>-2285.5303342857601</v>
      </c>
      <c r="AAU60" s="196">
        <v>-2285.5303342857601</v>
      </c>
      <c r="AAV60" s="196">
        <v>2285.5303342857601</v>
      </c>
      <c r="AAW60" s="196">
        <v>-2285.5303342857601</v>
      </c>
      <c r="AAX60" s="196">
        <v>2285.5303342857601</v>
      </c>
      <c r="AAZ60">
        <v>-1</v>
      </c>
      <c r="ABA60" s="239">
        <v>1</v>
      </c>
      <c r="ABB60" s="239">
        <v>1</v>
      </c>
      <c r="ABC60" s="239">
        <v>1</v>
      </c>
      <c r="ABD60" s="214">
        <v>1</v>
      </c>
      <c r="ABE60" s="240">
        <v>9</v>
      </c>
      <c r="ABF60">
        <v>-1</v>
      </c>
      <c r="ABG60">
        <v>1</v>
      </c>
      <c r="ABH60" s="214">
        <v>1</v>
      </c>
      <c r="ABI60">
        <v>1</v>
      </c>
      <c r="ABJ60">
        <v>1</v>
      </c>
      <c r="ABK60">
        <v>0</v>
      </c>
      <c r="ABL60">
        <v>1</v>
      </c>
      <c r="ABM60" s="248">
        <v>1.2791991101200001E-2</v>
      </c>
      <c r="ABN60" s="202">
        <v>42548</v>
      </c>
      <c r="ABO60">
        <v>1</v>
      </c>
      <c r="ABP60" t="s">
        <v>1180</v>
      </c>
      <c r="ABQ60">
        <v>3</v>
      </c>
      <c r="ABR60" s="252">
        <v>1</v>
      </c>
      <c r="ABS60">
        <v>4</v>
      </c>
      <c r="ABT60" s="138">
        <v>218520</v>
      </c>
      <c r="ABU60" s="138">
        <v>291360</v>
      </c>
      <c r="ABV60" s="196">
        <v>2795.3058954342241</v>
      </c>
      <c r="ABW60" s="196">
        <v>-2795.3058954342241</v>
      </c>
      <c r="ABX60" s="196">
        <v>2795.3058954342241</v>
      </c>
      <c r="ABY60" s="196">
        <v>-2795.3058954342241</v>
      </c>
      <c r="ABZ60" s="196">
        <v>2795.3058954342241</v>
      </c>
      <c r="ACA60" s="196">
        <v>2795.3058954342241</v>
      </c>
      <c r="ACB60" s="196">
        <v>2795.3058954342241</v>
      </c>
      <c r="ACC60" s="196">
        <v>2795.3058954342241</v>
      </c>
      <c r="ACD60" s="196">
        <v>2795.3058954342241</v>
      </c>
      <c r="ACE60" s="196">
        <v>-2795.3058954342241</v>
      </c>
      <c r="ACF60" s="196">
        <v>-2795.3058954342241</v>
      </c>
      <c r="ACG60" s="196">
        <v>2795.3058954342241</v>
      </c>
      <c r="ACI60">
        <v>1</v>
      </c>
      <c r="ACJ60" s="239">
        <v>1</v>
      </c>
      <c r="ACK60" s="239">
        <v>-1</v>
      </c>
      <c r="ACL60" s="239">
        <v>1</v>
      </c>
      <c r="ACM60" s="214">
        <v>1</v>
      </c>
      <c r="ACN60" s="240">
        <v>10</v>
      </c>
      <c r="ACO60">
        <v>-1</v>
      </c>
      <c r="ACP60">
        <v>1</v>
      </c>
      <c r="ACQ60" s="214">
        <v>-1</v>
      </c>
      <c r="ACR60">
        <v>1</v>
      </c>
      <c r="ACS60">
        <v>0</v>
      </c>
      <c r="ACT60">
        <v>1</v>
      </c>
      <c r="ACU60">
        <v>0</v>
      </c>
      <c r="ACV60" s="248">
        <v>-4.8050521691400004E-3</v>
      </c>
      <c r="ACW60" s="202">
        <v>42548</v>
      </c>
      <c r="ACX60">
        <v>1</v>
      </c>
      <c r="ACY60" t="s">
        <v>1180</v>
      </c>
      <c r="ACZ60">
        <v>3</v>
      </c>
      <c r="ADA60" s="252"/>
      <c r="ADB60">
        <v>2</v>
      </c>
      <c r="ADC60" s="138">
        <v>217470</v>
      </c>
      <c r="ADD60" s="138">
        <v>144980</v>
      </c>
      <c r="ADE60" s="196">
        <v>-1044.9546952228759</v>
      </c>
      <c r="ADF60" s="196">
        <v>-1044.9546952228759</v>
      </c>
      <c r="ADG60" s="196">
        <v>-1044.9546952228759</v>
      </c>
      <c r="ADH60" s="196">
        <v>1044.9546952228759</v>
      </c>
      <c r="ADI60" s="196">
        <v>-1044.9546952228759</v>
      </c>
      <c r="ADJ60" s="196">
        <v>1044.9546952228759</v>
      </c>
      <c r="ADK60" s="196">
        <v>-1044.9546952228759</v>
      </c>
      <c r="ADL60" s="196">
        <v>-1044.9546952228759</v>
      </c>
      <c r="ADM60" s="196">
        <v>-1044.9546952228759</v>
      </c>
      <c r="ADN60" s="196">
        <v>1044.9546952228759</v>
      </c>
      <c r="ADO60" s="196">
        <v>-1044.9546952228759</v>
      </c>
      <c r="ADP60" s="196">
        <v>1044.9546952228759</v>
      </c>
      <c r="ADR60">
        <v>-1</v>
      </c>
      <c r="ADS60" s="239">
        <v>1</v>
      </c>
      <c r="ADT60" s="239">
        <v>-1</v>
      </c>
      <c r="ADU60" s="214">
        <v>1</v>
      </c>
      <c r="ADV60" s="214">
        <v>1</v>
      </c>
      <c r="ADW60" s="240">
        <v>11</v>
      </c>
      <c r="ADX60">
        <v>-1</v>
      </c>
      <c r="ADY60">
        <v>1</v>
      </c>
      <c r="ADZ60" s="214">
        <v>-1</v>
      </c>
      <c r="AEA60">
        <v>1</v>
      </c>
      <c r="AEB60">
        <v>0</v>
      </c>
      <c r="AEC60">
        <v>1</v>
      </c>
      <c r="AED60">
        <v>0</v>
      </c>
      <c r="AEE60" s="248">
        <v>-8.1390536625700009E-3</v>
      </c>
      <c r="AEF60" s="202">
        <v>42548</v>
      </c>
      <c r="AEG60">
        <v>1</v>
      </c>
      <c r="AEH60" t="s">
        <v>1180</v>
      </c>
      <c r="AEI60">
        <v>3</v>
      </c>
      <c r="AEJ60" s="252"/>
      <c r="AEK60">
        <v>2</v>
      </c>
      <c r="AEL60" s="138">
        <v>215700</v>
      </c>
      <c r="AEM60" s="138">
        <v>143800</v>
      </c>
      <c r="AEN60" s="196">
        <v>-1755.5938750163491</v>
      </c>
      <c r="AEO60" s="196">
        <v>1755.5938750163491</v>
      </c>
      <c r="AEP60" s="196">
        <v>-1755.5938750163491</v>
      </c>
      <c r="AEQ60" s="196">
        <v>1755.5938750163491</v>
      </c>
      <c r="AER60" s="196">
        <v>-1755.5938750163491</v>
      </c>
      <c r="AES60" s="196">
        <v>1755.5938750163491</v>
      </c>
      <c r="AET60" s="196">
        <v>-1755.5938750163491</v>
      </c>
      <c r="AEU60" s="196">
        <v>-1755.5938750163491</v>
      </c>
      <c r="AEV60" s="196">
        <v>-1755.5938750163491</v>
      </c>
      <c r="AEW60" s="196">
        <v>1755.5938750163491</v>
      </c>
      <c r="AEX60" s="196">
        <v>-1755.5938750163491</v>
      </c>
      <c r="AEY60" s="196">
        <v>1755.5938750163491</v>
      </c>
      <c r="AFA60">
        <f t="shared" si="109"/>
        <v>-1</v>
      </c>
      <c r="AFB60" s="239">
        <v>-1</v>
      </c>
      <c r="AFC60" s="239">
        <v>1</v>
      </c>
      <c r="AFD60" s="239">
        <v>-1</v>
      </c>
      <c r="AFE60" s="214">
        <v>1</v>
      </c>
      <c r="AFF60" s="240">
        <v>12</v>
      </c>
      <c r="AFG60">
        <f t="shared" si="110"/>
        <v>-1</v>
      </c>
      <c r="AFH60">
        <f t="shared" si="111"/>
        <v>1</v>
      </c>
      <c r="AFI60" s="214">
        <v>-1</v>
      </c>
      <c r="AFJ60">
        <f t="shared" si="112"/>
        <v>0</v>
      </c>
      <c r="AFK60">
        <f t="shared" si="194"/>
        <v>0</v>
      </c>
      <c r="AFL60">
        <f t="shared" si="167"/>
        <v>1</v>
      </c>
      <c r="AFM60">
        <f t="shared" si="114"/>
        <v>0</v>
      </c>
      <c r="AFN60">
        <v>-1.02920723227E-2</v>
      </c>
      <c r="AFO60" s="202">
        <v>42548</v>
      </c>
      <c r="AFP60">
        <f t="shared" si="115"/>
        <v>1</v>
      </c>
      <c r="AFQ60" t="str">
        <f t="shared" si="92"/>
        <v>TRUE</v>
      </c>
      <c r="AFR60">
        <f>VLOOKUP($A60,'FuturesInfo (3)'!$A$2:$V$80,22)</f>
        <v>2</v>
      </c>
      <c r="AFS60" s="252"/>
      <c r="AFT60">
        <f t="shared" si="116"/>
        <v>2</v>
      </c>
      <c r="AFU60" s="138">
        <f>VLOOKUP($A60,'FuturesInfo (3)'!$A$2:$O$80,15)*AFR60</f>
        <v>142320</v>
      </c>
      <c r="AFV60" s="138">
        <f>VLOOKUP($A60,'FuturesInfo (3)'!$A$2:$O$80,15)*AFT60</f>
        <v>142320</v>
      </c>
      <c r="AFW60" s="196">
        <f t="shared" si="117"/>
        <v>1464.767732966664</v>
      </c>
      <c r="AFX60" s="196">
        <f t="shared" si="188"/>
        <v>1464.767732966664</v>
      </c>
      <c r="AFY60" s="196">
        <f t="shared" si="119"/>
        <v>-1464.767732966664</v>
      </c>
      <c r="AFZ60" s="196">
        <f t="shared" si="120"/>
        <v>1464.767732966664</v>
      </c>
      <c r="AGA60" s="196">
        <f t="shared" si="191"/>
        <v>-1464.767732966664</v>
      </c>
      <c r="AGB60" s="196">
        <f t="shared" si="122"/>
        <v>-1464.767732966664</v>
      </c>
      <c r="AGC60" s="196">
        <f t="shared" si="168"/>
        <v>1464.767732966664</v>
      </c>
      <c r="AGD60" s="196">
        <f t="shared" si="123"/>
        <v>-1464.767732966664</v>
      </c>
      <c r="AGE60" s="196">
        <f>IF(IF(sym!$Q49=AFI60,1,0)=1,ABS(AFU60*AFN60),-ABS(AFU60*AFN60))</f>
        <v>-1464.767732966664</v>
      </c>
      <c r="AGF60" s="196">
        <f>IF(IF(sym!$P49=AFI60,1,0)=1,ABS(AFU60*AFN60),-ABS(AFU60*AFN60))</f>
        <v>1464.767732966664</v>
      </c>
      <c r="AGG60" s="196">
        <f t="shared" si="183"/>
        <v>-1464.767732966664</v>
      </c>
      <c r="AGH60" s="196">
        <f t="shared" si="125"/>
        <v>1464.767732966664</v>
      </c>
      <c r="AGJ60">
        <f t="shared" si="126"/>
        <v>-1</v>
      </c>
      <c r="AGK60" s="239">
        <v>-1</v>
      </c>
      <c r="AGL60" s="239">
        <v>1</v>
      </c>
      <c r="AGM60" s="239">
        <v>-1</v>
      </c>
      <c r="AGN60" s="214">
        <v>1</v>
      </c>
      <c r="AGO60" s="240">
        <v>-3</v>
      </c>
      <c r="AGP60">
        <f t="shared" si="127"/>
        <v>-1</v>
      </c>
      <c r="AGQ60">
        <f t="shared" si="128"/>
        <v>-1</v>
      </c>
      <c r="AGR60" s="214"/>
      <c r="AGS60">
        <f t="shared" si="129"/>
        <v>0</v>
      </c>
      <c r="AGT60">
        <f t="shared" si="195"/>
        <v>0</v>
      </c>
      <c r="AGU60">
        <f t="shared" si="169"/>
        <v>0</v>
      </c>
      <c r="AGV60">
        <f t="shared" si="131"/>
        <v>0</v>
      </c>
      <c r="AGW60" s="248"/>
      <c r="AGX60" s="202">
        <v>42548</v>
      </c>
      <c r="AGY60">
        <f t="shared" si="132"/>
        <v>-1</v>
      </c>
      <c r="AGZ60" t="str">
        <f t="shared" si="93"/>
        <v>TRUE</v>
      </c>
      <c r="AHA60">
        <f>VLOOKUP($A60,'FuturesInfo (3)'!$A$2:$V$80,22)</f>
        <v>2</v>
      </c>
      <c r="AHB60" s="252"/>
      <c r="AHC60">
        <f t="shared" si="133"/>
        <v>2</v>
      </c>
      <c r="AHD60" s="138">
        <f>VLOOKUP($A60,'FuturesInfo (3)'!$A$2:$O$80,15)*AHA60</f>
        <v>142320</v>
      </c>
      <c r="AHE60" s="138">
        <f>VLOOKUP($A60,'FuturesInfo (3)'!$A$2:$O$80,15)*AHC60</f>
        <v>142320</v>
      </c>
      <c r="AHF60" s="196">
        <f t="shared" si="134"/>
        <v>0</v>
      </c>
      <c r="AHG60" s="196">
        <f t="shared" si="189"/>
        <v>0</v>
      </c>
      <c r="AHH60" s="196">
        <f t="shared" si="136"/>
        <v>0</v>
      </c>
      <c r="AHI60" s="196">
        <f t="shared" si="137"/>
        <v>0</v>
      </c>
      <c r="AHJ60" s="196">
        <f t="shared" si="192"/>
        <v>0</v>
      </c>
      <c r="AHK60" s="196">
        <f t="shared" si="139"/>
        <v>0</v>
      </c>
      <c r="AHL60" s="196">
        <f t="shared" si="170"/>
        <v>0</v>
      </c>
      <c r="AHM60" s="196">
        <f t="shared" si="140"/>
        <v>0</v>
      </c>
      <c r="AHN60" s="196">
        <f>IF(IF(sym!$Q49=AGR60,1,0)=1,ABS(AHD60*AGW60),-ABS(AHD60*AGW60))</f>
        <v>0</v>
      </c>
      <c r="AHO60" s="196">
        <f>IF(IF(sym!$P49=AGR60,1,0)=1,ABS(AHD60*AGW60),-ABS(AHD60*AGW60))</f>
        <v>0</v>
      </c>
      <c r="AHP60" s="196">
        <f t="shared" si="185"/>
        <v>0</v>
      </c>
      <c r="AHQ60" s="196">
        <f t="shared" si="142"/>
        <v>0</v>
      </c>
      <c r="AHS60">
        <f t="shared" si="143"/>
        <v>0</v>
      </c>
      <c r="AHT60" s="239"/>
      <c r="AHU60" s="239"/>
      <c r="AHV60" s="239"/>
      <c r="AHW60" s="214"/>
      <c r="AHX60" s="240"/>
      <c r="AHY60">
        <f t="shared" si="144"/>
        <v>1</v>
      </c>
      <c r="AHZ60">
        <f t="shared" si="145"/>
        <v>0</v>
      </c>
      <c r="AIA60" s="214"/>
      <c r="AIB60">
        <f t="shared" si="146"/>
        <v>1</v>
      </c>
      <c r="AIC60">
        <f t="shared" si="196"/>
        <v>1</v>
      </c>
      <c r="AID60">
        <f t="shared" si="171"/>
        <v>0</v>
      </c>
      <c r="AIE60">
        <f t="shared" si="148"/>
        <v>1</v>
      </c>
      <c r="AIF60" s="248"/>
      <c r="AIG60" s="202"/>
      <c r="AIH60">
        <f t="shared" si="149"/>
        <v>-1</v>
      </c>
      <c r="AII60" t="str">
        <f t="shared" si="94"/>
        <v>FALSE</v>
      </c>
      <c r="AIJ60">
        <f>VLOOKUP($A60,'FuturesInfo (3)'!$A$2:$V$80,22)</f>
        <v>2</v>
      </c>
      <c r="AIK60" s="252"/>
      <c r="AIL60">
        <f t="shared" si="150"/>
        <v>2</v>
      </c>
      <c r="AIM60" s="138">
        <f>VLOOKUP($A60,'FuturesInfo (3)'!$A$2:$O$80,15)*AIJ60</f>
        <v>142320</v>
      </c>
      <c r="AIN60" s="138">
        <f>VLOOKUP($A60,'FuturesInfo (3)'!$A$2:$O$80,15)*AIL60</f>
        <v>142320</v>
      </c>
      <c r="AIO60" s="196">
        <f t="shared" si="151"/>
        <v>0</v>
      </c>
      <c r="AIP60" s="196">
        <f t="shared" si="190"/>
        <v>0</v>
      </c>
      <c r="AIQ60" s="196">
        <f t="shared" si="153"/>
        <v>0</v>
      </c>
      <c r="AIR60" s="196">
        <f t="shared" si="154"/>
        <v>0</v>
      </c>
      <c r="AIS60" s="196">
        <f t="shared" si="193"/>
        <v>0</v>
      </c>
      <c r="AIT60" s="196">
        <f t="shared" si="156"/>
        <v>0</v>
      </c>
      <c r="AIU60" s="196">
        <f t="shared" si="172"/>
        <v>0</v>
      </c>
      <c r="AIV60" s="196">
        <f t="shared" si="157"/>
        <v>0</v>
      </c>
      <c r="AIW60" s="196">
        <f>IF(IF(sym!$Q49=AIA60,1,0)=1,ABS(AIM60*AIF60),-ABS(AIM60*AIF60))</f>
        <v>0</v>
      </c>
      <c r="AIX60" s="196">
        <f>IF(IF(sym!$P49=AIA60,1,0)=1,ABS(AIM60*AIF60),-ABS(AIM60*AIF60))</f>
        <v>0</v>
      </c>
      <c r="AIY60" s="196">
        <f t="shared" si="187"/>
        <v>0</v>
      </c>
      <c r="AIZ60" s="196">
        <f t="shared" si="159"/>
        <v>0</v>
      </c>
    </row>
    <row r="61" spans="1:936" x14ac:dyDescent="0.25">
      <c r="A61" s="1" t="s">
        <v>378</v>
      </c>
      <c r="B61" s="150" t="str">
        <f>'FuturesInfo (3)'!M49</f>
        <v>QNG</v>
      </c>
      <c r="C61" s="200" t="str">
        <f>VLOOKUP(A61,'FuturesInfo (3)'!$A$2:$K$80,11)</f>
        <v>energy</v>
      </c>
      <c r="F61" t="e">
        <f>#REF!</f>
        <v>#REF!</v>
      </c>
      <c r="G61">
        <v>1</v>
      </c>
      <c r="H61">
        <v>-1</v>
      </c>
      <c r="I61">
        <v>-1</v>
      </c>
      <c r="J61">
        <f t="shared" si="197"/>
        <v>0</v>
      </c>
      <c r="K61">
        <f t="shared" si="198"/>
        <v>1</v>
      </c>
      <c r="L61" s="184">
        <v>-2.9106029105999999E-3</v>
      </c>
      <c r="M61" s="2">
        <v>10</v>
      </c>
      <c r="N61">
        <v>60</v>
      </c>
      <c r="O61" t="str">
        <f t="shared" si="199"/>
        <v>TRUE</v>
      </c>
      <c r="P61">
        <f>VLOOKUP($A61,'FuturesInfo (3)'!$A$2:$V$80,22)</f>
        <v>2</v>
      </c>
      <c r="Q61">
        <f t="shared" si="80"/>
        <v>2</v>
      </c>
      <c r="R61">
        <f t="shared" si="80"/>
        <v>2</v>
      </c>
      <c r="S61" s="138">
        <f>VLOOKUP($A61,'FuturesInfo (3)'!$A$2:$O$80,15)*Q61</f>
        <v>54560.000000000007</v>
      </c>
      <c r="T61" s="144">
        <f t="shared" si="200"/>
        <v>-158.80249480233601</v>
      </c>
      <c r="U61" s="144">
        <f t="shared" si="95"/>
        <v>158.80249480233601</v>
      </c>
      <c r="W61">
        <f t="shared" si="201"/>
        <v>1</v>
      </c>
      <c r="X61">
        <v>1</v>
      </c>
      <c r="Y61">
        <v>-1</v>
      </c>
      <c r="Z61">
        <v>1</v>
      </c>
      <c r="AA61">
        <f t="shared" si="173"/>
        <v>1</v>
      </c>
      <c r="AB61">
        <f t="shared" si="202"/>
        <v>0</v>
      </c>
      <c r="AC61" s="1">
        <v>2.83569641368E-2</v>
      </c>
      <c r="AD61" s="2">
        <v>10</v>
      </c>
      <c r="AE61">
        <v>60</v>
      </c>
      <c r="AF61" t="str">
        <f t="shared" si="203"/>
        <v>TRUE</v>
      </c>
      <c r="AG61">
        <f>VLOOKUP($A61,'FuturesInfo (3)'!$A$2:$V$80,22)</f>
        <v>2</v>
      </c>
      <c r="AH61">
        <f t="shared" si="204"/>
        <v>2</v>
      </c>
      <c r="AI61">
        <f t="shared" si="96"/>
        <v>2</v>
      </c>
      <c r="AJ61" s="138">
        <f>VLOOKUP($A61,'FuturesInfo (3)'!$A$2:$O$80,15)*AI61</f>
        <v>54560.000000000007</v>
      </c>
      <c r="AK61" s="196">
        <f t="shared" si="205"/>
        <v>1547.1559633038082</v>
      </c>
      <c r="AL61" s="196">
        <f t="shared" si="98"/>
        <v>-1547.1559633038082</v>
      </c>
      <c r="AN61">
        <f t="shared" si="86"/>
        <v>1</v>
      </c>
      <c r="AO61">
        <v>1</v>
      </c>
      <c r="AP61">
        <v>-1</v>
      </c>
      <c r="AQ61">
        <v>1</v>
      </c>
      <c r="AR61">
        <f t="shared" si="174"/>
        <v>1</v>
      </c>
      <c r="AS61">
        <f t="shared" si="87"/>
        <v>0</v>
      </c>
      <c r="AT61" s="1">
        <v>3.24412003244E-3</v>
      </c>
      <c r="AU61" s="2">
        <v>10</v>
      </c>
      <c r="AV61">
        <v>60</v>
      </c>
      <c r="AW61" t="str">
        <f t="shared" si="88"/>
        <v>TRUE</v>
      </c>
      <c r="AX61">
        <f>VLOOKUP($A61,'FuturesInfo (3)'!$A$2:$V$80,22)</f>
        <v>2</v>
      </c>
      <c r="AY61">
        <f t="shared" si="89"/>
        <v>2</v>
      </c>
      <c r="AZ61">
        <f t="shared" si="99"/>
        <v>2</v>
      </c>
      <c r="BA61" s="138">
        <f>VLOOKUP($A61,'FuturesInfo (3)'!$A$2:$O$80,15)*AZ61</f>
        <v>54560.000000000007</v>
      </c>
      <c r="BB61" s="196">
        <f t="shared" si="90"/>
        <v>176.99918896992642</v>
      </c>
      <c r="BC61" s="196">
        <f t="shared" si="100"/>
        <v>-176.99918896992642</v>
      </c>
      <c r="BE61">
        <v>1</v>
      </c>
      <c r="BF61">
        <v>1</v>
      </c>
      <c r="BG61">
        <v>-1</v>
      </c>
      <c r="BH61">
        <v>-1</v>
      </c>
      <c r="BI61">
        <v>0</v>
      </c>
      <c r="BJ61">
        <v>1</v>
      </c>
      <c r="BK61" s="1">
        <v>-2.4252223120499999E-3</v>
      </c>
      <c r="BL61" s="2">
        <v>10</v>
      </c>
      <c r="BM61">
        <v>60</v>
      </c>
      <c r="BN61" t="s">
        <v>1180</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1180</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1180</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1180</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1180</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1180</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1180</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1180</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1180</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1180</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1180</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1180</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1180</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1180</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1180</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1180</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1180</v>
      </c>
      <c r="QX61">
        <v>2</v>
      </c>
      <c r="QY61" s="252">
        <v>2</v>
      </c>
      <c r="QZ61">
        <v>2</v>
      </c>
      <c r="RA61" s="138">
        <v>58360</v>
      </c>
      <c r="RB61" s="138">
        <v>58360</v>
      </c>
      <c r="RC61" s="196">
        <v>-1225.192442265384</v>
      </c>
      <c r="RD61" s="196">
        <f t="shared" si="91"/>
        <v>-1225.192442265384</v>
      </c>
      <c r="RE61" s="196">
        <v>-1225.192442265384</v>
      </c>
      <c r="RF61" s="196">
        <v>1225.192442265384</v>
      </c>
      <c r="RG61" s="196">
        <v>1225.192442265384</v>
      </c>
      <c r="RH61" s="196">
        <v>-1225.192442265384</v>
      </c>
      <c r="RI61" s="196">
        <f t="shared" si="101"/>
        <v>-2</v>
      </c>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f t="shared" si="175"/>
        <v>1</v>
      </c>
      <c r="SE61" t="s">
        <v>1180</v>
      </c>
      <c r="SF61">
        <v>2</v>
      </c>
      <c r="SG61" s="252">
        <v>2</v>
      </c>
      <c r="SH61">
        <v>2</v>
      </c>
      <c r="SI61" s="138">
        <v>59620</v>
      </c>
      <c r="SJ61" s="138">
        <v>59620</v>
      </c>
      <c r="SK61" s="196">
        <v>1287.203564086044</v>
      </c>
      <c r="SL61" s="196">
        <f t="shared" si="160"/>
        <v>1287.203564086044</v>
      </c>
      <c r="SM61" s="196">
        <v>-1287.203564086044</v>
      </c>
      <c r="SN61" s="196">
        <v>1287.203564086044</v>
      </c>
      <c r="SO61" s="196">
        <v>1287.203564086044</v>
      </c>
      <c r="SP61" s="196">
        <v>-1287.203564086044</v>
      </c>
      <c r="SQ61" s="196">
        <v>1287.203564086044</v>
      </c>
      <c r="SR61" s="196">
        <f t="shared" si="102"/>
        <v>1287.203564086044</v>
      </c>
      <c r="SS61" s="196">
        <v>1287.203564086044</v>
      </c>
      <c r="ST61" s="196">
        <v>-1287.203564086044</v>
      </c>
      <c r="SU61" s="196">
        <v>-1287.203564086044</v>
      </c>
      <c r="SV61" s="196">
        <v>1287.203564086044</v>
      </c>
      <c r="SX61">
        <v>1</v>
      </c>
      <c r="SY61" s="239">
        <v>1</v>
      </c>
      <c r="SZ61" s="239">
        <v>-1</v>
      </c>
      <c r="TA61" s="239">
        <v>1</v>
      </c>
      <c r="TB61" s="214">
        <v>-1</v>
      </c>
      <c r="TC61" s="240">
        <v>-11</v>
      </c>
      <c r="TD61">
        <v>1</v>
      </c>
      <c r="TE61">
        <v>1</v>
      </c>
      <c r="TF61" s="214">
        <v>1</v>
      </c>
      <c r="TG61">
        <v>1</v>
      </c>
      <c r="TH61">
        <v>0</v>
      </c>
      <c r="TI61">
        <v>1</v>
      </c>
      <c r="TJ61">
        <v>1</v>
      </c>
      <c r="TK61" s="248"/>
      <c r="TL61" s="202">
        <v>42537</v>
      </c>
      <c r="TM61">
        <f t="shared" si="176"/>
        <v>1</v>
      </c>
      <c r="TN61" t="s">
        <v>1180</v>
      </c>
      <c r="TO61">
        <v>3</v>
      </c>
      <c r="TP61" s="252">
        <v>2</v>
      </c>
      <c r="TQ61">
        <v>2</v>
      </c>
      <c r="TR61" s="138">
        <v>89430</v>
      </c>
      <c r="TS61" s="138">
        <v>59620</v>
      </c>
      <c r="TT61" s="196">
        <v>0</v>
      </c>
      <c r="TU61" s="196">
        <f t="shared" si="161"/>
        <v>0</v>
      </c>
      <c r="TV61" s="196">
        <v>0</v>
      </c>
      <c r="TW61" s="196">
        <v>0</v>
      </c>
      <c r="TX61" s="196">
        <v>0</v>
      </c>
      <c r="TY61" s="196">
        <v>0</v>
      </c>
      <c r="TZ61" s="196">
        <v>0</v>
      </c>
      <c r="UA61" s="196">
        <f t="shared" si="103"/>
        <v>0</v>
      </c>
      <c r="UB61" s="196">
        <v>0</v>
      </c>
      <c r="UC61" s="196">
        <v>0</v>
      </c>
      <c r="UD61" s="196">
        <v>0</v>
      </c>
      <c r="UE61" s="196">
        <v>0</v>
      </c>
      <c r="UG61">
        <v>1</v>
      </c>
      <c r="UH61" s="239">
        <v>1</v>
      </c>
      <c r="UI61" s="239">
        <v>-1</v>
      </c>
      <c r="UJ61" s="239">
        <v>1</v>
      </c>
      <c r="UK61" s="214">
        <v>-1</v>
      </c>
      <c r="UL61" s="240">
        <v>-11</v>
      </c>
      <c r="UM61">
        <v>1</v>
      </c>
      <c r="UN61">
        <v>1</v>
      </c>
      <c r="UO61" s="214">
        <v>-1</v>
      </c>
      <c r="UP61">
        <v>0</v>
      </c>
      <c r="UQ61">
        <v>1</v>
      </c>
      <c r="UR61">
        <v>0</v>
      </c>
      <c r="US61">
        <v>0</v>
      </c>
      <c r="UT61" s="248">
        <v>-7.4807111707499999E-2</v>
      </c>
      <c r="UU61" s="202">
        <v>42537</v>
      </c>
      <c r="UV61">
        <f t="shared" si="177"/>
        <v>1</v>
      </c>
      <c r="UW61" t="s">
        <v>1180</v>
      </c>
      <c r="UX61">
        <v>3</v>
      </c>
      <c r="UY61" s="252">
        <v>2</v>
      </c>
      <c r="UZ61">
        <v>2</v>
      </c>
      <c r="VA61" s="138">
        <v>82740</v>
      </c>
      <c r="VB61" s="138">
        <v>55160</v>
      </c>
      <c r="VC61" s="196">
        <v>-6189.5404226785495</v>
      </c>
      <c r="VD61" s="196">
        <f t="shared" si="162"/>
        <v>-6189.5404226785495</v>
      </c>
      <c r="VE61" s="196">
        <v>6189.5404226785495</v>
      </c>
      <c r="VF61" s="196">
        <v>-6189.5404226785495</v>
      </c>
      <c r="VG61" s="196">
        <v>-6189.5404226785495</v>
      </c>
      <c r="VH61" s="196">
        <v>6189.5404226785495</v>
      </c>
      <c r="VI61" s="196">
        <v>-6189.5404226785495</v>
      </c>
      <c r="VJ61" s="196">
        <f t="shared" si="104"/>
        <v>-6189.5404226785495</v>
      </c>
      <c r="VK61" s="196">
        <v>-6189.5404226785495</v>
      </c>
      <c r="VL61" s="196">
        <v>6189.5404226785495</v>
      </c>
      <c r="VM61" s="196">
        <v>-6189.5404226785495</v>
      </c>
      <c r="VN61" s="196">
        <v>6189.5404226785495</v>
      </c>
      <c r="VP61">
        <v>-1</v>
      </c>
      <c r="VQ61" s="239">
        <v>-1</v>
      </c>
      <c r="VR61" s="239">
        <v>-1</v>
      </c>
      <c r="VS61" s="239">
        <v>-1</v>
      </c>
      <c r="VT61" s="214">
        <v>-1</v>
      </c>
      <c r="VU61" s="240">
        <v>1</v>
      </c>
      <c r="VV61">
        <v>1</v>
      </c>
      <c r="VW61">
        <v>-1</v>
      </c>
      <c r="VX61" s="214">
        <v>1</v>
      </c>
      <c r="VY61">
        <v>0</v>
      </c>
      <c r="VZ61">
        <v>0</v>
      </c>
      <c r="WA61">
        <v>1</v>
      </c>
      <c r="WB61">
        <v>0</v>
      </c>
      <c r="WC61" s="248">
        <v>6.8890500362600001E-3</v>
      </c>
      <c r="WD61" s="202">
        <v>42537</v>
      </c>
      <c r="WE61">
        <f t="shared" si="178"/>
        <v>-1</v>
      </c>
      <c r="WF61" t="s">
        <v>1180</v>
      </c>
      <c r="WG61">
        <v>3</v>
      </c>
      <c r="WH61" s="252">
        <v>2</v>
      </c>
      <c r="WI61">
        <v>3</v>
      </c>
      <c r="WJ61" s="138">
        <v>83310</v>
      </c>
      <c r="WK61" s="138">
        <v>83310</v>
      </c>
      <c r="WL61" s="196">
        <v>-573.92675852082061</v>
      </c>
      <c r="WM61" s="196">
        <f t="shared" si="163"/>
        <v>-573.92675852082061</v>
      </c>
      <c r="WN61" s="196">
        <v>-573.92675852082061</v>
      </c>
      <c r="WO61" s="196">
        <v>573.92675852082061</v>
      </c>
      <c r="WP61" s="196">
        <v>-573.92675852082061</v>
      </c>
      <c r="WQ61" s="196">
        <v>-573.92675852082061</v>
      </c>
      <c r="WR61" s="196">
        <v>-573.92675852082061</v>
      </c>
      <c r="WS61" s="196">
        <f t="shared" si="105"/>
        <v>-573.92675852082061</v>
      </c>
      <c r="WT61" s="196">
        <v>573.92675852082061</v>
      </c>
      <c r="WU61" s="196">
        <v>-573.92675852082061</v>
      </c>
      <c r="WV61" s="196">
        <v>-573.92675852082061</v>
      </c>
      <c r="WW61" s="196">
        <v>573.92675852082061</v>
      </c>
      <c r="WY61">
        <v>1</v>
      </c>
      <c r="WZ61" s="239">
        <v>-1</v>
      </c>
      <c r="XA61" s="239">
        <v>-1</v>
      </c>
      <c r="XB61" s="239">
        <v>-1</v>
      </c>
      <c r="XC61" s="214">
        <v>-1</v>
      </c>
      <c r="XD61" s="240">
        <v>2</v>
      </c>
      <c r="XE61">
        <v>1</v>
      </c>
      <c r="XF61">
        <v>-1</v>
      </c>
      <c r="XG61">
        <v>-1</v>
      </c>
      <c r="XH61">
        <v>1</v>
      </c>
      <c r="XI61">
        <v>1</v>
      </c>
      <c r="XJ61">
        <v>0</v>
      </c>
      <c r="XK61">
        <v>1</v>
      </c>
      <c r="XL61">
        <v>-4.6813107670099999E-3</v>
      </c>
      <c r="XM61" s="202">
        <v>42537</v>
      </c>
      <c r="XN61">
        <f t="shared" si="179"/>
        <v>-1</v>
      </c>
      <c r="XO61" t="s">
        <v>1180</v>
      </c>
      <c r="XP61">
        <v>3</v>
      </c>
      <c r="XQ61" s="252">
        <v>2</v>
      </c>
      <c r="XR61">
        <v>2</v>
      </c>
      <c r="XS61" s="138">
        <v>82919.999999999985</v>
      </c>
      <c r="XT61" s="138">
        <v>55279.999999999993</v>
      </c>
      <c r="XU61" s="196">
        <v>388.17428880046913</v>
      </c>
      <c r="XV61" s="196">
        <f t="shared" si="164"/>
        <v>-388.17428880046913</v>
      </c>
      <c r="XW61" s="196">
        <v>388.17428880046913</v>
      </c>
      <c r="XX61" s="196">
        <v>-388.17428880046913</v>
      </c>
      <c r="XY61" s="196">
        <v>388.17428880046913</v>
      </c>
      <c r="XZ61" s="196">
        <v>388.17428880046913</v>
      </c>
      <c r="YA61" s="196">
        <v>388.17428880046913</v>
      </c>
      <c r="YB61" s="196">
        <f t="shared" si="106"/>
        <v>388.17428880046913</v>
      </c>
      <c r="YC61" s="196">
        <v>-388.17428880046913</v>
      </c>
      <c r="YD61" s="196">
        <v>388.17428880046913</v>
      </c>
      <c r="YE61" s="196">
        <v>-388.17428880046913</v>
      </c>
      <c r="YF61" s="196">
        <v>388.17428880046913</v>
      </c>
      <c r="YH61">
        <v>-1</v>
      </c>
      <c r="YI61">
        <v>1</v>
      </c>
      <c r="YJ61">
        <v>1</v>
      </c>
      <c r="YK61">
        <v>1</v>
      </c>
      <c r="YL61">
        <v>-1</v>
      </c>
      <c r="YM61">
        <v>3</v>
      </c>
      <c r="YN61">
        <v>1</v>
      </c>
      <c r="YO61">
        <v>-1</v>
      </c>
      <c r="YP61" s="214">
        <v>1</v>
      </c>
      <c r="YQ61">
        <v>1</v>
      </c>
      <c r="YR61">
        <v>0</v>
      </c>
      <c r="YS61">
        <v>1</v>
      </c>
      <c r="YT61">
        <v>0</v>
      </c>
      <c r="YU61" s="248">
        <v>8.6830680173699999E-3</v>
      </c>
      <c r="YV61" s="202">
        <v>42537</v>
      </c>
      <c r="YW61">
        <f t="shared" si="180"/>
        <v>1</v>
      </c>
      <c r="YX61" t="s">
        <v>1180</v>
      </c>
      <c r="YY61">
        <v>3</v>
      </c>
      <c r="YZ61">
        <v>1</v>
      </c>
      <c r="ZA61">
        <v>4</v>
      </c>
      <c r="ZB61" s="138">
        <v>83639.999999999985</v>
      </c>
      <c r="ZC61" s="138">
        <v>111519.99999999999</v>
      </c>
      <c r="ZD61" s="196">
        <v>726.25180897282667</v>
      </c>
      <c r="ZE61" s="196">
        <f t="shared" si="165"/>
        <v>-726.25180897282667</v>
      </c>
      <c r="ZF61" s="196">
        <v>-726.25180897282667</v>
      </c>
      <c r="ZG61" s="196">
        <v>726.25180897282667</v>
      </c>
      <c r="ZH61" s="196">
        <v>-726.25180897282667</v>
      </c>
      <c r="ZI61" s="196">
        <v>726.25180897282667</v>
      </c>
      <c r="ZJ61" s="196">
        <v>726.25180897282667</v>
      </c>
      <c r="ZK61" s="196">
        <f t="shared" si="107"/>
        <v>726.25180897282667</v>
      </c>
      <c r="ZL61" s="196">
        <v>726.25180897282667</v>
      </c>
      <c r="ZM61" s="196">
        <v>-726.25180897282667</v>
      </c>
      <c r="ZN61" s="196">
        <v>-726.25180897282667</v>
      </c>
      <c r="ZO61" s="196">
        <v>726.25180897282667</v>
      </c>
      <c r="ZQ61">
        <v>1</v>
      </c>
      <c r="ZR61" s="239">
        <v>1</v>
      </c>
      <c r="ZS61" s="239">
        <v>1</v>
      </c>
      <c r="ZT61" s="239">
        <v>1</v>
      </c>
      <c r="ZU61" s="214">
        <v>-1</v>
      </c>
      <c r="ZV61" s="240">
        <v>4</v>
      </c>
      <c r="ZW61">
        <v>1</v>
      </c>
      <c r="ZX61">
        <v>-1</v>
      </c>
      <c r="ZY61" s="214">
        <v>-1</v>
      </c>
      <c r="ZZ61">
        <v>0</v>
      </c>
      <c r="AAA61">
        <v>1</v>
      </c>
      <c r="AAB61">
        <v>0</v>
      </c>
      <c r="AAC61">
        <v>1</v>
      </c>
      <c r="AAD61" s="248">
        <v>-3.7302725968400001E-2</v>
      </c>
      <c r="AAE61" s="202">
        <v>42552</v>
      </c>
      <c r="AAF61">
        <f t="shared" si="181"/>
        <v>1</v>
      </c>
      <c r="AAG61" t="s">
        <v>1180</v>
      </c>
      <c r="AAH61">
        <v>2</v>
      </c>
      <c r="AAI61" s="252">
        <v>2</v>
      </c>
      <c r="AAJ61">
        <v>2</v>
      </c>
      <c r="AAK61" s="138">
        <v>53680</v>
      </c>
      <c r="AAL61" s="138">
        <v>53680</v>
      </c>
      <c r="AAM61" s="196">
        <v>-2002.410329983712</v>
      </c>
      <c r="AAN61" s="196">
        <f t="shared" si="166"/>
        <v>-2002.410329983712</v>
      </c>
      <c r="AAO61" s="196">
        <v>2002.410329983712</v>
      </c>
      <c r="AAP61" s="196">
        <v>-2002.410329983712</v>
      </c>
      <c r="AAQ61" s="196">
        <v>2002.410329983712</v>
      </c>
      <c r="AAR61" s="196">
        <v>-2002.410329983712</v>
      </c>
      <c r="AAS61" s="196">
        <v>-2002.410329983712</v>
      </c>
      <c r="AAT61" s="196">
        <f t="shared" si="108"/>
        <v>-2002.410329983712</v>
      </c>
      <c r="AAU61" s="196">
        <v>-2002.410329983712</v>
      </c>
      <c r="AAV61" s="196">
        <v>2002.410329983712</v>
      </c>
      <c r="AAW61" s="196">
        <v>-2002.410329983712</v>
      </c>
      <c r="AAX61" s="196">
        <v>2002.410329983712</v>
      </c>
      <c r="AAZ61">
        <v>-1</v>
      </c>
      <c r="ABA61" s="239">
        <v>-1</v>
      </c>
      <c r="ABB61" s="239">
        <v>-1</v>
      </c>
      <c r="ABC61" s="239">
        <v>-1</v>
      </c>
      <c r="ABD61" s="214">
        <v>-1</v>
      </c>
      <c r="ABE61" s="240">
        <v>5</v>
      </c>
      <c r="ABF61">
        <v>1</v>
      </c>
      <c r="ABG61">
        <v>-1</v>
      </c>
      <c r="ABH61" s="214">
        <v>1</v>
      </c>
      <c r="ABI61">
        <v>0</v>
      </c>
      <c r="ABJ61">
        <v>0</v>
      </c>
      <c r="ABK61">
        <v>1</v>
      </c>
      <c r="ABL61">
        <v>0</v>
      </c>
      <c r="ABM61" s="248">
        <v>5.9612518628899998E-3</v>
      </c>
      <c r="ABN61" s="202">
        <v>42552</v>
      </c>
      <c r="ABO61">
        <v>-1</v>
      </c>
      <c r="ABP61" t="s">
        <v>1180</v>
      </c>
      <c r="ABQ61">
        <v>3</v>
      </c>
      <c r="ABR61" s="252">
        <v>1</v>
      </c>
      <c r="ABS61">
        <v>4</v>
      </c>
      <c r="ABT61" s="138">
        <v>81000</v>
      </c>
      <c r="ABU61" s="138">
        <v>108000</v>
      </c>
      <c r="ABV61" s="196">
        <v>-482.86140089408997</v>
      </c>
      <c r="ABW61" s="196">
        <v>-482.86140089408997</v>
      </c>
      <c r="ABX61" s="196">
        <v>-482.86140089408997</v>
      </c>
      <c r="ABY61" s="196">
        <v>482.86140089408997</v>
      </c>
      <c r="ABZ61" s="196">
        <v>-482.86140089408997</v>
      </c>
      <c r="ACA61" s="196">
        <v>-482.86140089408997</v>
      </c>
      <c r="ACB61" s="196">
        <v>-482.86140089408997</v>
      </c>
      <c r="ACC61" s="196">
        <v>-482.86140089408997</v>
      </c>
      <c r="ACD61" s="196">
        <v>482.86140089408997</v>
      </c>
      <c r="ACE61" s="196">
        <v>-482.86140089408997</v>
      </c>
      <c r="ACF61" s="196">
        <v>-482.86140089408997</v>
      </c>
      <c r="ACG61" s="196">
        <v>482.86140089408997</v>
      </c>
      <c r="ACI61">
        <v>1</v>
      </c>
      <c r="ACJ61" s="239">
        <v>1</v>
      </c>
      <c r="ACK61" s="239">
        <v>1</v>
      </c>
      <c r="ACL61" s="239">
        <v>1</v>
      </c>
      <c r="ACM61" s="214">
        <v>-1</v>
      </c>
      <c r="ACN61" s="240">
        <v>6</v>
      </c>
      <c r="ACO61">
        <v>1</v>
      </c>
      <c r="ACP61">
        <v>-1</v>
      </c>
      <c r="ACQ61" s="214">
        <v>1</v>
      </c>
      <c r="ACR61">
        <v>1</v>
      </c>
      <c r="ACS61">
        <v>0</v>
      </c>
      <c r="ACT61">
        <v>1</v>
      </c>
      <c r="ACU61">
        <v>0</v>
      </c>
      <c r="ACV61" s="248">
        <v>2.59259259259E-3</v>
      </c>
      <c r="ACW61" s="202">
        <v>42552</v>
      </c>
      <c r="ACX61">
        <v>1</v>
      </c>
      <c r="ACY61" t="s">
        <v>1180</v>
      </c>
      <c r="ACZ61">
        <v>2</v>
      </c>
      <c r="ADA61" s="252"/>
      <c r="ADB61">
        <v>2</v>
      </c>
      <c r="ADC61" s="138">
        <v>54140</v>
      </c>
      <c r="ADD61" s="138">
        <v>54140</v>
      </c>
      <c r="ADE61" s="196">
        <v>140.36296296282259</v>
      </c>
      <c r="ADF61" s="196">
        <v>140.36296296282259</v>
      </c>
      <c r="ADG61" s="196">
        <v>-140.36296296282259</v>
      </c>
      <c r="ADH61" s="196">
        <v>140.36296296282259</v>
      </c>
      <c r="ADI61" s="196">
        <v>-140.36296296282259</v>
      </c>
      <c r="ADJ61" s="196">
        <v>140.36296296282259</v>
      </c>
      <c r="ADK61" s="196">
        <v>140.36296296282259</v>
      </c>
      <c r="ADL61" s="196">
        <v>140.36296296282259</v>
      </c>
      <c r="ADM61" s="196">
        <v>140.36296296282259</v>
      </c>
      <c r="ADN61" s="196">
        <v>-140.36296296282259</v>
      </c>
      <c r="ADO61" s="196">
        <v>-140.36296296282259</v>
      </c>
      <c r="ADP61" s="196">
        <v>140.36296296282259</v>
      </c>
      <c r="ADR61">
        <v>1</v>
      </c>
      <c r="ADS61" s="239">
        <v>1</v>
      </c>
      <c r="ADT61" s="239">
        <v>1</v>
      </c>
      <c r="ADU61" s="214">
        <v>1</v>
      </c>
      <c r="ADV61" s="214">
        <v>-1</v>
      </c>
      <c r="ADW61" s="240">
        <v>7</v>
      </c>
      <c r="ADX61">
        <v>1</v>
      </c>
      <c r="ADY61">
        <v>-1</v>
      </c>
      <c r="ADZ61" s="214">
        <v>1</v>
      </c>
      <c r="AEA61">
        <v>1</v>
      </c>
      <c r="AEB61">
        <v>0</v>
      </c>
      <c r="AEC61">
        <v>1</v>
      </c>
      <c r="AED61">
        <v>0</v>
      </c>
      <c r="AEE61" s="248">
        <v>0</v>
      </c>
      <c r="AEF61" s="202">
        <v>42552</v>
      </c>
      <c r="AEG61">
        <v>1</v>
      </c>
      <c r="AEH61" t="s">
        <v>1180</v>
      </c>
      <c r="AEI61">
        <v>2</v>
      </c>
      <c r="AEJ61" s="252"/>
      <c r="AEK61">
        <v>2</v>
      </c>
      <c r="AEL61" s="138">
        <v>54140</v>
      </c>
      <c r="AEM61" s="138">
        <v>54140</v>
      </c>
      <c r="AEN61" s="196">
        <v>0</v>
      </c>
      <c r="AEO61" s="196">
        <v>0</v>
      </c>
      <c r="AEP61" s="196">
        <v>0</v>
      </c>
      <c r="AEQ61" s="196">
        <v>0</v>
      </c>
      <c r="AER61" s="196">
        <v>0</v>
      </c>
      <c r="AES61" s="196">
        <v>0</v>
      </c>
      <c r="AET61" s="196">
        <v>0</v>
      </c>
      <c r="AEU61" s="196">
        <v>0</v>
      </c>
      <c r="AEV61" s="196">
        <v>0</v>
      </c>
      <c r="AEW61" s="196">
        <v>0</v>
      </c>
      <c r="AEX61" s="196">
        <v>0</v>
      </c>
      <c r="AEY61" s="196">
        <v>0</v>
      </c>
      <c r="AFA61">
        <f t="shared" si="109"/>
        <v>1</v>
      </c>
      <c r="AFB61" s="239">
        <v>1</v>
      </c>
      <c r="AFC61" s="239">
        <v>1</v>
      </c>
      <c r="AFD61" s="239">
        <v>1</v>
      </c>
      <c r="AFE61" s="214">
        <v>-1</v>
      </c>
      <c r="AFF61" s="240">
        <v>8</v>
      </c>
      <c r="AFG61">
        <f t="shared" si="110"/>
        <v>1</v>
      </c>
      <c r="AFH61">
        <f t="shared" si="111"/>
        <v>-1</v>
      </c>
      <c r="AFI61" s="214">
        <v>1</v>
      </c>
      <c r="AFJ61">
        <f t="shared" si="112"/>
        <v>1</v>
      </c>
      <c r="AFK61">
        <f t="shared" si="194"/>
        <v>0</v>
      </c>
      <c r="AFL61">
        <f t="shared" si="167"/>
        <v>1</v>
      </c>
      <c r="AFM61">
        <f t="shared" si="114"/>
        <v>0</v>
      </c>
      <c r="AFN61">
        <v>7.7576653121499998E-3</v>
      </c>
      <c r="AFO61" s="202">
        <v>42552</v>
      </c>
      <c r="AFP61">
        <f t="shared" si="115"/>
        <v>1</v>
      </c>
      <c r="AFQ61" t="str">
        <f t="shared" si="92"/>
        <v>TRUE</v>
      </c>
      <c r="AFR61">
        <f>VLOOKUP($A61,'FuturesInfo (3)'!$A$2:$V$80,22)</f>
        <v>2</v>
      </c>
      <c r="AFS61" s="252"/>
      <c r="AFT61">
        <f t="shared" si="116"/>
        <v>2</v>
      </c>
      <c r="AFU61" s="138">
        <f>VLOOKUP($A61,'FuturesInfo (3)'!$A$2:$O$80,15)*AFR61</f>
        <v>54560.000000000007</v>
      </c>
      <c r="AFV61" s="138">
        <f>VLOOKUP($A61,'FuturesInfo (3)'!$A$2:$O$80,15)*AFT61</f>
        <v>54560.000000000007</v>
      </c>
      <c r="AFW61" s="196">
        <f t="shared" si="117"/>
        <v>423.25821943090403</v>
      </c>
      <c r="AFX61" s="196">
        <f t="shared" si="188"/>
        <v>423.25821943090403</v>
      </c>
      <c r="AFY61" s="196">
        <f t="shared" si="119"/>
        <v>-423.25821943090403</v>
      </c>
      <c r="AFZ61" s="196">
        <f t="shared" si="120"/>
        <v>423.25821943090403</v>
      </c>
      <c r="AGA61" s="196">
        <f t="shared" si="191"/>
        <v>-423.25821943090403</v>
      </c>
      <c r="AGB61" s="196">
        <f t="shared" si="122"/>
        <v>423.25821943090403</v>
      </c>
      <c r="AGC61" s="196">
        <f t="shared" si="168"/>
        <v>423.25821943090403</v>
      </c>
      <c r="AGD61" s="196">
        <f t="shared" si="123"/>
        <v>423.25821943090403</v>
      </c>
      <c r="AGE61" s="196">
        <f>IF(IF(sym!$Q50=AFI61,1,0)=1,ABS(AFU61*AFN61),-ABS(AFU61*AFN61))</f>
        <v>423.25821943090403</v>
      </c>
      <c r="AGF61" s="196">
        <f>IF(IF(sym!$P50=AFI61,1,0)=1,ABS(AFU61*AFN61),-ABS(AFU61*AFN61))</f>
        <v>-423.25821943090403</v>
      </c>
      <c r="AGG61" s="196">
        <f t="shared" si="183"/>
        <v>-423.25821943090403</v>
      </c>
      <c r="AGH61" s="196">
        <f t="shared" si="125"/>
        <v>423.25821943090403</v>
      </c>
      <c r="AGJ61">
        <f t="shared" si="126"/>
        <v>1</v>
      </c>
      <c r="AGK61" s="239">
        <v>1</v>
      </c>
      <c r="AGL61" s="239">
        <v>1</v>
      </c>
      <c r="AGM61" s="239">
        <v>1</v>
      </c>
      <c r="AGN61" s="214">
        <v>-1</v>
      </c>
      <c r="AGO61" s="240">
        <v>9</v>
      </c>
      <c r="AGP61">
        <f t="shared" si="127"/>
        <v>1</v>
      </c>
      <c r="AGQ61">
        <f t="shared" si="128"/>
        <v>-1</v>
      </c>
      <c r="AGR61" s="214"/>
      <c r="AGS61">
        <f t="shared" si="129"/>
        <v>0</v>
      </c>
      <c r="AGT61">
        <f t="shared" si="195"/>
        <v>0</v>
      </c>
      <c r="AGU61">
        <f t="shared" si="169"/>
        <v>0</v>
      </c>
      <c r="AGV61">
        <f t="shared" si="131"/>
        <v>0</v>
      </c>
      <c r="AGW61" s="248"/>
      <c r="AGX61" s="202">
        <v>42552</v>
      </c>
      <c r="AGY61">
        <f t="shared" si="132"/>
        <v>1</v>
      </c>
      <c r="AGZ61" t="str">
        <f t="shared" si="93"/>
        <v>TRUE</v>
      </c>
      <c r="AHA61">
        <f>VLOOKUP($A61,'FuturesInfo (3)'!$A$2:$V$80,22)</f>
        <v>2</v>
      </c>
      <c r="AHB61" s="252"/>
      <c r="AHC61">
        <f t="shared" si="133"/>
        <v>2</v>
      </c>
      <c r="AHD61" s="138">
        <f>VLOOKUP($A61,'FuturesInfo (3)'!$A$2:$O$80,15)*AHA61</f>
        <v>54560.000000000007</v>
      </c>
      <c r="AHE61" s="138">
        <f>VLOOKUP($A61,'FuturesInfo (3)'!$A$2:$O$80,15)*AHC61</f>
        <v>54560.000000000007</v>
      </c>
      <c r="AHF61" s="196">
        <f t="shared" si="134"/>
        <v>0</v>
      </c>
      <c r="AHG61" s="196">
        <f t="shared" si="189"/>
        <v>0</v>
      </c>
      <c r="AHH61" s="196">
        <f t="shared" si="136"/>
        <v>0</v>
      </c>
      <c r="AHI61" s="196">
        <f t="shared" si="137"/>
        <v>0</v>
      </c>
      <c r="AHJ61" s="196">
        <f t="shared" si="192"/>
        <v>0</v>
      </c>
      <c r="AHK61" s="196">
        <f t="shared" si="139"/>
        <v>0</v>
      </c>
      <c r="AHL61" s="196">
        <f t="shared" si="170"/>
        <v>0</v>
      </c>
      <c r="AHM61" s="196">
        <f t="shared" si="140"/>
        <v>0</v>
      </c>
      <c r="AHN61" s="196">
        <f>IF(IF(sym!$Q50=AGR61,1,0)=1,ABS(AHD61*AGW61),-ABS(AHD61*AGW61))</f>
        <v>0</v>
      </c>
      <c r="AHO61" s="196">
        <f>IF(IF(sym!$P50=AGR61,1,0)=1,ABS(AHD61*AGW61),-ABS(AHD61*AGW61))</f>
        <v>0</v>
      </c>
      <c r="AHP61" s="196">
        <f t="shared" si="185"/>
        <v>0</v>
      </c>
      <c r="AHQ61" s="196">
        <f t="shared" si="142"/>
        <v>0</v>
      </c>
      <c r="AHS61">
        <f t="shared" si="143"/>
        <v>0</v>
      </c>
      <c r="AHT61" s="239"/>
      <c r="AHU61" s="239"/>
      <c r="AHV61" s="239"/>
      <c r="AHW61" s="214"/>
      <c r="AHX61" s="240"/>
      <c r="AHY61">
        <f t="shared" si="144"/>
        <v>1</v>
      </c>
      <c r="AHZ61">
        <f t="shared" si="145"/>
        <v>0</v>
      </c>
      <c r="AIA61" s="214"/>
      <c r="AIB61">
        <f t="shared" si="146"/>
        <v>1</v>
      </c>
      <c r="AIC61">
        <f t="shared" si="196"/>
        <v>1</v>
      </c>
      <c r="AID61">
        <f t="shared" si="171"/>
        <v>0</v>
      </c>
      <c r="AIE61">
        <f t="shared" si="148"/>
        <v>1</v>
      </c>
      <c r="AIF61" s="248"/>
      <c r="AIG61" s="202"/>
      <c r="AIH61">
        <f t="shared" si="149"/>
        <v>-1</v>
      </c>
      <c r="AII61" t="str">
        <f t="shared" si="94"/>
        <v>FALSE</v>
      </c>
      <c r="AIJ61">
        <f>VLOOKUP($A61,'FuturesInfo (3)'!$A$2:$V$80,22)</f>
        <v>2</v>
      </c>
      <c r="AIK61" s="252"/>
      <c r="AIL61">
        <f t="shared" si="150"/>
        <v>2</v>
      </c>
      <c r="AIM61" s="138">
        <f>VLOOKUP($A61,'FuturesInfo (3)'!$A$2:$O$80,15)*AIJ61</f>
        <v>54560.000000000007</v>
      </c>
      <c r="AIN61" s="138">
        <f>VLOOKUP($A61,'FuturesInfo (3)'!$A$2:$O$80,15)*AIL61</f>
        <v>54560.000000000007</v>
      </c>
      <c r="AIO61" s="196">
        <f t="shared" si="151"/>
        <v>0</v>
      </c>
      <c r="AIP61" s="196">
        <f t="shared" si="190"/>
        <v>0</v>
      </c>
      <c r="AIQ61" s="196">
        <f t="shared" si="153"/>
        <v>0</v>
      </c>
      <c r="AIR61" s="196">
        <f t="shared" si="154"/>
        <v>0</v>
      </c>
      <c r="AIS61" s="196">
        <f t="shared" si="193"/>
        <v>0</v>
      </c>
      <c r="AIT61" s="196">
        <f t="shared" si="156"/>
        <v>0</v>
      </c>
      <c r="AIU61" s="196">
        <f t="shared" si="172"/>
        <v>0</v>
      </c>
      <c r="AIV61" s="196">
        <f t="shared" si="157"/>
        <v>0</v>
      </c>
      <c r="AIW61" s="196">
        <f>IF(IF(sym!$Q50=AIA61,1,0)=1,ABS(AIM61*AIF61),-ABS(AIM61*AIF61))</f>
        <v>0</v>
      </c>
      <c r="AIX61" s="196">
        <f>IF(IF(sym!$P50=AIA61,1,0)=1,ABS(AIM61*AIF61),-ABS(AIM61*AIF61))</f>
        <v>0</v>
      </c>
      <c r="AIY61" s="196">
        <f t="shared" si="187"/>
        <v>0</v>
      </c>
      <c r="AIZ61" s="196">
        <f t="shared" si="159"/>
        <v>0</v>
      </c>
    </row>
    <row r="62" spans="1:936" x14ac:dyDescent="0.25">
      <c r="A62" s="1" t="s">
        <v>380</v>
      </c>
      <c r="B62" s="150" t="str">
        <f>'FuturesInfo (3)'!M50</f>
        <v>@NKD</v>
      </c>
      <c r="C62" s="200" t="str">
        <f>VLOOKUP(A62,'FuturesInfo (3)'!$A$2:$K$80,11)</f>
        <v>index</v>
      </c>
      <c r="F62" t="e">
        <f>#REF!</f>
        <v>#REF!</v>
      </c>
      <c r="G62">
        <v>-1</v>
      </c>
      <c r="H62">
        <v>-1</v>
      </c>
      <c r="I62">
        <v>-1</v>
      </c>
      <c r="J62">
        <f t="shared" si="197"/>
        <v>1</v>
      </c>
      <c r="K62">
        <f t="shared" si="198"/>
        <v>1</v>
      </c>
      <c r="L62" s="184">
        <v>-1.6561276723899999E-2</v>
      </c>
      <c r="M62" s="2">
        <v>10</v>
      </c>
      <c r="N62">
        <v>60</v>
      </c>
      <c r="O62" t="str">
        <f t="shared" si="199"/>
        <v>TRUE</v>
      </c>
      <c r="P62">
        <f>VLOOKUP($A62,'FuturesInfo (3)'!$A$2:$V$80,22)</f>
        <v>1</v>
      </c>
      <c r="Q62">
        <f t="shared" si="80"/>
        <v>1</v>
      </c>
      <c r="R62">
        <f t="shared" si="80"/>
        <v>1</v>
      </c>
      <c r="S62" s="138">
        <f>VLOOKUP($A62,'FuturesInfo (3)'!$A$2:$O$80,15)*Q62</f>
        <v>78567.343437231917</v>
      </c>
      <c r="T62" s="144">
        <f t="shared" si="200"/>
        <v>1301.1755161256863</v>
      </c>
      <c r="U62" s="144">
        <f t="shared" si="95"/>
        <v>1301.1755161256863</v>
      </c>
      <c r="W62">
        <f t="shared" si="201"/>
        <v>-1</v>
      </c>
      <c r="X62">
        <v>-1</v>
      </c>
      <c r="Y62">
        <v>-1</v>
      </c>
      <c r="Z62">
        <v>1</v>
      </c>
      <c r="AA62">
        <f t="shared" si="173"/>
        <v>0</v>
      </c>
      <c r="AB62">
        <f t="shared" si="202"/>
        <v>0</v>
      </c>
      <c r="AC62" s="1">
        <v>1.9902020820600001E-2</v>
      </c>
      <c r="AD62" s="2">
        <v>10</v>
      </c>
      <c r="AE62">
        <v>60</v>
      </c>
      <c r="AF62" t="str">
        <f t="shared" si="203"/>
        <v>TRUE</v>
      </c>
      <c r="AG62">
        <f>VLOOKUP($A62,'FuturesInfo (3)'!$A$2:$V$80,22)</f>
        <v>1</v>
      </c>
      <c r="AH62">
        <f t="shared" si="204"/>
        <v>1</v>
      </c>
      <c r="AI62">
        <f t="shared" si="96"/>
        <v>1</v>
      </c>
      <c r="AJ62" s="138">
        <f>VLOOKUP($A62,'FuturesInfo (3)'!$A$2:$O$80,15)*AI62</f>
        <v>78567.343437231917</v>
      </c>
      <c r="AK62" s="196">
        <f t="shared" si="205"/>
        <v>-1563.6489049070203</v>
      </c>
      <c r="AL62" s="196">
        <f t="shared" si="98"/>
        <v>-1563.6489049070203</v>
      </c>
      <c r="AN62">
        <f t="shared" si="86"/>
        <v>-1</v>
      </c>
      <c r="AO62">
        <v>-1</v>
      </c>
      <c r="AP62">
        <v>1</v>
      </c>
      <c r="AQ62">
        <v>1</v>
      </c>
      <c r="AR62">
        <f t="shared" si="174"/>
        <v>0</v>
      </c>
      <c r="AS62">
        <f t="shared" si="87"/>
        <v>1</v>
      </c>
      <c r="AT62" s="1">
        <v>3.3023116181299999E-3</v>
      </c>
      <c r="AU62" s="2">
        <v>10</v>
      </c>
      <c r="AV62">
        <v>60</v>
      </c>
      <c r="AW62" t="str">
        <f t="shared" si="88"/>
        <v>TRUE</v>
      </c>
      <c r="AX62">
        <f>VLOOKUP($A62,'FuturesInfo (3)'!$A$2:$V$80,22)</f>
        <v>1</v>
      </c>
      <c r="AY62">
        <f t="shared" si="89"/>
        <v>1</v>
      </c>
      <c r="AZ62">
        <f t="shared" si="99"/>
        <v>1</v>
      </c>
      <c r="BA62" s="138">
        <f>VLOOKUP($A62,'FuturesInfo (3)'!$A$2:$O$80,15)*AZ62</f>
        <v>78567.343437231917</v>
      </c>
      <c r="BB62" s="196">
        <f t="shared" si="90"/>
        <v>-259.45385103838078</v>
      </c>
      <c r="BC62" s="196">
        <f t="shared" si="100"/>
        <v>259.45385103838078</v>
      </c>
      <c r="BE62">
        <v>-1</v>
      </c>
      <c r="BF62">
        <v>1</v>
      </c>
      <c r="BG62">
        <v>1</v>
      </c>
      <c r="BH62">
        <v>1</v>
      </c>
      <c r="BI62">
        <v>1</v>
      </c>
      <c r="BJ62">
        <v>1</v>
      </c>
      <c r="BK62" s="1">
        <v>6.28366247756E-3</v>
      </c>
      <c r="BL62" s="2">
        <v>10</v>
      </c>
      <c r="BM62">
        <v>60</v>
      </c>
      <c r="BN62" t="s">
        <v>1180</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1180</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1180</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1180</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1180</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1180</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1180</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1180</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1180</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1180</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1180</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1180</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1180</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1180</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1180</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1180</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1180</v>
      </c>
      <c r="QX62">
        <v>1</v>
      </c>
      <c r="QY62" s="252">
        <v>1</v>
      </c>
      <c r="QZ62">
        <v>1</v>
      </c>
      <c r="RA62" s="138">
        <v>76270.036632876552</v>
      </c>
      <c r="RB62" s="138">
        <v>76270.036632876552</v>
      </c>
      <c r="RC62" s="196">
        <v>0</v>
      </c>
      <c r="RD62" s="196">
        <f t="shared" si="91"/>
        <v>0</v>
      </c>
      <c r="RE62" s="196">
        <v>0</v>
      </c>
      <c r="RF62" s="196">
        <v>0</v>
      </c>
      <c r="RG62" s="196">
        <v>0</v>
      </c>
      <c r="RH62" s="196">
        <v>0</v>
      </c>
      <c r="RI62" s="196">
        <f t="shared" si="101"/>
        <v>-1</v>
      </c>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f t="shared" si="175"/>
        <v>1</v>
      </c>
      <c r="SE62" t="s">
        <v>1180</v>
      </c>
      <c r="SF62">
        <v>1</v>
      </c>
      <c r="SG62" s="252">
        <v>2</v>
      </c>
      <c r="SH62">
        <v>1</v>
      </c>
      <c r="SI62" s="138">
        <v>75903.920076489288</v>
      </c>
      <c r="SJ62" s="138">
        <v>75903.920076489288</v>
      </c>
      <c r="SK62" s="196">
        <v>-868.02449897178474</v>
      </c>
      <c r="SL62" s="196">
        <f t="shared" si="160"/>
        <v>-868.02449897178474</v>
      </c>
      <c r="SM62" s="196">
        <v>-868.02449897178474</v>
      </c>
      <c r="SN62" s="196">
        <v>868.02449897178474</v>
      </c>
      <c r="SO62" s="196">
        <v>-868.02449897178474</v>
      </c>
      <c r="SP62" s="196">
        <v>868.02449897178474</v>
      </c>
      <c r="SQ62" s="196">
        <v>-868.02449897178474</v>
      </c>
      <c r="SR62" s="196">
        <f t="shared" si="102"/>
        <v>-868.02449897178474</v>
      </c>
      <c r="SS62" s="196">
        <v>-868.02449897178474</v>
      </c>
      <c r="ST62" s="196">
        <v>868.02449897178474</v>
      </c>
      <c r="SU62" s="196">
        <v>-868.02449897178474</v>
      </c>
      <c r="SV62" s="196">
        <v>868.02449897178474</v>
      </c>
      <c r="SX62">
        <v>-1</v>
      </c>
      <c r="SY62" s="239">
        <v>1</v>
      </c>
      <c r="SZ62" s="239">
        <v>-1</v>
      </c>
      <c r="TA62" s="239">
        <v>1</v>
      </c>
      <c r="TB62" s="214">
        <v>-1</v>
      </c>
      <c r="TC62" s="240">
        <v>3</v>
      </c>
      <c r="TD62">
        <v>1</v>
      </c>
      <c r="TE62">
        <v>-1</v>
      </c>
      <c r="TF62" s="214">
        <v>-1</v>
      </c>
      <c r="TG62">
        <v>0</v>
      </c>
      <c r="TH62">
        <v>1</v>
      </c>
      <c r="TI62">
        <v>0</v>
      </c>
      <c r="TJ62">
        <v>1</v>
      </c>
      <c r="TK62" s="248"/>
      <c r="TL62" s="202">
        <v>42545</v>
      </c>
      <c r="TM62">
        <f t="shared" si="176"/>
        <v>-1</v>
      </c>
      <c r="TN62" t="s">
        <v>1180</v>
      </c>
      <c r="TO62">
        <v>1</v>
      </c>
      <c r="TP62" s="252">
        <v>2</v>
      </c>
      <c r="TQ62">
        <v>1</v>
      </c>
      <c r="TR62" s="138">
        <v>76561.992579981699</v>
      </c>
      <c r="TS62" s="138">
        <v>76561.992579981699</v>
      </c>
      <c r="TT62" s="196">
        <v>0</v>
      </c>
      <c r="TU62" s="196">
        <f t="shared" si="161"/>
        <v>0</v>
      </c>
      <c r="TV62" s="196">
        <v>0</v>
      </c>
      <c r="TW62" s="196">
        <v>0</v>
      </c>
      <c r="TX62" s="196">
        <v>0</v>
      </c>
      <c r="TY62" s="196">
        <v>0</v>
      </c>
      <c r="TZ62" s="196">
        <v>0</v>
      </c>
      <c r="UA62" s="196">
        <f t="shared" si="103"/>
        <v>0</v>
      </c>
      <c r="UB62" s="196">
        <v>0</v>
      </c>
      <c r="UC62" s="196">
        <v>0</v>
      </c>
      <c r="UD62" s="196">
        <v>0</v>
      </c>
      <c r="UE62" s="196">
        <v>0</v>
      </c>
      <c r="UG62">
        <v>-1</v>
      </c>
      <c r="UH62" s="239">
        <v>1</v>
      </c>
      <c r="UI62" s="239">
        <v>-1</v>
      </c>
      <c r="UJ62" s="239">
        <v>1</v>
      </c>
      <c r="UK62" s="214">
        <v>-1</v>
      </c>
      <c r="UL62" s="240">
        <v>3</v>
      </c>
      <c r="UM62">
        <v>1</v>
      </c>
      <c r="UN62">
        <v>-1</v>
      </c>
      <c r="UO62" s="214">
        <v>-1</v>
      </c>
      <c r="UP62">
        <v>0</v>
      </c>
      <c r="UQ62">
        <v>1</v>
      </c>
      <c r="UR62">
        <v>0</v>
      </c>
      <c r="US62">
        <v>1</v>
      </c>
      <c r="UT62" s="248">
        <v>-7.3907455012899997E-3</v>
      </c>
      <c r="UU62" s="202">
        <v>42545</v>
      </c>
      <c r="UV62">
        <f t="shared" si="177"/>
        <v>-1</v>
      </c>
      <c r="UW62" t="s">
        <v>1180</v>
      </c>
      <c r="UX62">
        <v>1</v>
      </c>
      <c r="UY62" s="252">
        <v>2</v>
      </c>
      <c r="UZ62">
        <v>1</v>
      </c>
      <c r="VA62" s="138">
        <v>76140.755639690804</v>
      </c>
      <c r="VB62" s="138">
        <v>76140.755639690804</v>
      </c>
      <c r="VC62" s="196">
        <v>-562.73694720886601</v>
      </c>
      <c r="VD62" s="196">
        <f t="shared" si="162"/>
        <v>562.73694720886601</v>
      </c>
      <c r="VE62" s="196">
        <v>562.73694720886601</v>
      </c>
      <c r="VF62" s="196">
        <v>-562.73694720886601</v>
      </c>
      <c r="VG62" s="196">
        <v>562.73694720886601</v>
      </c>
      <c r="VH62" s="196">
        <v>562.73694720886601</v>
      </c>
      <c r="VI62" s="196">
        <v>-562.73694720886601</v>
      </c>
      <c r="VJ62" s="196">
        <f t="shared" si="104"/>
        <v>562.73694720886601</v>
      </c>
      <c r="VK62" s="196">
        <v>-562.73694720886601</v>
      </c>
      <c r="VL62" s="196">
        <v>562.73694720886601</v>
      </c>
      <c r="VM62" s="196">
        <v>-562.73694720886601</v>
      </c>
      <c r="VN62" s="196">
        <v>562.73694720886601</v>
      </c>
      <c r="VP62">
        <v>-1</v>
      </c>
      <c r="VQ62" s="239">
        <v>-1</v>
      </c>
      <c r="VR62" s="239">
        <v>1</v>
      </c>
      <c r="VS62" s="239">
        <v>-1</v>
      </c>
      <c r="VT62" s="214">
        <v>-1</v>
      </c>
      <c r="VU62" s="240">
        <v>4</v>
      </c>
      <c r="VV62">
        <v>1</v>
      </c>
      <c r="VW62">
        <v>-1</v>
      </c>
      <c r="VX62" s="214">
        <v>-1</v>
      </c>
      <c r="VY62">
        <v>1</v>
      </c>
      <c r="VZ62">
        <v>1</v>
      </c>
      <c r="WA62">
        <v>0</v>
      </c>
      <c r="WB62">
        <v>1</v>
      </c>
      <c r="WC62" s="248">
        <v>-4.8559404337999998E-3</v>
      </c>
      <c r="WD62" s="202">
        <v>42549</v>
      </c>
      <c r="WE62">
        <f t="shared" si="178"/>
        <v>-1</v>
      </c>
      <c r="WF62" t="s">
        <v>1180</v>
      </c>
      <c r="WG62">
        <v>1</v>
      </c>
      <c r="WH62" s="252">
        <v>2</v>
      </c>
      <c r="WI62">
        <v>1</v>
      </c>
      <c r="WJ62" s="138">
        <v>76270.345375148871</v>
      </c>
      <c r="WK62" s="138">
        <v>76270.345375148871</v>
      </c>
      <c r="WL62" s="196">
        <v>370.36425400707623</v>
      </c>
      <c r="WM62" s="196">
        <f t="shared" si="163"/>
        <v>370.36425400707623</v>
      </c>
      <c r="WN62" s="196">
        <v>370.36425400707623</v>
      </c>
      <c r="WO62" s="196">
        <v>-370.36425400707623</v>
      </c>
      <c r="WP62" s="196">
        <v>370.36425400707623</v>
      </c>
      <c r="WQ62" s="196">
        <v>-370.36425400707623</v>
      </c>
      <c r="WR62" s="196">
        <v>370.36425400707623</v>
      </c>
      <c r="WS62" s="196">
        <f t="shared" si="105"/>
        <v>370.36425400707623</v>
      </c>
      <c r="WT62" s="196">
        <v>-370.36425400707623</v>
      </c>
      <c r="WU62" s="196">
        <v>370.36425400707623</v>
      </c>
      <c r="WV62" s="196">
        <v>-370.36425400707623</v>
      </c>
      <c r="WW62" s="196">
        <v>370.36425400707623</v>
      </c>
      <c r="WY62">
        <v>-1</v>
      </c>
      <c r="WZ62" s="239">
        <v>-1</v>
      </c>
      <c r="XA62" s="239">
        <v>1</v>
      </c>
      <c r="XB62" s="239">
        <v>-1</v>
      </c>
      <c r="XC62" s="214">
        <v>-1</v>
      </c>
      <c r="XD62" s="240">
        <v>5</v>
      </c>
      <c r="XE62">
        <v>1</v>
      </c>
      <c r="XF62">
        <v>-1</v>
      </c>
      <c r="XG62">
        <v>-1</v>
      </c>
      <c r="XH62">
        <v>1</v>
      </c>
      <c r="XI62">
        <v>1</v>
      </c>
      <c r="XJ62">
        <v>0</v>
      </c>
      <c r="XK62">
        <v>1</v>
      </c>
      <c r="XL62">
        <v>-5.2049446974599999E-3</v>
      </c>
      <c r="XM62" s="202">
        <v>42549</v>
      </c>
      <c r="XN62">
        <f t="shared" si="179"/>
        <v>-1</v>
      </c>
      <c r="XO62" t="s">
        <v>1180</v>
      </c>
      <c r="XP62">
        <v>1</v>
      </c>
      <c r="XQ62" s="252">
        <v>1</v>
      </c>
      <c r="XR62">
        <v>1</v>
      </c>
      <c r="XS62" s="138">
        <v>75873.362445414838</v>
      </c>
      <c r="XT62" s="138">
        <v>75873.362445414838</v>
      </c>
      <c r="XU62" s="196">
        <v>394.91665553872264</v>
      </c>
      <c r="XV62" s="196">
        <f t="shared" si="164"/>
        <v>394.91665553872264</v>
      </c>
      <c r="XW62" s="196">
        <v>394.91665553872264</v>
      </c>
      <c r="XX62" s="196">
        <v>-394.91665553872264</v>
      </c>
      <c r="XY62" s="196">
        <v>394.91665553872264</v>
      </c>
      <c r="XZ62" s="196">
        <v>-394.91665553872264</v>
      </c>
      <c r="YA62" s="196">
        <v>394.91665553872264</v>
      </c>
      <c r="YB62" s="196">
        <f t="shared" si="106"/>
        <v>394.91665553872264</v>
      </c>
      <c r="YC62" s="196">
        <v>-394.91665553872264</v>
      </c>
      <c r="YD62" s="196">
        <v>394.91665553872264</v>
      </c>
      <c r="YE62" s="196">
        <v>-394.91665553872264</v>
      </c>
      <c r="YF62" s="196">
        <v>394.91665553872264</v>
      </c>
      <c r="YH62">
        <v>-1</v>
      </c>
      <c r="YI62">
        <v>-1</v>
      </c>
      <c r="YJ62">
        <v>-1</v>
      </c>
      <c r="YK62">
        <v>-1</v>
      </c>
      <c r="YL62">
        <v>-1</v>
      </c>
      <c r="YM62">
        <v>6</v>
      </c>
      <c r="YN62">
        <v>1</v>
      </c>
      <c r="YO62">
        <v>-1</v>
      </c>
      <c r="YP62" s="214">
        <v>1</v>
      </c>
      <c r="YQ62">
        <v>0</v>
      </c>
      <c r="YR62">
        <v>0</v>
      </c>
      <c r="YS62">
        <v>1</v>
      </c>
      <c r="YT62">
        <v>0</v>
      </c>
      <c r="YU62" s="248">
        <v>3.2701111837799999E-3</v>
      </c>
      <c r="YV62" s="202">
        <v>42549</v>
      </c>
      <c r="YW62">
        <f t="shared" si="180"/>
        <v>-1</v>
      </c>
      <c r="YX62" t="s">
        <v>1180</v>
      </c>
      <c r="YY62">
        <v>1</v>
      </c>
      <c r="YZ62">
        <v>1</v>
      </c>
      <c r="ZA62">
        <v>1</v>
      </c>
      <c r="ZB62" s="138">
        <v>76348.795540513645</v>
      </c>
      <c r="ZC62" s="138">
        <v>76348.795540513645</v>
      </c>
      <c r="ZD62" s="196">
        <v>-249.66905016516625</v>
      </c>
      <c r="ZE62" s="196">
        <f t="shared" si="165"/>
        <v>-249.66905016516625</v>
      </c>
      <c r="ZF62" s="196">
        <v>-249.66905016516625</v>
      </c>
      <c r="ZG62" s="196">
        <v>249.66905016516625</v>
      </c>
      <c r="ZH62" s="196">
        <v>-249.66905016516625</v>
      </c>
      <c r="ZI62" s="196">
        <v>-249.66905016516625</v>
      </c>
      <c r="ZJ62" s="196">
        <v>-249.66905016516625</v>
      </c>
      <c r="ZK62" s="196">
        <f t="shared" si="107"/>
        <v>-249.66905016516625</v>
      </c>
      <c r="ZL62" s="196">
        <v>249.66905016516625</v>
      </c>
      <c r="ZM62" s="196">
        <v>-249.66905016516625</v>
      </c>
      <c r="ZN62" s="196">
        <v>-249.66905016516625</v>
      </c>
      <c r="ZO62" s="196">
        <v>249.66905016516625</v>
      </c>
      <c r="ZQ62">
        <v>1</v>
      </c>
      <c r="ZR62" s="239">
        <v>-1</v>
      </c>
      <c r="ZS62" s="239">
        <v>-1</v>
      </c>
      <c r="ZT62" s="239">
        <v>-1</v>
      </c>
      <c r="ZU62" s="214">
        <v>-1</v>
      </c>
      <c r="ZV62" s="240">
        <v>7</v>
      </c>
      <c r="ZW62">
        <v>1</v>
      </c>
      <c r="ZX62">
        <v>-1</v>
      </c>
      <c r="ZY62" s="214">
        <v>1</v>
      </c>
      <c r="ZZ62">
        <v>0</v>
      </c>
      <c r="AAA62">
        <v>0</v>
      </c>
      <c r="AAB62">
        <v>1</v>
      </c>
      <c r="AAC62">
        <v>0</v>
      </c>
      <c r="AAD62" s="248">
        <v>4.7588005215100003E-2</v>
      </c>
      <c r="AAE62" s="202">
        <v>42549</v>
      </c>
      <c r="AAF62">
        <f t="shared" si="181"/>
        <v>-1</v>
      </c>
      <c r="AAG62" t="s">
        <v>1180</v>
      </c>
      <c r="AAH62">
        <v>1</v>
      </c>
      <c r="AAI62" s="252">
        <v>1</v>
      </c>
      <c r="AAJ62">
        <v>1</v>
      </c>
      <c r="AAK62" s="138">
        <v>78138.675483808227</v>
      </c>
      <c r="AAL62" s="138">
        <v>78138.675483808227</v>
      </c>
      <c r="AAM62" s="196">
        <v>-3718.4636964244728</v>
      </c>
      <c r="AAN62" s="196">
        <f t="shared" si="166"/>
        <v>3718.4636964244728</v>
      </c>
      <c r="AAO62" s="196">
        <v>-3718.4636964244728</v>
      </c>
      <c r="AAP62" s="196">
        <v>3718.4636964244728</v>
      </c>
      <c r="AAQ62" s="196">
        <v>-3718.4636964244728</v>
      </c>
      <c r="AAR62" s="196">
        <v>-3718.4636964244728</v>
      </c>
      <c r="AAS62" s="196">
        <v>-3718.4636964244728</v>
      </c>
      <c r="AAT62" s="196">
        <f t="shared" si="108"/>
        <v>-3718.4636964244728</v>
      </c>
      <c r="AAU62" s="196">
        <v>3718.4636964244728</v>
      </c>
      <c r="AAV62" s="196">
        <v>-3718.4636964244728</v>
      </c>
      <c r="AAW62" s="196">
        <v>-3718.4636964244728</v>
      </c>
      <c r="AAX62" s="196">
        <v>3718.4636964244728</v>
      </c>
      <c r="AAZ62">
        <v>1</v>
      </c>
      <c r="ABA62" s="239">
        <v>1</v>
      </c>
      <c r="ABB62" s="239">
        <v>1</v>
      </c>
      <c r="ABC62" s="239">
        <v>-1</v>
      </c>
      <c r="ABD62" s="214">
        <v>-1</v>
      </c>
      <c r="ABE62" s="240">
        <v>8</v>
      </c>
      <c r="ABF62">
        <v>1</v>
      </c>
      <c r="ABG62">
        <v>-1</v>
      </c>
      <c r="ABH62" s="214">
        <v>1</v>
      </c>
      <c r="ABI62">
        <v>1</v>
      </c>
      <c r="ABJ62">
        <v>0</v>
      </c>
      <c r="ABK62">
        <v>1</v>
      </c>
      <c r="ABL62">
        <v>0</v>
      </c>
      <c r="ABM62" s="248">
        <v>2.7691350342300001E-2</v>
      </c>
      <c r="ABN62" s="202">
        <v>42549</v>
      </c>
      <c r="ABO62">
        <v>1</v>
      </c>
      <c r="ABP62" t="s">
        <v>1180</v>
      </c>
      <c r="ABQ62">
        <v>1</v>
      </c>
      <c r="ABR62" s="252">
        <v>1</v>
      </c>
      <c r="ABS62">
        <v>1</v>
      </c>
      <c r="ABT62" s="138">
        <v>79590.361445783128</v>
      </c>
      <c r="ABU62" s="138">
        <v>79590.361445783128</v>
      </c>
      <c r="ABV62" s="196">
        <v>2203.9645826654673</v>
      </c>
      <c r="ABW62" s="196">
        <v>2203.9645826654673</v>
      </c>
      <c r="ABX62" s="196">
        <v>-2203.9645826654673</v>
      </c>
      <c r="ABY62" s="196">
        <v>2203.9645826654673</v>
      </c>
      <c r="ABZ62" s="196">
        <v>-2203.9645826654673</v>
      </c>
      <c r="ACA62" s="196">
        <v>2203.9645826654673</v>
      </c>
      <c r="ACB62" s="196">
        <v>-2203.9645826654673</v>
      </c>
      <c r="ACC62" s="196">
        <v>2203.9645826654673</v>
      </c>
      <c r="ACD62" s="196">
        <v>2203.9645826654673</v>
      </c>
      <c r="ACE62" s="196">
        <v>-2203.9645826654673</v>
      </c>
      <c r="ACF62" s="196">
        <v>-2203.9645826654673</v>
      </c>
      <c r="ACG62" s="196">
        <v>2203.9645826654673</v>
      </c>
      <c r="ACI62">
        <v>1</v>
      </c>
      <c r="ACJ62" s="239">
        <v>-1</v>
      </c>
      <c r="ACK62" s="239">
        <v>-1</v>
      </c>
      <c r="ACL62" s="239">
        <v>-1</v>
      </c>
      <c r="ACM62" s="214">
        <v>-1</v>
      </c>
      <c r="ACN62" s="240">
        <v>9</v>
      </c>
      <c r="ACO62">
        <v>1</v>
      </c>
      <c r="ACP62">
        <v>-1</v>
      </c>
      <c r="ACQ62" s="214">
        <v>-1</v>
      </c>
      <c r="ACR62">
        <v>1</v>
      </c>
      <c r="ACS62">
        <v>1</v>
      </c>
      <c r="ACT62">
        <v>0</v>
      </c>
      <c r="ACU62">
        <v>1</v>
      </c>
      <c r="ACV62" s="248">
        <v>-1.0293672419E-2</v>
      </c>
      <c r="ACW62" s="202">
        <v>42549</v>
      </c>
      <c r="ACX62">
        <v>-1</v>
      </c>
      <c r="ACY62" t="s">
        <v>1180</v>
      </c>
      <c r="ACZ62">
        <v>1</v>
      </c>
      <c r="ADA62" s="252"/>
      <c r="ADB62">
        <v>1</v>
      </c>
      <c r="ADC62" s="138">
        <v>78258.163363018291</v>
      </c>
      <c r="ADD62" s="138">
        <v>78258.163363018291</v>
      </c>
      <c r="ADE62" s="196">
        <v>805.56389777149764</v>
      </c>
      <c r="ADF62" s="196">
        <v>-805.56389777149764</v>
      </c>
      <c r="ADG62" s="196">
        <v>805.56389777149764</v>
      </c>
      <c r="ADH62" s="196">
        <v>-805.56389777149764</v>
      </c>
      <c r="ADI62" s="196">
        <v>805.56389777149764</v>
      </c>
      <c r="ADJ62" s="196">
        <v>805.56389777149764</v>
      </c>
      <c r="ADK62" s="196">
        <v>805.56389777149764</v>
      </c>
      <c r="ADL62" s="196">
        <v>805.56389777149764</v>
      </c>
      <c r="ADM62" s="196">
        <v>-805.56389777149764</v>
      </c>
      <c r="ADN62" s="196">
        <v>805.56389777149764</v>
      </c>
      <c r="ADO62" s="196">
        <v>-805.56389777149764</v>
      </c>
      <c r="ADP62" s="196">
        <v>805.56389777149764</v>
      </c>
      <c r="ADR62">
        <v>-1</v>
      </c>
      <c r="ADS62" s="239">
        <v>1</v>
      </c>
      <c r="ADT62" s="239">
        <v>1</v>
      </c>
      <c r="ADU62" s="214">
        <v>-1</v>
      </c>
      <c r="ADV62" s="214">
        <v>-1</v>
      </c>
      <c r="ADW62" s="240">
        <v>10</v>
      </c>
      <c r="ADX62">
        <v>1</v>
      </c>
      <c r="ADY62">
        <v>-1</v>
      </c>
      <c r="ADZ62" s="214">
        <v>1</v>
      </c>
      <c r="AEA62">
        <v>1</v>
      </c>
      <c r="AEB62">
        <v>0</v>
      </c>
      <c r="AEC62">
        <v>1</v>
      </c>
      <c r="AED62">
        <v>0</v>
      </c>
      <c r="AEE62" s="248">
        <v>1.1624349954099999E-2</v>
      </c>
      <c r="AEF62" s="202">
        <v>42549</v>
      </c>
      <c r="AEG62">
        <v>-1</v>
      </c>
      <c r="AEH62" t="s">
        <v>1180</v>
      </c>
      <c r="AEI62">
        <v>1</v>
      </c>
      <c r="AEJ62" s="252"/>
      <c r="AEK62">
        <v>1</v>
      </c>
      <c r="AEL62" s="138">
        <v>78409.522003034901</v>
      </c>
      <c r="AEM62" s="138">
        <v>78409.522003034901</v>
      </c>
      <c r="AEN62" s="196">
        <v>911.45972349698161</v>
      </c>
      <c r="AEO62" s="196">
        <v>-911.45972349698161</v>
      </c>
      <c r="AEP62" s="196">
        <v>-911.45972349698161</v>
      </c>
      <c r="AEQ62" s="196">
        <v>911.45972349698161</v>
      </c>
      <c r="AER62" s="196">
        <v>-911.45972349698161</v>
      </c>
      <c r="AES62" s="196">
        <v>911.45972349698161</v>
      </c>
      <c r="AET62" s="196">
        <v>-911.45972349698161</v>
      </c>
      <c r="AEU62" s="196">
        <v>-911.45972349698161</v>
      </c>
      <c r="AEV62" s="196">
        <v>911.45972349698161</v>
      </c>
      <c r="AEW62" s="196">
        <v>-911.45972349698161</v>
      </c>
      <c r="AEX62" s="196">
        <v>-911.45972349698161</v>
      </c>
      <c r="AEY62" s="196">
        <v>911.45972349698161</v>
      </c>
      <c r="AFA62">
        <f t="shared" si="109"/>
        <v>1</v>
      </c>
      <c r="AFB62" s="239">
        <v>-1</v>
      </c>
      <c r="AFC62" s="239">
        <v>-1</v>
      </c>
      <c r="AFD62" s="239">
        <v>1</v>
      </c>
      <c r="AFE62" s="214">
        <v>-1</v>
      </c>
      <c r="AFF62" s="240">
        <v>11</v>
      </c>
      <c r="AFG62">
        <f t="shared" si="110"/>
        <v>1</v>
      </c>
      <c r="AFH62">
        <f t="shared" si="111"/>
        <v>-1</v>
      </c>
      <c r="AFI62" s="214">
        <v>-1</v>
      </c>
      <c r="AFJ62">
        <f t="shared" si="112"/>
        <v>1</v>
      </c>
      <c r="AFK62">
        <f t="shared" si="194"/>
        <v>1</v>
      </c>
      <c r="AFL62">
        <f t="shared" si="167"/>
        <v>0</v>
      </c>
      <c r="AFM62">
        <f t="shared" si="114"/>
        <v>1</v>
      </c>
      <c r="AFN62">
        <v>-3.0238887209E-3</v>
      </c>
      <c r="AFO62" s="202">
        <v>42549</v>
      </c>
      <c r="AFP62">
        <f t="shared" si="115"/>
        <v>-1</v>
      </c>
      <c r="AFQ62" t="str">
        <f t="shared" si="92"/>
        <v>TRUE</v>
      </c>
      <c r="AFR62">
        <f>VLOOKUP($A62,'FuturesInfo (3)'!$A$2:$V$80,22)</f>
        <v>1</v>
      </c>
      <c r="AFS62" s="252"/>
      <c r="AFT62">
        <f t="shared" si="116"/>
        <v>1</v>
      </c>
      <c r="AFU62" s="138">
        <f>VLOOKUP($A62,'FuturesInfo (3)'!$A$2:$O$80,15)*AFR62</f>
        <v>78567.343437231917</v>
      </c>
      <c r="AFV62" s="138">
        <f>VLOOKUP($A62,'FuturesInfo (3)'!$A$2:$O$80,15)*AFT62</f>
        <v>78567.343437231917</v>
      </c>
      <c r="AFW62" s="196">
        <f t="shared" si="117"/>
        <v>237.57890365092223</v>
      </c>
      <c r="AFX62" s="196">
        <f t="shared" si="188"/>
        <v>-237.57890365092223</v>
      </c>
      <c r="AFY62" s="196">
        <f t="shared" si="119"/>
        <v>237.57890365092223</v>
      </c>
      <c r="AFZ62" s="196">
        <f t="shared" si="120"/>
        <v>-237.57890365092223</v>
      </c>
      <c r="AGA62" s="196">
        <f t="shared" si="191"/>
        <v>237.57890365092223</v>
      </c>
      <c r="AGB62" s="196">
        <f t="shared" si="122"/>
        <v>237.57890365092223</v>
      </c>
      <c r="AGC62" s="196">
        <f t="shared" si="168"/>
        <v>-237.57890365092223</v>
      </c>
      <c r="AGD62" s="196">
        <f t="shared" si="123"/>
        <v>237.57890365092223</v>
      </c>
      <c r="AGE62" s="196">
        <f>IF(IF(sym!$Q51=AFI62,1,0)=1,ABS(AFU62*AFN62),-ABS(AFU62*AFN62))</f>
        <v>-237.57890365092223</v>
      </c>
      <c r="AGF62" s="196">
        <f>IF(IF(sym!$P51=AFI62,1,0)=1,ABS(AFU62*AFN62),-ABS(AFU62*AFN62))</f>
        <v>237.57890365092223</v>
      </c>
      <c r="AGG62" s="196">
        <f t="shared" si="183"/>
        <v>-237.57890365092223</v>
      </c>
      <c r="AGH62" s="196">
        <f t="shared" si="125"/>
        <v>237.57890365092223</v>
      </c>
      <c r="AGJ62">
        <f t="shared" si="126"/>
        <v>-1</v>
      </c>
      <c r="AGK62" s="239">
        <v>1</v>
      </c>
      <c r="AGL62" s="239">
        <v>-1</v>
      </c>
      <c r="AGM62" s="239">
        <v>1</v>
      </c>
      <c r="AGN62" s="214">
        <v>-1</v>
      </c>
      <c r="AGO62" s="240">
        <v>12</v>
      </c>
      <c r="AGP62">
        <f t="shared" si="127"/>
        <v>1</v>
      </c>
      <c r="AGQ62">
        <f t="shared" si="128"/>
        <v>-1</v>
      </c>
      <c r="AGR62" s="214"/>
      <c r="AGS62">
        <f t="shared" si="129"/>
        <v>0</v>
      </c>
      <c r="AGT62">
        <f t="shared" si="195"/>
        <v>0</v>
      </c>
      <c r="AGU62">
        <f t="shared" si="169"/>
        <v>0</v>
      </c>
      <c r="AGV62">
        <f t="shared" si="131"/>
        <v>0</v>
      </c>
      <c r="AGW62" s="248"/>
      <c r="AGX62" s="202">
        <v>42549</v>
      </c>
      <c r="AGY62">
        <f t="shared" si="132"/>
        <v>-1</v>
      </c>
      <c r="AGZ62" t="str">
        <f t="shared" si="93"/>
        <v>TRUE</v>
      </c>
      <c r="AHA62">
        <f>VLOOKUP($A62,'FuturesInfo (3)'!$A$2:$V$80,22)</f>
        <v>1</v>
      </c>
      <c r="AHB62" s="252"/>
      <c r="AHC62">
        <f t="shared" si="133"/>
        <v>1</v>
      </c>
      <c r="AHD62" s="138">
        <f>VLOOKUP($A62,'FuturesInfo (3)'!$A$2:$O$80,15)*AHA62</f>
        <v>78567.343437231917</v>
      </c>
      <c r="AHE62" s="138">
        <f>VLOOKUP($A62,'FuturesInfo (3)'!$A$2:$O$80,15)*AHC62</f>
        <v>78567.343437231917</v>
      </c>
      <c r="AHF62" s="196">
        <f t="shared" si="134"/>
        <v>0</v>
      </c>
      <c r="AHG62" s="196">
        <f t="shared" si="189"/>
        <v>0</v>
      </c>
      <c r="AHH62" s="196">
        <f t="shared" si="136"/>
        <v>0</v>
      </c>
      <c r="AHI62" s="196">
        <f t="shared" si="137"/>
        <v>0</v>
      </c>
      <c r="AHJ62" s="196">
        <f t="shared" si="192"/>
        <v>0</v>
      </c>
      <c r="AHK62" s="196">
        <f t="shared" si="139"/>
        <v>0</v>
      </c>
      <c r="AHL62" s="196">
        <f t="shared" si="170"/>
        <v>0</v>
      </c>
      <c r="AHM62" s="196">
        <f t="shared" si="140"/>
        <v>0</v>
      </c>
      <c r="AHN62" s="196">
        <f>IF(IF(sym!$Q51=AGR62,1,0)=1,ABS(AHD62*AGW62),-ABS(AHD62*AGW62))</f>
        <v>0</v>
      </c>
      <c r="AHO62" s="196">
        <f>IF(IF(sym!$P51=AGR62,1,0)=1,ABS(AHD62*AGW62),-ABS(AHD62*AGW62))</f>
        <v>0</v>
      </c>
      <c r="AHP62" s="196">
        <f t="shared" si="185"/>
        <v>0</v>
      </c>
      <c r="AHQ62" s="196">
        <f t="shared" si="142"/>
        <v>0</v>
      </c>
      <c r="AHS62">
        <f t="shared" si="143"/>
        <v>0</v>
      </c>
      <c r="AHT62" s="239"/>
      <c r="AHU62" s="239"/>
      <c r="AHV62" s="239"/>
      <c r="AHW62" s="214"/>
      <c r="AHX62" s="240"/>
      <c r="AHY62">
        <f t="shared" si="144"/>
        <v>1</v>
      </c>
      <c r="AHZ62">
        <f t="shared" si="145"/>
        <v>0</v>
      </c>
      <c r="AIA62" s="214"/>
      <c r="AIB62">
        <f t="shared" si="146"/>
        <v>1</v>
      </c>
      <c r="AIC62">
        <f t="shared" si="196"/>
        <v>1</v>
      </c>
      <c r="AID62">
        <f t="shared" si="171"/>
        <v>0</v>
      </c>
      <c r="AIE62">
        <f t="shared" si="148"/>
        <v>1</v>
      </c>
      <c r="AIF62" s="248"/>
      <c r="AIG62" s="202"/>
      <c r="AIH62">
        <f t="shared" si="149"/>
        <v>-1</v>
      </c>
      <c r="AII62" t="str">
        <f t="shared" si="94"/>
        <v>FALSE</v>
      </c>
      <c r="AIJ62">
        <f>VLOOKUP($A62,'FuturesInfo (3)'!$A$2:$V$80,22)</f>
        <v>1</v>
      </c>
      <c r="AIK62" s="252"/>
      <c r="AIL62">
        <f t="shared" si="150"/>
        <v>1</v>
      </c>
      <c r="AIM62" s="138">
        <f>VLOOKUP($A62,'FuturesInfo (3)'!$A$2:$O$80,15)*AIJ62</f>
        <v>78567.343437231917</v>
      </c>
      <c r="AIN62" s="138">
        <f>VLOOKUP($A62,'FuturesInfo (3)'!$A$2:$O$80,15)*AIL62</f>
        <v>78567.343437231917</v>
      </c>
      <c r="AIO62" s="196">
        <f t="shared" si="151"/>
        <v>0</v>
      </c>
      <c r="AIP62" s="196">
        <f t="shared" si="190"/>
        <v>0</v>
      </c>
      <c r="AIQ62" s="196">
        <f t="shared" si="153"/>
        <v>0</v>
      </c>
      <c r="AIR62" s="196">
        <f t="shared" si="154"/>
        <v>0</v>
      </c>
      <c r="AIS62" s="196">
        <f t="shared" si="193"/>
        <v>0</v>
      </c>
      <c r="AIT62" s="196">
        <f t="shared" si="156"/>
        <v>0</v>
      </c>
      <c r="AIU62" s="196">
        <f t="shared" si="172"/>
        <v>0</v>
      </c>
      <c r="AIV62" s="196">
        <f t="shared" si="157"/>
        <v>0</v>
      </c>
      <c r="AIW62" s="196">
        <f>IF(IF(sym!$Q51=AIA62,1,0)=1,ABS(AIM62*AIF62),-ABS(AIM62*AIF62))</f>
        <v>0</v>
      </c>
      <c r="AIX62" s="196">
        <f>IF(IF(sym!$P51=AIA62,1,0)=1,ABS(AIM62*AIF62),-ABS(AIM62*AIF62))</f>
        <v>0</v>
      </c>
      <c r="AIY62" s="196">
        <f t="shared" si="187"/>
        <v>0</v>
      </c>
      <c r="AIZ62" s="196">
        <f t="shared" si="159"/>
        <v>0</v>
      </c>
    </row>
    <row r="63" spans="1:936" x14ac:dyDescent="0.25">
      <c r="A63" s="1" t="s">
        <v>382</v>
      </c>
      <c r="B63" s="150" t="str">
        <f>'FuturesInfo (3)'!M51</f>
        <v>@NQ</v>
      </c>
      <c r="C63" s="200" t="str">
        <f>VLOOKUP(A63,'FuturesInfo (3)'!$A$2:$K$80,11)</f>
        <v>index</v>
      </c>
      <c r="F63" t="e">
        <f>#REF!</f>
        <v>#REF!</v>
      </c>
      <c r="G63">
        <v>1</v>
      </c>
      <c r="H63">
        <v>-1</v>
      </c>
      <c r="I63">
        <v>-1</v>
      </c>
      <c r="J63">
        <f t="shared" si="197"/>
        <v>0</v>
      </c>
      <c r="K63">
        <f t="shared" si="198"/>
        <v>1</v>
      </c>
      <c r="L63" s="184">
        <v>-5.1299023663699999E-3</v>
      </c>
      <c r="M63" s="2">
        <v>10</v>
      </c>
      <c r="N63">
        <v>60</v>
      </c>
      <c r="O63" t="str">
        <f t="shared" si="199"/>
        <v>TRUE</v>
      </c>
      <c r="P63">
        <f>VLOOKUP($A63,'FuturesInfo (3)'!$A$2:$V$80,22)</f>
        <v>2</v>
      </c>
      <c r="Q63">
        <f t="shared" si="80"/>
        <v>2</v>
      </c>
      <c r="R63">
        <f t="shared" si="80"/>
        <v>2</v>
      </c>
      <c r="S63" s="138">
        <f>VLOOKUP($A63,'FuturesInfo (3)'!$A$2:$O$80,15)*Q63</f>
        <v>183170</v>
      </c>
      <c r="T63" s="144">
        <f t="shared" si="200"/>
        <v>-939.6442164479929</v>
      </c>
      <c r="U63" s="144">
        <f t="shared" si="95"/>
        <v>939.6442164479929</v>
      </c>
      <c r="W63">
        <f t="shared" si="201"/>
        <v>1</v>
      </c>
      <c r="X63">
        <v>1</v>
      </c>
      <c r="Y63">
        <v>-1</v>
      </c>
      <c r="Z63">
        <v>1</v>
      </c>
      <c r="AA63">
        <f t="shared" si="173"/>
        <v>1</v>
      </c>
      <c r="AB63">
        <f t="shared" si="202"/>
        <v>0</v>
      </c>
      <c r="AC63" s="1">
        <v>3.6593479707300001E-3</v>
      </c>
      <c r="AD63" s="2">
        <v>10</v>
      </c>
      <c r="AE63">
        <v>60</v>
      </c>
      <c r="AF63" t="str">
        <f t="shared" si="203"/>
        <v>TRUE</v>
      </c>
      <c r="AG63">
        <f>VLOOKUP($A63,'FuturesInfo (3)'!$A$2:$V$80,22)</f>
        <v>2</v>
      </c>
      <c r="AH63">
        <f t="shared" si="204"/>
        <v>2</v>
      </c>
      <c r="AI63">
        <f t="shared" si="96"/>
        <v>2</v>
      </c>
      <c r="AJ63" s="138">
        <f>VLOOKUP($A63,'FuturesInfo (3)'!$A$2:$O$80,15)*AI63</f>
        <v>183170</v>
      </c>
      <c r="AK63" s="196">
        <f t="shared" si="205"/>
        <v>670.28276779861415</v>
      </c>
      <c r="AL63" s="196">
        <f t="shared" si="98"/>
        <v>-670.28276779861415</v>
      </c>
      <c r="AN63">
        <f t="shared" si="86"/>
        <v>1</v>
      </c>
      <c r="AO63">
        <v>1</v>
      </c>
      <c r="AP63">
        <v>-1</v>
      </c>
      <c r="AQ63">
        <v>-1</v>
      </c>
      <c r="AR63">
        <f t="shared" si="174"/>
        <v>0</v>
      </c>
      <c r="AS63">
        <f t="shared" si="87"/>
        <v>1</v>
      </c>
      <c r="AT63" s="1">
        <v>-2.4859131587699999E-3</v>
      </c>
      <c r="AU63" s="2">
        <v>10</v>
      </c>
      <c r="AV63">
        <v>60</v>
      </c>
      <c r="AW63" t="str">
        <f t="shared" si="88"/>
        <v>TRUE</v>
      </c>
      <c r="AX63">
        <f>VLOOKUP($A63,'FuturesInfo (3)'!$A$2:$V$80,22)</f>
        <v>2</v>
      </c>
      <c r="AY63">
        <f t="shared" si="89"/>
        <v>2</v>
      </c>
      <c r="AZ63">
        <f t="shared" si="99"/>
        <v>2</v>
      </c>
      <c r="BA63" s="138">
        <f>VLOOKUP($A63,'FuturesInfo (3)'!$A$2:$O$80,15)*AZ63</f>
        <v>183170</v>
      </c>
      <c r="BB63" s="196">
        <f t="shared" si="90"/>
        <v>-455.34471329190092</v>
      </c>
      <c r="BC63" s="196">
        <f t="shared" si="100"/>
        <v>455.34471329190092</v>
      </c>
      <c r="BE63">
        <v>1</v>
      </c>
      <c r="BF63">
        <v>-1</v>
      </c>
      <c r="BG63">
        <v>-1</v>
      </c>
      <c r="BH63">
        <v>1</v>
      </c>
      <c r="BI63">
        <v>0</v>
      </c>
      <c r="BJ63">
        <v>0</v>
      </c>
      <c r="BK63" s="1">
        <v>1.05222351443E-3</v>
      </c>
      <c r="BL63" s="2">
        <v>10</v>
      </c>
      <c r="BM63">
        <v>60</v>
      </c>
      <c r="BN63" t="s">
        <v>1180</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1180</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1180</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1180</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1180</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1180</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1180</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1180</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1180</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1180</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1180</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1180</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1180</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1180</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1180</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1180</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1180</v>
      </c>
      <c r="QX63">
        <v>1</v>
      </c>
      <c r="QY63" s="252">
        <v>2</v>
      </c>
      <c r="QZ63">
        <v>1</v>
      </c>
      <c r="RA63" s="138">
        <v>88140</v>
      </c>
      <c r="RB63" s="138">
        <v>88140</v>
      </c>
      <c r="RC63" s="196">
        <v>893.97627642780594</v>
      </c>
      <c r="RD63" s="196">
        <f t="shared" si="91"/>
        <v>893.97627642780594</v>
      </c>
      <c r="RE63" s="196">
        <v>893.97627642780594</v>
      </c>
      <c r="RF63" s="196">
        <v>-893.97627642780594</v>
      </c>
      <c r="RG63" s="196">
        <v>-893.97627642780594</v>
      </c>
      <c r="RH63" s="196">
        <v>-893.97627642780594</v>
      </c>
      <c r="RI63" s="196">
        <f t="shared" si="101"/>
        <v>0</v>
      </c>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f t="shared" si="175"/>
        <v>-1</v>
      </c>
      <c r="SE63" t="s">
        <v>1180</v>
      </c>
      <c r="SF63">
        <v>1</v>
      </c>
      <c r="SG63" s="252">
        <v>2</v>
      </c>
      <c r="SH63">
        <v>1</v>
      </c>
      <c r="SI63" s="138">
        <v>88665</v>
      </c>
      <c r="SJ63" s="138">
        <v>88665</v>
      </c>
      <c r="SK63" s="196">
        <v>-528.12712729718066</v>
      </c>
      <c r="SL63" s="196">
        <f t="shared" si="160"/>
        <v>528.12712729718066</v>
      </c>
      <c r="SM63" s="196">
        <v>528.12712729718066</v>
      </c>
      <c r="SN63" s="196">
        <v>-528.12712729718066</v>
      </c>
      <c r="SO63" s="196">
        <v>-528.12712729718066</v>
      </c>
      <c r="SP63" s="196">
        <v>528.12712729718066</v>
      </c>
      <c r="SQ63" s="196">
        <v>-528.12712729718066</v>
      </c>
      <c r="SR63" s="196">
        <f t="shared" si="102"/>
        <v>-528.12712729718066</v>
      </c>
      <c r="SS63" s="196">
        <v>528.12712729718066</v>
      </c>
      <c r="ST63" s="196">
        <v>-528.12712729718066</v>
      </c>
      <c r="SU63" s="196">
        <v>-528.12712729718066</v>
      </c>
      <c r="SV63" s="196">
        <v>528.12712729718066</v>
      </c>
      <c r="SX63">
        <v>1</v>
      </c>
      <c r="SY63" s="239">
        <v>1</v>
      </c>
      <c r="SZ63" s="239">
        <v>-1</v>
      </c>
      <c r="TA63" s="239">
        <v>1</v>
      </c>
      <c r="TB63" s="214">
        <v>1</v>
      </c>
      <c r="TC63" s="240">
        <v>-4</v>
      </c>
      <c r="TD63">
        <v>-1</v>
      </c>
      <c r="TE63">
        <v>-1</v>
      </c>
      <c r="TF63" s="214">
        <v>1</v>
      </c>
      <c r="TG63">
        <v>1</v>
      </c>
      <c r="TH63">
        <v>1</v>
      </c>
      <c r="TI63">
        <v>0</v>
      </c>
      <c r="TJ63">
        <v>0</v>
      </c>
      <c r="TK63" s="248"/>
      <c r="TL63" s="202">
        <v>42548</v>
      </c>
      <c r="TM63">
        <f t="shared" si="176"/>
        <v>1</v>
      </c>
      <c r="TN63" t="s">
        <v>1180</v>
      </c>
      <c r="TO63">
        <v>2</v>
      </c>
      <c r="TP63" s="252">
        <v>2</v>
      </c>
      <c r="TQ63">
        <v>2</v>
      </c>
      <c r="TR63" s="138">
        <v>177330</v>
      </c>
      <c r="TS63" s="138">
        <v>177330</v>
      </c>
      <c r="TT63" s="196">
        <v>0</v>
      </c>
      <c r="TU63" s="196">
        <f t="shared" si="161"/>
        <v>0</v>
      </c>
      <c r="TV63" s="196">
        <v>0</v>
      </c>
      <c r="TW63" s="196">
        <v>0</v>
      </c>
      <c r="TX63" s="196">
        <v>0</v>
      </c>
      <c r="TY63" s="196">
        <v>0</v>
      </c>
      <c r="TZ63" s="196">
        <v>0</v>
      </c>
      <c r="UA63" s="196">
        <f t="shared" si="103"/>
        <v>0</v>
      </c>
      <c r="UB63" s="196">
        <v>0</v>
      </c>
      <c r="UC63" s="196">
        <v>0</v>
      </c>
      <c r="UD63" s="196">
        <v>0</v>
      </c>
      <c r="UE63" s="196">
        <v>0</v>
      </c>
      <c r="UG63">
        <v>1</v>
      </c>
      <c r="UH63" s="239">
        <v>1</v>
      </c>
      <c r="UI63" s="239">
        <v>-1</v>
      </c>
      <c r="UJ63" s="239">
        <v>1</v>
      </c>
      <c r="UK63" s="214">
        <v>1</v>
      </c>
      <c r="UL63" s="240">
        <v>-4</v>
      </c>
      <c r="UM63">
        <v>-1</v>
      </c>
      <c r="UN63">
        <v>-1</v>
      </c>
      <c r="UO63" s="214">
        <v>-1</v>
      </c>
      <c r="UP63">
        <v>0</v>
      </c>
      <c r="UQ63">
        <v>0</v>
      </c>
      <c r="UR63">
        <v>1</v>
      </c>
      <c r="US63">
        <v>1</v>
      </c>
      <c r="UT63" s="248">
        <v>-6.5978683809799999E-3</v>
      </c>
      <c r="UU63" s="202">
        <v>42548</v>
      </c>
      <c r="UV63">
        <f t="shared" si="177"/>
        <v>1</v>
      </c>
      <c r="UW63" t="s">
        <v>1180</v>
      </c>
      <c r="UX63">
        <v>2</v>
      </c>
      <c r="UY63" s="252">
        <v>2</v>
      </c>
      <c r="UZ63">
        <v>2</v>
      </c>
      <c r="VA63" s="138">
        <v>176160</v>
      </c>
      <c r="VB63" s="138">
        <v>176160</v>
      </c>
      <c r="VC63" s="196">
        <v>-1162.2804939934367</v>
      </c>
      <c r="VD63" s="196">
        <f t="shared" si="162"/>
        <v>-1162.2804939934367</v>
      </c>
      <c r="VE63" s="196">
        <v>-1162.2804939934367</v>
      </c>
      <c r="VF63" s="196">
        <v>1162.2804939934367</v>
      </c>
      <c r="VG63" s="196">
        <v>1162.2804939934367</v>
      </c>
      <c r="VH63" s="196">
        <v>1162.2804939934367</v>
      </c>
      <c r="VI63" s="196">
        <v>-1162.2804939934367</v>
      </c>
      <c r="VJ63" s="196">
        <f t="shared" si="104"/>
        <v>-1162.2804939934367</v>
      </c>
      <c r="VK63" s="196">
        <v>-1162.2804939934367</v>
      </c>
      <c r="VL63" s="196">
        <v>1162.2804939934367</v>
      </c>
      <c r="VM63" s="196">
        <v>-1162.2804939934367</v>
      </c>
      <c r="VN63" s="196">
        <v>1162.2804939934367</v>
      </c>
      <c r="VP63">
        <v>-1</v>
      </c>
      <c r="VQ63" s="239">
        <v>-1</v>
      </c>
      <c r="VR63" s="239">
        <v>-1</v>
      </c>
      <c r="VS63" s="239">
        <v>-1</v>
      </c>
      <c r="VT63" s="214">
        <v>1</v>
      </c>
      <c r="VU63" s="240">
        <v>5</v>
      </c>
      <c r="VV63">
        <v>-1</v>
      </c>
      <c r="VW63">
        <v>1</v>
      </c>
      <c r="VX63" s="214">
        <v>1</v>
      </c>
      <c r="VY63">
        <v>0</v>
      </c>
      <c r="VZ63">
        <v>1</v>
      </c>
      <c r="WA63">
        <v>0</v>
      </c>
      <c r="WB63">
        <v>1</v>
      </c>
      <c r="WC63" s="248">
        <v>8.0608537693000002E-3</v>
      </c>
      <c r="WD63" s="202">
        <v>42548</v>
      </c>
      <c r="WE63">
        <f t="shared" si="178"/>
        <v>-1</v>
      </c>
      <c r="WF63" t="s">
        <v>1180</v>
      </c>
      <c r="WG63">
        <v>2</v>
      </c>
      <c r="WH63" s="252">
        <v>2</v>
      </c>
      <c r="WI63">
        <v>2</v>
      </c>
      <c r="WJ63" s="138">
        <v>177580</v>
      </c>
      <c r="WK63" s="138">
        <v>177580</v>
      </c>
      <c r="WL63" s="196">
        <v>-1431.4464123522941</v>
      </c>
      <c r="WM63" s="196">
        <f t="shared" si="163"/>
        <v>-1431.4464123522941</v>
      </c>
      <c r="WN63" s="196">
        <v>1431.4464123522941</v>
      </c>
      <c r="WO63" s="196">
        <v>-1431.4464123522941</v>
      </c>
      <c r="WP63" s="196">
        <v>1431.4464123522941</v>
      </c>
      <c r="WQ63" s="196">
        <v>-1431.4464123522941</v>
      </c>
      <c r="WR63" s="196">
        <v>-1431.4464123522941</v>
      </c>
      <c r="WS63" s="196">
        <f t="shared" si="105"/>
        <v>-1431.4464123522941</v>
      </c>
      <c r="WT63" s="196">
        <v>1431.4464123522941</v>
      </c>
      <c r="WU63" s="196">
        <v>-1431.4464123522941</v>
      </c>
      <c r="WV63" s="196">
        <v>-1431.4464123522941</v>
      </c>
      <c r="WW63" s="196">
        <v>1431.4464123522941</v>
      </c>
      <c r="WY63">
        <v>1</v>
      </c>
      <c r="WZ63" s="239">
        <v>-1</v>
      </c>
      <c r="XA63" s="239">
        <v>-1</v>
      </c>
      <c r="XB63" s="239">
        <v>-1</v>
      </c>
      <c r="XC63" s="214">
        <v>1</v>
      </c>
      <c r="XD63" s="240">
        <v>6</v>
      </c>
      <c r="XE63">
        <v>-1</v>
      </c>
      <c r="XF63">
        <v>1</v>
      </c>
      <c r="XG63">
        <v>1</v>
      </c>
      <c r="XH63">
        <v>0</v>
      </c>
      <c r="XI63">
        <v>1</v>
      </c>
      <c r="XJ63">
        <v>0</v>
      </c>
      <c r="XK63">
        <v>1</v>
      </c>
      <c r="XL63">
        <v>2.8719450388600002E-3</v>
      </c>
      <c r="XM63" s="202">
        <v>42548</v>
      </c>
      <c r="XN63">
        <f t="shared" si="179"/>
        <v>-1</v>
      </c>
      <c r="XO63" t="s">
        <v>1180</v>
      </c>
      <c r="XP63">
        <v>2</v>
      </c>
      <c r="XQ63" s="252">
        <v>1</v>
      </c>
      <c r="XR63">
        <v>3</v>
      </c>
      <c r="XS63" s="138">
        <v>178090</v>
      </c>
      <c r="XT63" s="138">
        <v>267135</v>
      </c>
      <c r="XU63" s="196">
        <v>-511.46469197057741</v>
      </c>
      <c r="XV63" s="196">
        <f t="shared" si="164"/>
        <v>511.46469197057741</v>
      </c>
      <c r="XW63" s="196">
        <v>511.46469197057741</v>
      </c>
      <c r="XX63" s="196">
        <v>-511.46469197057741</v>
      </c>
      <c r="XY63" s="196">
        <v>511.46469197057741</v>
      </c>
      <c r="XZ63" s="196">
        <v>-511.46469197057741</v>
      </c>
      <c r="YA63" s="196">
        <v>-511.46469197057741</v>
      </c>
      <c r="YB63" s="196">
        <f t="shared" si="106"/>
        <v>-511.46469197057741</v>
      </c>
      <c r="YC63" s="196">
        <v>511.46469197057741</v>
      </c>
      <c r="YD63" s="196">
        <v>-511.46469197057741</v>
      </c>
      <c r="YE63" s="196">
        <v>-511.46469197057741</v>
      </c>
      <c r="YF63" s="196">
        <v>511.46469197057741</v>
      </c>
      <c r="YH63">
        <v>1</v>
      </c>
      <c r="YI63">
        <v>-1</v>
      </c>
      <c r="YJ63">
        <v>-1</v>
      </c>
      <c r="YK63">
        <v>1</v>
      </c>
      <c r="YL63">
        <v>1</v>
      </c>
      <c r="YM63">
        <v>7</v>
      </c>
      <c r="YN63">
        <v>-1</v>
      </c>
      <c r="YO63">
        <v>1</v>
      </c>
      <c r="YP63" s="214">
        <v>1</v>
      </c>
      <c r="YQ63">
        <v>0</v>
      </c>
      <c r="YR63">
        <v>1</v>
      </c>
      <c r="YS63">
        <v>0</v>
      </c>
      <c r="YT63">
        <v>1</v>
      </c>
      <c r="YU63" s="248">
        <v>1.45993598742E-2</v>
      </c>
      <c r="YV63" s="202">
        <v>42548</v>
      </c>
      <c r="YW63">
        <f t="shared" si="180"/>
        <v>1</v>
      </c>
      <c r="YX63" t="s">
        <v>1180</v>
      </c>
      <c r="YY63">
        <v>2</v>
      </c>
      <c r="YZ63">
        <v>1</v>
      </c>
      <c r="ZA63">
        <v>3</v>
      </c>
      <c r="ZB63" s="138">
        <v>180690</v>
      </c>
      <c r="ZC63" s="138">
        <v>271035</v>
      </c>
      <c r="ZD63" s="196">
        <v>-2637.9583356691978</v>
      </c>
      <c r="ZE63" s="196">
        <f t="shared" si="165"/>
        <v>2637.9583356691978</v>
      </c>
      <c r="ZF63" s="196">
        <v>2637.9583356691978</v>
      </c>
      <c r="ZG63" s="196">
        <v>-2637.9583356691978</v>
      </c>
      <c r="ZH63" s="196">
        <v>2637.9583356691978</v>
      </c>
      <c r="ZI63" s="196">
        <v>-2637.9583356691978</v>
      </c>
      <c r="ZJ63" s="196">
        <v>2637.9583356691978</v>
      </c>
      <c r="ZK63" s="196">
        <f t="shared" si="107"/>
        <v>2637.9583356691978</v>
      </c>
      <c r="ZL63" s="196">
        <v>2637.9583356691978</v>
      </c>
      <c r="ZM63" s="196">
        <v>-2637.9583356691978</v>
      </c>
      <c r="ZN63" s="196">
        <v>-2637.9583356691978</v>
      </c>
      <c r="ZO63" s="196">
        <v>2637.9583356691978</v>
      </c>
      <c r="ZQ63">
        <v>1</v>
      </c>
      <c r="ZR63" s="239">
        <v>1</v>
      </c>
      <c r="ZS63" s="239">
        <v>-1</v>
      </c>
      <c r="ZT63" s="239">
        <v>1</v>
      </c>
      <c r="ZU63" s="214">
        <v>1</v>
      </c>
      <c r="ZV63" s="240">
        <v>8</v>
      </c>
      <c r="ZW63">
        <v>-1</v>
      </c>
      <c r="ZX63">
        <v>1</v>
      </c>
      <c r="ZY63" s="214">
        <v>1</v>
      </c>
      <c r="ZZ63">
        <v>1</v>
      </c>
      <c r="AAA63">
        <v>1</v>
      </c>
      <c r="AAB63">
        <v>0</v>
      </c>
      <c r="AAC63">
        <v>1</v>
      </c>
      <c r="AAD63" s="248">
        <v>7.13929935248E-3</v>
      </c>
      <c r="AAE63" s="202">
        <v>42548</v>
      </c>
      <c r="AAF63">
        <f t="shared" si="181"/>
        <v>1</v>
      </c>
      <c r="AAG63" t="s">
        <v>1180</v>
      </c>
      <c r="AAH63">
        <v>2</v>
      </c>
      <c r="AAI63" s="252">
        <v>2</v>
      </c>
      <c r="AAJ63">
        <v>2</v>
      </c>
      <c r="AAK63" s="138">
        <v>181980</v>
      </c>
      <c r="AAL63" s="138">
        <v>181980</v>
      </c>
      <c r="AAM63" s="196">
        <v>1299.2096961643103</v>
      </c>
      <c r="AAN63" s="196">
        <f t="shared" si="166"/>
        <v>1299.2096961643103</v>
      </c>
      <c r="AAO63" s="196">
        <v>1299.2096961643103</v>
      </c>
      <c r="AAP63" s="196">
        <v>-1299.2096961643103</v>
      </c>
      <c r="AAQ63" s="196">
        <v>1299.2096961643103</v>
      </c>
      <c r="AAR63" s="196">
        <v>-1299.2096961643103</v>
      </c>
      <c r="AAS63" s="196">
        <v>1299.2096961643103</v>
      </c>
      <c r="AAT63" s="196">
        <f t="shared" si="108"/>
        <v>1299.2096961643103</v>
      </c>
      <c r="AAU63" s="196">
        <v>1299.2096961643103</v>
      </c>
      <c r="AAV63" s="196">
        <v>-1299.2096961643103</v>
      </c>
      <c r="AAW63" s="196">
        <v>-1299.2096961643103</v>
      </c>
      <c r="AAX63" s="196">
        <v>1299.2096961643103</v>
      </c>
      <c r="AAZ63">
        <v>1</v>
      </c>
      <c r="ABA63" s="239">
        <v>1</v>
      </c>
      <c r="ABB63" s="239">
        <v>-1</v>
      </c>
      <c r="ABC63" s="239">
        <v>1</v>
      </c>
      <c r="ABD63" s="214">
        <v>1</v>
      </c>
      <c r="ABE63" s="240">
        <v>9</v>
      </c>
      <c r="ABF63">
        <v>-1</v>
      </c>
      <c r="ABG63">
        <v>1</v>
      </c>
      <c r="ABH63" s="214">
        <v>1</v>
      </c>
      <c r="ABI63">
        <v>1</v>
      </c>
      <c r="ABJ63">
        <v>1</v>
      </c>
      <c r="ABK63">
        <v>0</v>
      </c>
      <c r="ABL63">
        <v>1</v>
      </c>
      <c r="ABM63" s="248">
        <v>4.4510385756700004E-3</v>
      </c>
      <c r="ABN63" s="202">
        <v>42548</v>
      </c>
      <c r="ABO63">
        <v>1</v>
      </c>
      <c r="ABP63" t="s">
        <v>1180</v>
      </c>
      <c r="ABQ63">
        <v>2</v>
      </c>
      <c r="ABR63" s="252">
        <v>2</v>
      </c>
      <c r="ABS63">
        <v>2</v>
      </c>
      <c r="ABT63" s="138">
        <v>182790</v>
      </c>
      <c r="ABU63" s="138">
        <v>182790</v>
      </c>
      <c r="ABV63" s="196">
        <v>813.60534124671938</v>
      </c>
      <c r="ABW63" s="196">
        <v>813.60534124671938</v>
      </c>
      <c r="ABX63" s="196">
        <v>813.60534124671938</v>
      </c>
      <c r="ABY63" s="196">
        <v>-813.60534124671938</v>
      </c>
      <c r="ABZ63" s="196">
        <v>813.60534124671938</v>
      </c>
      <c r="ACA63" s="196">
        <v>-813.60534124671938</v>
      </c>
      <c r="ACB63" s="196">
        <v>813.60534124671938</v>
      </c>
      <c r="ACC63" s="196">
        <v>813.60534124671938</v>
      </c>
      <c r="ACD63" s="196">
        <v>813.60534124671938</v>
      </c>
      <c r="ACE63" s="196">
        <v>-813.60534124671938</v>
      </c>
      <c r="ACF63" s="196">
        <v>-813.60534124671938</v>
      </c>
      <c r="ACG63" s="196">
        <v>813.60534124671938</v>
      </c>
      <c r="ACI63">
        <v>1</v>
      </c>
      <c r="ACJ63" s="239">
        <v>1</v>
      </c>
      <c r="ACK63" s="239">
        <v>-1</v>
      </c>
      <c r="ACL63" s="239">
        <v>1</v>
      </c>
      <c r="ACM63" s="214">
        <v>1</v>
      </c>
      <c r="ACN63" s="240">
        <v>10</v>
      </c>
      <c r="ACO63">
        <v>-1</v>
      </c>
      <c r="ACP63">
        <v>1</v>
      </c>
      <c r="ACQ63" s="214">
        <v>-1</v>
      </c>
      <c r="ACR63">
        <v>1</v>
      </c>
      <c r="ACS63">
        <v>0</v>
      </c>
      <c r="ACT63">
        <v>1</v>
      </c>
      <c r="ACU63">
        <v>0</v>
      </c>
      <c r="ACV63" s="248">
        <v>-1.8600579900400001E-3</v>
      </c>
      <c r="ACW63" s="202">
        <v>42548</v>
      </c>
      <c r="ACX63">
        <v>1</v>
      </c>
      <c r="ACY63" t="s">
        <v>1180</v>
      </c>
      <c r="ACZ63">
        <v>2</v>
      </c>
      <c r="ADA63" s="252"/>
      <c r="ADB63">
        <v>2</v>
      </c>
      <c r="ADC63" s="138">
        <v>182450</v>
      </c>
      <c r="ADD63" s="138">
        <v>182450</v>
      </c>
      <c r="ADE63" s="196">
        <v>-339.36758028279803</v>
      </c>
      <c r="ADF63" s="196">
        <v>-339.36758028279803</v>
      </c>
      <c r="ADG63" s="196">
        <v>-339.36758028279803</v>
      </c>
      <c r="ADH63" s="196">
        <v>339.36758028279803</v>
      </c>
      <c r="ADI63" s="196">
        <v>-339.36758028279803</v>
      </c>
      <c r="ADJ63" s="196">
        <v>339.36758028279803</v>
      </c>
      <c r="ADK63" s="196">
        <v>-339.36758028279803</v>
      </c>
      <c r="ADL63" s="196">
        <v>-339.36758028279803</v>
      </c>
      <c r="ADM63" s="196">
        <v>-339.36758028279803</v>
      </c>
      <c r="ADN63" s="196">
        <v>339.36758028279803</v>
      </c>
      <c r="ADO63" s="196">
        <v>-339.36758028279803</v>
      </c>
      <c r="ADP63" s="196">
        <v>339.36758028279803</v>
      </c>
      <c r="ADR63">
        <v>-1</v>
      </c>
      <c r="ADS63" s="239">
        <v>1</v>
      </c>
      <c r="ADT63" s="239">
        <v>-1</v>
      </c>
      <c r="ADU63" s="214">
        <v>1</v>
      </c>
      <c r="ADV63" s="214">
        <v>1</v>
      </c>
      <c r="ADW63" s="240">
        <v>11</v>
      </c>
      <c r="ADX63">
        <v>-1</v>
      </c>
      <c r="ADY63">
        <v>1</v>
      </c>
      <c r="ADZ63" s="214">
        <v>1</v>
      </c>
      <c r="AEA63">
        <v>0</v>
      </c>
      <c r="AEB63">
        <v>1</v>
      </c>
      <c r="AEC63">
        <v>0</v>
      </c>
      <c r="AED63">
        <v>1</v>
      </c>
      <c r="AEE63" s="248">
        <v>6.30309673883E-3</v>
      </c>
      <c r="AEF63" s="202">
        <v>42548</v>
      </c>
      <c r="AEG63">
        <v>1</v>
      </c>
      <c r="AEH63" t="s">
        <v>1180</v>
      </c>
      <c r="AEI63">
        <v>2</v>
      </c>
      <c r="AEJ63" s="252"/>
      <c r="AEK63">
        <v>2</v>
      </c>
      <c r="AEL63" s="138">
        <v>183600</v>
      </c>
      <c r="AEM63" s="138">
        <v>183600</v>
      </c>
      <c r="AEN63" s="196">
        <v>1157.248561249188</v>
      </c>
      <c r="AEO63" s="196">
        <v>-1157.248561249188</v>
      </c>
      <c r="AEP63" s="196">
        <v>1157.248561249188</v>
      </c>
      <c r="AEQ63" s="196">
        <v>-1157.248561249188</v>
      </c>
      <c r="AER63" s="196">
        <v>1157.248561249188</v>
      </c>
      <c r="AES63" s="196">
        <v>-1157.248561249188</v>
      </c>
      <c r="AET63" s="196">
        <v>1157.248561249188</v>
      </c>
      <c r="AEU63" s="196">
        <v>1157.248561249188</v>
      </c>
      <c r="AEV63" s="196">
        <v>1157.248561249188</v>
      </c>
      <c r="AEW63" s="196">
        <v>-1157.248561249188</v>
      </c>
      <c r="AEX63" s="196">
        <v>-1157.248561249188</v>
      </c>
      <c r="AEY63" s="196">
        <v>1157.248561249188</v>
      </c>
      <c r="AFA63">
        <f t="shared" si="109"/>
        <v>1</v>
      </c>
      <c r="AFB63" s="239">
        <v>1</v>
      </c>
      <c r="AFC63" s="239">
        <v>-1</v>
      </c>
      <c r="AFD63" s="239">
        <v>1</v>
      </c>
      <c r="AFE63" s="214">
        <v>1</v>
      </c>
      <c r="AFF63" s="240">
        <v>12</v>
      </c>
      <c r="AFG63">
        <f t="shared" si="110"/>
        <v>-1</v>
      </c>
      <c r="AFH63">
        <f t="shared" si="111"/>
        <v>1</v>
      </c>
      <c r="AFI63" s="214">
        <v>-1</v>
      </c>
      <c r="AFJ63">
        <f t="shared" si="112"/>
        <v>1</v>
      </c>
      <c r="AFK63">
        <f t="shared" si="194"/>
        <v>0</v>
      </c>
      <c r="AFL63">
        <f t="shared" si="167"/>
        <v>1</v>
      </c>
      <c r="AFM63">
        <f t="shared" si="114"/>
        <v>0</v>
      </c>
      <c r="AFN63">
        <v>-2.34204793028E-3</v>
      </c>
      <c r="AFO63" s="202">
        <v>42548</v>
      </c>
      <c r="AFP63">
        <f t="shared" si="115"/>
        <v>1</v>
      </c>
      <c r="AFQ63" t="str">
        <f t="shared" si="92"/>
        <v>TRUE</v>
      </c>
      <c r="AFR63">
        <f>VLOOKUP($A63,'FuturesInfo (3)'!$A$2:$V$80,22)</f>
        <v>2</v>
      </c>
      <c r="AFS63" s="252"/>
      <c r="AFT63">
        <f t="shared" si="116"/>
        <v>2</v>
      </c>
      <c r="AFU63" s="138">
        <f>VLOOKUP($A63,'FuturesInfo (3)'!$A$2:$O$80,15)*AFR63</f>
        <v>183170</v>
      </c>
      <c r="AFV63" s="138">
        <f>VLOOKUP($A63,'FuturesInfo (3)'!$A$2:$O$80,15)*AFT63</f>
        <v>183170</v>
      </c>
      <c r="AFW63" s="196">
        <f t="shared" si="117"/>
        <v>-428.99291938938762</v>
      </c>
      <c r="AFX63" s="196">
        <f t="shared" si="188"/>
        <v>-428.99291938938762</v>
      </c>
      <c r="AFY63" s="196">
        <f t="shared" si="119"/>
        <v>-428.99291938938762</v>
      </c>
      <c r="AFZ63" s="196">
        <f t="shared" si="120"/>
        <v>428.99291938938762</v>
      </c>
      <c r="AGA63" s="196">
        <f t="shared" si="191"/>
        <v>-428.99291938938762</v>
      </c>
      <c r="AGB63" s="196">
        <f t="shared" si="122"/>
        <v>428.99291938938762</v>
      </c>
      <c r="AGC63" s="196">
        <f t="shared" si="168"/>
        <v>-428.99291938938762</v>
      </c>
      <c r="AGD63" s="196">
        <f t="shared" si="123"/>
        <v>-428.99291938938762</v>
      </c>
      <c r="AGE63" s="196">
        <f>IF(IF(sym!$Q52=AFI63,1,0)=1,ABS(AFU63*AFN63),-ABS(AFU63*AFN63))</f>
        <v>-428.99291938938762</v>
      </c>
      <c r="AGF63" s="196">
        <f>IF(IF(sym!$P52=AFI63,1,0)=1,ABS(AFU63*AFN63),-ABS(AFU63*AFN63))</f>
        <v>428.99291938938762</v>
      </c>
      <c r="AGG63" s="196">
        <f t="shared" si="183"/>
        <v>-428.99291938938762</v>
      </c>
      <c r="AGH63" s="196">
        <f t="shared" si="125"/>
        <v>428.99291938938762</v>
      </c>
      <c r="AGJ63">
        <f t="shared" si="126"/>
        <v>-1</v>
      </c>
      <c r="AGK63" s="239">
        <v>1</v>
      </c>
      <c r="AGL63" s="239">
        <v>-1</v>
      </c>
      <c r="AGM63" s="239">
        <v>1</v>
      </c>
      <c r="AGN63" s="214">
        <v>1</v>
      </c>
      <c r="AGO63" s="240">
        <v>13</v>
      </c>
      <c r="AGP63">
        <f t="shared" si="127"/>
        <v>-1</v>
      </c>
      <c r="AGQ63">
        <f t="shared" si="128"/>
        <v>1</v>
      </c>
      <c r="AGR63" s="214"/>
      <c r="AGS63">
        <f t="shared" si="129"/>
        <v>0</v>
      </c>
      <c r="AGT63">
        <f t="shared" si="195"/>
        <v>0</v>
      </c>
      <c r="AGU63">
        <f t="shared" si="169"/>
        <v>0</v>
      </c>
      <c r="AGV63">
        <f t="shared" si="131"/>
        <v>0</v>
      </c>
      <c r="AGW63" s="248"/>
      <c r="AGX63" s="202">
        <v>42548</v>
      </c>
      <c r="AGY63">
        <f t="shared" si="132"/>
        <v>1</v>
      </c>
      <c r="AGZ63" t="str">
        <f t="shared" si="93"/>
        <v>TRUE</v>
      </c>
      <c r="AHA63">
        <f>VLOOKUP($A63,'FuturesInfo (3)'!$A$2:$V$80,22)</f>
        <v>2</v>
      </c>
      <c r="AHB63" s="252"/>
      <c r="AHC63">
        <f t="shared" si="133"/>
        <v>2</v>
      </c>
      <c r="AHD63" s="138">
        <f>VLOOKUP($A63,'FuturesInfo (3)'!$A$2:$O$80,15)*AHA63</f>
        <v>183170</v>
      </c>
      <c r="AHE63" s="138">
        <f>VLOOKUP($A63,'FuturesInfo (3)'!$A$2:$O$80,15)*AHC63</f>
        <v>183170</v>
      </c>
      <c r="AHF63" s="196">
        <f t="shared" si="134"/>
        <v>0</v>
      </c>
      <c r="AHG63" s="196">
        <f t="shared" si="189"/>
        <v>0</v>
      </c>
      <c r="AHH63" s="196">
        <f t="shared" si="136"/>
        <v>0</v>
      </c>
      <c r="AHI63" s="196">
        <f t="shared" si="137"/>
        <v>0</v>
      </c>
      <c r="AHJ63" s="196">
        <f t="shared" si="192"/>
        <v>0</v>
      </c>
      <c r="AHK63" s="196">
        <f t="shared" si="139"/>
        <v>0</v>
      </c>
      <c r="AHL63" s="196">
        <f t="shared" si="170"/>
        <v>0</v>
      </c>
      <c r="AHM63" s="196">
        <f t="shared" si="140"/>
        <v>0</v>
      </c>
      <c r="AHN63" s="196">
        <f>IF(IF(sym!$Q52=AGR63,1,0)=1,ABS(AHD63*AGW63),-ABS(AHD63*AGW63))</f>
        <v>0</v>
      </c>
      <c r="AHO63" s="196">
        <f>IF(IF(sym!$P52=AGR63,1,0)=1,ABS(AHD63*AGW63),-ABS(AHD63*AGW63))</f>
        <v>0</v>
      </c>
      <c r="AHP63" s="196">
        <f t="shared" si="185"/>
        <v>0</v>
      </c>
      <c r="AHQ63" s="196">
        <f t="shared" si="142"/>
        <v>0</v>
      </c>
      <c r="AHS63">
        <f t="shared" si="143"/>
        <v>0</v>
      </c>
      <c r="AHT63" s="239"/>
      <c r="AHU63" s="239"/>
      <c r="AHV63" s="239"/>
      <c r="AHW63" s="214"/>
      <c r="AHX63" s="240"/>
      <c r="AHY63">
        <f t="shared" si="144"/>
        <v>1</v>
      </c>
      <c r="AHZ63">
        <f t="shared" si="145"/>
        <v>0</v>
      </c>
      <c r="AIA63" s="214"/>
      <c r="AIB63">
        <f t="shared" si="146"/>
        <v>1</v>
      </c>
      <c r="AIC63">
        <f t="shared" si="196"/>
        <v>1</v>
      </c>
      <c r="AID63">
        <f t="shared" si="171"/>
        <v>0</v>
      </c>
      <c r="AIE63">
        <f t="shared" si="148"/>
        <v>1</v>
      </c>
      <c r="AIF63" s="248"/>
      <c r="AIG63" s="202"/>
      <c r="AIH63">
        <f t="shared" si="149"/>
        <v>-1</v>
      </c>
      <c r="AII63" t="str">
        <f t="shared" si="94"/>
        <v>FALSE</v>
      </c>
      <c r="AIJ63">
        <f>VLOOKUP($A63,'FuturesInfo (3)'!$A$2:$V$80,22)</f>
        <v>2</v>
      </c>
      <c r="AIK63" s="252"/>
      <c r="AIL63">
        <f t="shared" si="150"/>
        <v>2</v>
      </c>
      <c r="AIM63" s="138">
        <f>VLOOKUP($A63,'FuturesInfo (3)'!$A$2:$O$80,15)*AIJ63</f>
        <v>183170</v>
      </c>
      <c r="AIN63" s="138">
        <f>VLOOKUP($A63,'FuturesInfo (3)'!$A$2:$O$80,15)*AIL63</f>
        <v>183170</v>
      </c>
      <c r="AIO63" s="196">
        <f t="shared" si="151"/>
        <v>0</v>
      </c>
      <c r="AIP63" s="196">
        <f t="shared" si="190"/>
        <v>0</v>
      </c>
      <c r="AIQ63" s="196">
        <f t="shared" si="153"/>
        <v>0</v>
      </c>
      <c r="AIR63" s="196">
        <f t="shared" si="154"/>
        <v>0</v>
      </c>
      <c r="AIS63" s="196">
        <f t="shared" si="193"/>
        <v>0</v>
      </c>
      <c r="AIT63" s="196">
        <f t="shared" si="156"/>
        <v>0</v>
      </c>
      <c r="AIU63" s="196">
        <f t="shared" si="172"/>
        <v>0</v>
      </c>
      <c r="AIV63" s="196">
        <f t="shared" si="157"/>
        <v>0</v>
      </c>
      <c r="AIW63" s="196">
        <f>IF(IF(sym!$Q52=AIA63,1,0)=1,ABS(AIM63*AIF63),-ABS(AIM63*AIF63))</f>
        <v>0</v>
      </c>
      <c r="AIX63" s="196">
        <f>IF(IF(sym!$P52=AIA63,1,0)=1,ABS(AIM63*AIF63),-ABS(AIM63*AIF63))</f>
        <v>0</v>
      </c>
      <c r="AIY63" s="196">
        <f t="shared" si="187"/>
        <v>0</v>
      </c>
      <c r="AIZ63" s="196">
        <f t="shared" si="159"/>
        <v>0</v>
      </c>
    </row>
    <row r="64" spans="1:936" x14ac:dyDescent="0.25">
      <c r="A64" s="5" t="s">
        <v>1059</v>
      </c>
      <c r="B64" s="150" t="str">
        <f>'FuturesInfo (3)'!M52</f>
        <v>@O</v>
      </c>
      <c r="C64" s="200" t="str">
        <f>VLOOKUP(A64,'FuturesInfo (3)'!$A$2:$K$80,11)</f>
        <v>grain</v>
      </c>
      <c r="F64" t="e">
        <f>#REF!</f>
        <v>#REF!</v>
      </c>
      <c r="G64">
        <v>-1</v>
      </c>
      <c r="H64">
        <v>1</v>
      </c>
      <c r="I64">
        <v>-1</v>
      </c>
      <c r="J64">
        <f t="shared" si="197"/>
        <v>1</v>
      </c>
      <c r="K64">
        <f t="shared" si="198"/>
        <v>0</v>
      </c>
      <c r="L64" s="184">
        <v>-1.44167758847E-2</v>
      </c>
      <c r="M64" s="2">
        <v>10</v>
      </c>
      <c r="N64">
        <v>60</v>
      </c>
      <c r="O64" t="str">
        <f t="shared" si="199"/>
        <v>TRUE</v>
      </c>
      <c r="P64">
        <f>VLOOKUP($A64,'FuturesInfo (3)'!$A$2:$V$80,22)</f>
        <v>7</v>
      </c>
      <c r="Q64">
        <f t="shared" si="80"/>
        <v>7</v>
      </c>
      <c r="R64">
        <f t="shared" si="80"/>
        <v>7</v>
      </c>
      <c r="S64" s="138">
        <f>VLOOKUP($A64,'FuturesInfo (3)'!$A$2:$O$80,15)*Q64</f>
        <v>71225</v>
      </c>
      <c r="T64" s="144">
        <f t="shared" si="200"/>
        <v>1026.8348623877575</v>
      </c>
      <c r="U64" s="144">
        <f t="shared" si="95"/>
        <v>-1026.8348623877575</v>
      </c>
      <c r="W64">
        <f t="shared" si="201"/>
        <v>-1</v>
      </c>
      <c r="X64">
        <v>1</v>
      </c>
      <c r="Y64">
        <v>1</v>
      </c>
      <c r="Z64">
        <v>1</v>
      </c>
      <c r="AA64">
        <f t="shared" si="173"/>
        <v>1</v>
      </c>
      <c r="AB64">
        <f t="shared" si="202"/>
        <v>1</v>
      </c>
      <c r="AC64" s="1">
        <v>3.0585106383000001E-2</v>
      </c>
      <c r="AD64" s="2">
        <v>10</v>
      </c>
      <c r="AE64">
        <v>60</v>
      </c>
      <c r="AF64" t="str">
        <f t="shared" si="203"/>
        <v>TRUE</v>
      </c>
      <c r="AG64">
        <f>VLOOKUP($A64,'FuturesInfo (3)'!$A$2:$V$80,22)</f>
        <v>7</v>
      </c>
      <c r="AH64">
        <f t="shared" si="204"/>
        <v>9</v>
      </c>
      <c r="AI64">
        <f t="shared" si="96"/>
        <v>7</v>
      </c>
      <c r="AJ64" s="138">
        <f>VLOOKUP($A64,'FuturesInfo (3)'!$A$2:$O$80,15)*AI64</f>
        <v>71225</v>
      </c>
      <c r="AK64" s="196">
        <f t="shared" si="205"/>
        <v>2178.4242021291752</v>
      </c>
      <c r="AL64" s="196">
        <f t="shared" si="98"/>
        <v>2178.4242021291752</v>
      </c>
      <c r="AN64">
        <f t="shared" si="86"/>
        <v>1</v>
      </c>
      <c r="AO64">
        <v>-1</v>
      </c>
      <c r="AP64">
        <v>1</v>
      </c>
      <c r="AQ64">
        <v>1</v>
      </c>
      <c r="AR64">
        <f t="shared" si="174"/>
        <v>0</v>
      </c>
      <c r="AS64">
        <f t="shared" si="87"/>
        <v>1</v>
      </c>
      <c r="AT64" s="1">
        <v>1.41935483871E-2</v>
      </c>
      <c r="AU64" s="2">
        <v>10</v>
      </c>
      <c r="AV64">
        <v>60</v>
      </c>
      <c r="AW64" t="str">
        <f t="shared" si="88"/>
        <v>TRUE</v>
      </c>
      <c r="AX64">
        <f>VLOOKUP($A64,'FuturesInfo (3)'!$A$2:$V$80,22)</f>
        <v>7</v>
      </c>
      <c r="AY64">
        <f t="shared" si="89"/>
        <v>5</v>
      </c>
      <c r="AZ64">
        <f t="shared" si="99"/>
        <v>7</v>
      </c>
      <c r="BA64" s="138">
        <f>VLOOKUP($A64,'FuturesInfo (3)'!$A$2:$O$80,15)*AZ64</f>
        <v>71225</v>
      </c>
      <c r="BB64" s="196">
        <f t="shared" si="90"/>
        <v>-1010.9354838711974</v>
      </c>
      <c r="BC64" s="196">
        <f t="shared" si="100"/>
        <v>1010.9354838711974</v>
      </c>
      <c r="BE64">
        <v>-1</v>
      </c>
      <c r="BF64">
        <v>-1</v>
      </c>
      <c r="BG64">
        <v>1</v>
      </c>
      <c r="BH64">
        <v>1</v>
      </c>
      <c r="BI64">
        <v>0</v>
      </c>
      <c r="BJ64">
        <v>1</v>
      </c>
      <c r="BK64" s="1">
        <v>4.70737913486E-2</v>
      </c>
      <c r="BL64" s="2">
        <v>10</v>
      </c>
      <c r="BM64">
        <v>60</v>
      </c>
      <c r="BN64" t="s">
        <v>1180</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1180</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1180</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1180</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1180</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1180</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1180</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1180</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1180</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1180</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1180</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1180</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1180</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1180</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1180</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1180</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1180</v>
      </c>
      <c r="QX64">
        <v>6</v>
      </c>
      <c r="QY64" s="252">
        <v>2</v>
      </c>
      <c r="QZ64">
        <v>5</v>
      </c>
      <c r="RA64" s="138">
        <v>60525</v>
      </c>
      <c r="RB64" s="138">
        <v>50437.5</v>
      </c>
      <c r="RC64" s="196">
        <v>-150.37267080748725</v>
      </c>
      <c r="RD64" s="196">
        <f t="shared" si="91"/>
        <v>150.37267080748725</v>
      </c>
      <c r="RE64" s="196">
        <v>150.37267080748725</v>
      </c>
      <c r="RF64" s="196">
        <v>-150.37267080748725</v>
      </c>
      <c r="RG64" s="196">
        <v>150.37267080748725</v>
      </c>
      <c r="RH64" s="196">
        <v>150.37267080748725</v>
      </c>
      <c r="RI64" s="196">
        <f t="shared" si="101"/>
        <v>-5</v>
      </c>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f t="shared" si="175"/>
        <v>-1</v>
      </c>
      <c r="SE64" t="s">
        <v>1180</v>
      </c>
      <c r="SF64">
        <v>6</v>
      </c>
      <c r="SG64" s="252">
        <v>2</v>
      </c>
      <c r="SH64">
        <v>5</v>
      </c>
      <c r="SI64" s="138">
        <v>57825</v>
      </c>
      <c r="SJ64" s="138">
        <v>48187.5</v>
      </c>
      <c r="SK64" s="196">
        <v>2579.5539033451873</v>
      </c>
      <c r="SL64" s="196">
        <f t="shared" si="160"/>
        <v>-2579.5539033451873</v>
      </c>
      <c r="SM64" s="196">
        <v>-2579.5539033451873</v>
      </c>
      <c r="SN64" s="196">
        <v>2579.5539033451873</v>
      </c>
      <c r="SO64" s="196">
        <v>-2579.5539033451873</v>
      </c>
      <c r="SP64" s="196">
        <v>2579.5539033451873</v>
      </c>
      <c r="SQ64" s="196">
        <v>2579.5539033451873</v>
      </c>
      <c r="SR64" s="196">
        <f t="shared" si="102"/>
        <v>2579.5539033451873</v>
      </c>
      <c r="SS64" s="196">
        <v>-2579.5539033451873</v>
      </c>
      <c r="ST64" s="196">
        <v>2579.5539033451873</v>
      </c>
      <c r="SU64" s="196">
        <v>-2579.5539033451873</v>
      </c>
      <c r="SV64" s="196">
        <v>2579.5539033451873</v>
      </c>
      <c r="SX64">
        <v>-1</v>
      </c>
      <c r="SY64" s="239">
        <v>-1</v>
      </c>
      <c r="SZ64" s="239">
        <v>1</v>
      </c>
      <c r="TA64" s="239">
        <v>-1</v>
      </c>
      <c r="TB64" s="214">
        <v>1</v>
      </c>
      <c r="TC64" s="240">
        <v>9</v>
      </c>
      <c r="TD64">
        <v>-1</v>
      </c>
      <c r="TE64">
        <v>1</v>
      </c>
      <c r="TF64" s="214">
        <v>-1</v>
      </c>
      <c r="TG64">
        <v>1</v>
      </c>
      <c r="TH64">
        <v>0</v>
      </c>
      <c r="TI64">
        <v>1</v>
      </c>
      <c r="TJ64">
        <v>0</v>
      </c>
      <c r="TK64" s="248"/>
      <c r="TL64" s="202">
        <v>42541</v>
      </c>
      <c r="TM64">
        <f t="shared" si="176"/>
        <v>-1</v>
      </c>
      <c r="TN64" t="s">
        <v>1180</v>
      </c>
      <c r="TO64">
        <v>6</v>
      </c>
      <c r="TP64" s="252">
        <v>2</v>
      </c>
      <c r="TQ64">
        <v>5</v>
      </c>
      <c r="TR64" s="138">
        <v>57825</v>
      </c>
      <c r="TS64" s="138">
        <v>48187.5</v>
      </c>
      <c r="TT64" s="196">
        <v>0</v>
      </c>
      <c r="TU64" s="196">
        <f t="shared" si="161"/>
        <v>0</v>
      </c>
      <c r="TV64" s="196">
        <v>0</v>
      </c>
      <c r="TW64" s="196">
        <v>0</v>
      </c>
      <c r="TX64" s="196">
        <v>0</v>
      </c>
      <c r="TY64" s="196">
        <v>0</v>
      </c>
      <c r="TZ64" s="196">
        <v>0</v>
      </c>
      <c r="UA64" s="196">
        <f t="shared" si="103"/>
        <v>0</v>
      </c>
      <c r="UB64" s="196">
        <v>0</v>
      </c>
      <c r="UC64" s="196">
        <v>0</v>
      </c>
      <c r="UD64" s="196">
        <v>0</v>
      </c>
      <c r="UE64" s="196">
        <v>0</v>
      </c>
      <c r="UG64">
        <v>-1</v>
      </c>
      <c r="UH64" s="239">
        <v>-1</v>
      </c>
      <c r="UI64" s="239">
        <v>1</v>
      </c>
      <c r="UJ64" s="239">
        <v>-1</v>
      </c>
      <c r="UK64" s="214">
        <v>1</v>
      </c>
      <c r="UL64" s="240">
        <v>9</v>
      </c>
      <c r="UM64">
        <v>-1</v>
      </c>
      <c r="UN64">
        <v>1</v>
      </c>
      <c r="UO64" s="214">
        <v>-1</v>
      </c>
      <c r="UP64">
        <v>1</v>
      </c>
      <c r="UQ64">
        <v>0</v>
      </c>
      <c r="UR64">
        <v>1</v>
      </c>
      <c r="US64">
        <v>0</v>
      </c>
      <c r="UT64" s="248">
        <v>-6.4850843060999998E-3</v>
      </c>
      <c r="UU64" s="202">
        <v>42541</v>
      </c>
      <c r="UV64">
        <f t="shared" si="177"/>
        <v>-1</v>
      </c>
      <c r="UW64" t="s">
        <v>1180</v>
      </c>
      <c r="UX64">
        <v>6</v>
      </c>
      <c r="UY64" s="252">
        <v>2</v>
      </c>
      <c r="UZ64">
        <v>5</v>
      </c>
      <c r="VA64" s="138">
        <v>57450</v>
      </c>
      <c r="VB64" s="138">
        <v>47875</v>
      </c>
      <c r="VC64" s="196">
        <v>372.56809338544497</v>
      </c>
      <c r="VD64" s="196">
        <f t="shared" si="162"/>
        <v>372.56809338544497</v>
      </c>
      <c r="VE64" s="196">
        <v>-372.56809338544497</v>
      </c>
      <c r="VF64" s="196">
        <v>372.56809338544497</v>
      </c>
      <c r="VG64" s="196">
        <v>-372.56809338544497</v>
      </c>
      <c r="VH64" s="196">
        <v>-372.56809338544497</v>
      </c>
      <c r="VI64" s="196">
        <v>372.56809338544497</v>
      </c>
      <c r="VJ64" s="196">
        <f t="shared" si="104"/>
        <v>372.56809338544497</v>
      </c>
      <c r="VK64" s="196">
        <v>-372.56809338544497</v>
      </c>
      <c r="VL64" s="196">
        <v>372.56809338544497</v>
      </c>
      <c r="VM64" s="196">
        <v>-372.56809338544497</v>
      </c>
      <c r="VN64" s="196">
        <v>372.56809338544497</v>
      </c>
      <c r="VP64">
        <v>-1</v>
      </c>
      <c r="VQ64" s="239">
        <v>-1</v>
      </c>
      <c r="VR64" s="239">
        <v>1</v>
      </c>
      <c r="VS64" s="239">
        <v>-1</v>
      </c>
      <c r="VT64" s="214">
        <v>-1</v>
      </c>
      <c r="VU64" s="240">
        <v>-5</v>
      </c>
      <c r="VV64">
        <v>1</v>
      </c>
      <c r="VW64">
        <v>1</v>
      </c>
      <c r="VX64" s="214">
        <v>1</v>
      </c>
      <c r="VY64">
        <v>0</v>
      </c>
      <c r="VZ64">
        <v>0</v>
      </c>
      <c r="WA64">
        <v>1</v>
      </c>
      <c r="WB64">
        <v>1</v>
      </c>
      <c r="WC64" s="248">
        <v>1.0443864229800001E-2</v>
      </c>
      <c r="WD64" s="202">
        <v>42548</v>
      </c>
      <c r="WE64">
        <f t="shared" si="178"/>
        <v>-1</v>
      </c>
      <c r="WF64" t="s">
        <v>1180</v>
      </c>
      <c r="WG64">
        <v>6</v>
      </c>
      <c r="WH64" s="252">
        <v>2</v>
      </c>
      <c r="WI64">
        <v>6</v>
      </c>
      <c r="WJ64" s="138">
        <v>58050</v>
      </c>
      <c r="WK64" s="138">
        <v>58050</v>
      </c>
      <c r="WL64" s="196">
        <v>-606.26631853988999</v>
      </c>
      <c r="WM64" s="196">
        <f t="shared" si="163"/>
        <v>-606.26631853988999</v>
      </c>
      <c r="WN64" s="196">
        <v>-606.26631853988999</v>
      </c>
      <c r="WO64" s="196">
        <v>606.26631853988999</v>
      </c>
      <c r="WP64" s="196">
        <v>606.26631853988999</v>
      </c>
      <c r="WQ64" s="196">
        <v>606.26631853988999</v>
      </c>
      <c r="WR64" s="196">
        <v>-606.26631853988999</v>
      </c>
      <c r="WS64" s="196">
        <f t="shared" si="105"/>
        <v>-606.26631853988999</v>
      </c>
      <c r="WT64" s="196">
        <v>606.26631853988999</v>
      </c>
      <c r="WU64" s="196">
        <v>-606.26631853988999</v>
      </c>
      <c r="WV64" s="196">
        <v>-606.26631853988999</v>
      </c>
      <c r="WW64" s="196">
        <v>606.26631853988999</v>
      </c>
      <c r="WY64">
        <v>1</v>
      </c>
      <c r="WZ64" s="239">
        <v>-1</v>
      </c>
      <c r="XA64" s="239">
        <v>1</v>
      </c>
      <c r="XB64" s="239">
        <v>-1</v>
      </c>
      <c r="XC64" s="214">
        <v>-1</v>
      </c>
      <c r="XD64" s="240">
        <v>-6</v>
      </c>
      <c r="XE64">
        <v>1</v>
      </c>
      <c r="XF64">
        <v>1</v>
      </c>
      <c r="XG64">
        <v>1</v>
      </c>
      <c r="XH64">
        <v>0</v>
      </c>
      <c r="XI64">
        <v>0</v>
      </c>
      <c r="XJ64">
        <v>1</v>
      </c>
      <c r="XK64">
        <v>1</v>
      </c>
      <c r="XL64">
        <v>1.03359173127E-2</v>
      </c>
      <c r="XM64" s="202">
        <v>42548</v>
      </c>
      <c r="XN64">
        <f t="shared" si="179"/>
        <v>1</v>
      </c>
      <c r="XO64" t="s">
        <v>1180</v>
      </c>
      <c r="XP64">
        <v>7</v>
      </c>
      <c r="XQ64" s="252">
        <v>1</v>
      </c>
      <c r="XR64">
        <v>9</v>
      </c>
      <c r="XS64" s="138">
        <v>68425</v>
      </c>
      <c r="XT64" s="138">
        <v>87975</v>
      </c>
      <c r="XU64" s="196">
        <v>-707.23514212149746</v>
      </c>
      <c r="XV64" s="196">
        <f t="shared" si="164"/>
        <v>707.23514212149746</v>
      </c>
      <c r="XW64" s="196">
        <v>-707.23514212149746</v>
      </c>
      <c r="XX64" s="196">
        <v>707.23514212149746</v>
      </c>
      <c r="XY64" s="196">
        <v>707.23514212149746</v>
      </c>
      <c r="XZ64" s="196">
        <v>707.23514212149746</v>
      </c>
      <c r="YA64" s="196">
        <v>-707.23514212149746</v>
      </c>
      <c r="YB64" s="196">
        <f t="shared" si="106"/>
        <v>707.23514212149746</v>
      </c>
      <c r="YC64" s="196">
        <v>707.23514212149746</v>
      </c>
      <c r="YD64" s="196">
        <v>-707.23514212149746</v>
      </c>
      <c r="YE64" s="196">
        <v>-707.23514212149746</v>
      </c>
      <c r="YF64" s="196">
        <v>707.23514212149746</v>
      </c>
      <c r="YH64">
        <v>1</v>
      </c>
      <c r="YI64">
        <v>1</v>
      </c>
      <c r="YJ64">
        <v>1</v>
      </c>
      <c r="YK64">
        <v>-1</v>
      </c>
      <c r="YL64">
        <v>-1</v>
      </c>
      <c r="YM64">
        <v>-7</v>
      </c>
      <c r="YN64">
        <v>1</v>
      </c>
      <c r="YO64">
        <v>1</v>
      </c>
      <c r="YP64" s="214">
        <v>1</v>
      </c>
      <c r="YQ64">
        <v>1</v>
      </c>
      <c r="YR64">
        <v>0</v>
      </c>
      <c r="YS64">
        <v>1</v>
      </c>
      <c r="YT64">
        <v>1</v>
      </c>
      <c r="YU64" s="248">
        <v>1.02301790281E-2</v>
      </c>
      <c r="YV64" s="202">
        <v>42548</v>
      </c>
      <c r="YW64">
        <f t="shared" si="180"/>
        <v>1</v>
      </c>
      <c r="YX64" t="s">
        <v>1180</v>
      </c>
      <c r="YY64">
        <v>7</v>
      </c>
      <c r="YZ64">
        <v>1</v>
      </c>
      <c r="ZA64">
        <v>9</v>
      </c>
      <c r="ZB64" s="138">
        <v>69125</v>
      </c>
      <c r="ZC64" s="138">
        <v>88875</v>
      </c>
      <c r="ZD64" s="196">
        <v>707.16112531741248</v>
      </c>
      <c r="ZE64" s="196">
        <f t="shared" si="165"/>
        <v>707.16112531741248</v>
      </c>
      <c r="ZF64" s="196">
        <v>-707.16112531741248</v>
      </c>
      <c r="ZG64" s="196">
        <v>707.16112531741248</v>
      </c>
      <c r="ZH64" s="196">
        <v>707.16112531741248</v>
      </c>
      <c r="ZI64" s="196">
        <v>707.16112531741248</v>
      </c>
      <c r="ZJ64" s="196">
        <v>-707.16112531741248</v>
      </c>
      <c r="ZK64" s="196">
        <f t="shared" si="107"/>
        <v>707.16112531741248</v>
      </c>
      <c r="ZL64" s="196">
        <v>707.16112531741248</v>
      </c>
      <c r="ZM64" s="196">
        <v>-707.16112531741248</v>
      </c>
      <c r="ZN64" s="196">
        <v>-707.16112531741248</v>
      </c>
      <c r="ZO64" s="196">
        <v>707.16112531741248</v>
      </c>
      <c r="ZQ64">
        <v>1</v>
      </c>
      <c r="ZR64" s="239">
        <v>-1</v>
      </c>
      <c r="ZS64" s="239">
        <v>-1</v>
      </c>
      <c r="ZT64" s="239">
        <v>-1</v>
      </c>
      <c r="ZU64" s="214">
        <v>-1</v>
      </c>
      <c r="ZV64" s="240">
        <v>-8</v>
      </c>
      <c r="ZW64">
        <v>1</v>
      </c>
      <c r="ZX64">
        <v>1</v>
      </c>
      <c r="ZY64" s="214">
        <v>1</v>
      </c>
      <c r="ZZ64">
        <v>0</v>
      </c>
      <c r="AAA64">
        <v>0</v>
      </c>
      <c r="AAB64">
        <v>1</v>
      </c>
      <c r="AAC64">
        <v>1</v>
      </c>
      <c r="AAD64" s="248">
        <v>4.1772151898699997E-2</v>
      </c>
      <c r="AAE64" s="202">
        <v>42548</v>
      </c>
      <c r="AAF64">
        <f t="shared" si="181"/>
        <v>-1</v>
      </c>
      <c r="AAG64" t="s">
        <v>1180</v>
      </c>
      <c r="AAH64">
        <v>7</v>
      </c>
      <c r="AAI64" s="252">
        <v>1</v>
      </c>
      <c r="AAJ64">
        <v>9</v>
      </c>
      <c r="AAK64" s="138">
        <v>72012.5</v>
      </c>
      <c r="AAL64" s="138">
        <v>92587.5</v>
      </c>
      <c r="AAM64" s="196">
        <v>-3008.1170886051336</v>
      </c>
      <c r="AAN64" s="196">
        <f t="shared" si="166"/>
        <v>3008.1170886051336</v>
      </c>
      <c r="AAO64" s="196">
        <v>-3008.1170886051336</v>
      </c>
      <c r="AAP64" s="196">
        <v>3008.1170886051336</v>
      </c>
      <c r="AAQ64" s="196">
        <v>3008.1170886051336</v>
      </c>
      <c r="AAR64" s="196">
        <v>-3008.1170886051336</v>
      </c>
      <c r="AAS64" s="196">
        <v>-3008.1170886051336</v>
      </c>
      <c r="AAT64" s="196">
        <f t="shared" si="108"/>
        <v>-3008.1170886051336</v>
      </c>
      <c r="AAU64" s="196">
        <v>3008.1170886051336</v>
      </c>
      <c r="AAV64" s="196">
        <v>-3008.1170886051336</v>
      </c>
      <c r="AAW64" s="196">
        <v>-3008.1170886051336</v>
      </c>
      <c r="AAX64" s="196">
        <v>3008.1170886051336</v>
      </c>
      <c r="AAZ64">
        <v>1</v>
      </c>
      <c r="ABA64" s="239">
        <v>1</v>
      </c>
      <c r="ABB64" s="239">
        <v>1</v>
      </c>
      <c r="ABC64" s="239">
        <v>1</v>
      </c>
      <c r="ABD64" s="214">
        <v>-1</v>
      </c>
      <c r="ABE64" s="240">
        <v>4</v>
      </c>
      <c r="ABF64">
        <v>1</v>
      </c>
      <c r="ABG64">
        <v>-1</v>
      </c>
      <c r="ABH64" s="214">
        <v>1</v>
      </c>
      <c r="ABI64">
        <v>1</v>
      </c>
      <c r="ABJ64">
        <v>0</v>
      </c>
      <c r="ABK64">
        <v>1</v>
      </c>
      <c r="ABL64">
        <v>0</v>
      </c>
      <c r="ABM64" s="248">
        <v>0</v>
      </c>
      <c r="ABN64" s="202">
        <v>42556</v>
      </c>
      <c r="ABO64">
        <v>1</v>
      </c>
      <c r="ABP64" t="s">
        <v>1180</v>
      </c>
      <c r="ABQ64">
        <v>7</v>
      </c>
      <c r="ABR64" s="252">
        <v>1</v>
      </c>
      <c r="ABS64">
        <v>9</v>
      </c>
      <c r="ABT64" s="138">
        <v>72012.5</v>
      </c>
      <c r="ABU64" s="138">
        <v>92587.5</v>
      </c>
      <c r="ABV64" s="196">
        <v>0</v>
      </c>
      <c r="ABW64" s="196">
        <v>0</v>
      </c>
      <c r="ABX64" s="196">
        <v>0</v>
      </c>
      <c r="ABY64" s="196">
        <v>0</v>
      </c>
      <c r="ABZ64" s="196">
        <v>0</v>
      </c>
      <c r="ACA64" s="196">
        <v>0</v>
      </c>
      <c r="ACB64" s="196">
        <v>0</v>
      </c>
      <c r="ACC64" s="196">
        <v>0</v>
      </c>
      <c r="ACD64" s="196">
        <v>0</v>
      </c>
      <c r="ACE64" s="196">
        <v>0</v>
      </c>
      <c r="ACF64" s="196">
        <v>0</v>
      </c>
      <c r="ACG64" s="196">
        <v>0</v>
      </c>
      <c r="ACI64">
        <v>1</v>
      </c>
      <c r="ACJ64" s="239">
        <v>1</v>
      </c>
      <c r="ACK64" s="239">
        <v>1</v>
      </c>
      <c r="ACL64" s="239">
        <v>1</v>
      </c>
      <c r="ACM64" s="214">
        <v>-1</v>
      </c>
      <c r="ACN64" s="240">
        <v>5</v>
      </c>
      <c r="ACO64">
        <v>1</v>
      </c>
      <c r="ACP64">
        <v>-1</v>
      </c>
      <c r="ACQ64" s="214">
        <v>1</v>
      </c>
      <c r="ACR64">
        <v>1</v>
      </c>
      <c r="ACS64">
        <v>0</v>
      </c>
      <c r="ACT64">
        <v>1</v>
      </c>
      <c r="ACU64">
        <v>0</v>
      </c>
      <c r="ACV64" s="248">
        <v>1.09356014581E-2</v>
      </c>
      <c r="ACW64" s="202">
        <v>42556</v>
      </c>
      <c r="ACX64">
        <v>1</v>
      </c>
      <c r="ACY64" t="s">
        <v>1180</v>
      </c>
      <c r="ACZ64">
        <v>7</v>
      </c>
      <c r="ADA64" s="252"/>
      <c r="ADB64">
        <v>5</v>
      </c>
      <c r="ADC64" s="138">
        <v>72800</v>
      </c>
      <c r="ADD64" s="138">
        <v>52000</v>
      </c>
      <c r="ADE64" s="196">
        <v>796.11178614968003</v>
      </c>
      <c r="ADF64" s="196">
        <v>796.11178614968003</v>
      </c>
      <c r="ADG64" s="196">
        <v>-796.11178614968003</v>
      </c>
      <c r="ADH64" s="196">
        <v>796.11178614968003</v>
      </c>
      <c r="ADI64" s="196">
        <v>-796.11178614968003</v>
      </c>
      <c r="ADJ64" s="196">
        <v>796.11178614968003</v>
      </c>
      <c r="ADK64" s="196">
        <v>796.11178614968003</v>
      </c>
      <c r="ADL64" s="196">
        <v>796.11178614968003</v>
      </c>
      <c r="ADM64" s="196">
        <v>796.11178614968003</v>
      </c>
      <c r="ADN64" s="196">
        <v>-796.11178614968003</v>
      </c>
      <c r="ADO64" s="196">
        <v>-796.11178614968003</v>
      </c>
      <c r="ADP64" s="196">
        <v>796.11178614968003</v>
      </c>
      <c r="ADR64">
        <v>1</v>
      </c>
      <c r="ADS64" s="239">
        <v>-1</v>
      </c>
      <c r="ADT64" s="239">
        <v>-1</v>
      </c>
      <c r="ADU64" s="214">
        <v>1</v>
      </c>
      <c r="ADV64" s="214">
        <v>-1</v>
      </c>
      <c r="ADW64" s="240">
        <v>6</v>
      </c>
      <c r="ADX64">
        <v>1</v>
      </c>
      <c r="ADY64">
        <v>-1</v>
      </c>
      <c r="ADZ64" s="214">
        <v>-1</v>
      </c>
      <c r="AEA64">
        <v>1</v>
      </c>
      <c r="AEB64">
        <v>1</v>
      </c>
      <c r="AEC64">
        <v>0</v>
      </c>
      <c r="AED64">
        <v>1</v>
      </c>
      <c r="AEE64" s="248">
        <v>-2.04326923077E-2</v>
      </c>
      <c r="AEF64" s="202">
        <v>42556</v>
      </c>
      <c r="AEG64">
        <v>-1</v>
      </c>
      <c r="AEH64" t="s">
        <v>1180</v>
      </c>
      <c r="AEI64">
        <v>7</v>
      </c>
      <c r="AEJ64" s="252"/>
      <c r="AEK64">
        <v>5</v>
      </c>
      <c r="AEL64" s="138">
        <v>71312.5</v>
      </c>
      <c r="AEM64" s="138">
        <v>50937.5</v>
      </c>
      <c r="AEN64" s="196">
        <v>1457.1063701928563</v>
      </c>
      <c r="AEO64" s="196">
        <v>-1457.1063701928563</v>
      </c>
      <c r="AEP64" s="196">
        <v>1457.1063701928563</v>
      </c>
      <c r="AEQ64" s="196">
        <v>-1457.1063701928563</v>
      </c>
      <c r="AER64" s="196">
        <v>1457.1063701928563</v>
      </c>
      <c r="AES64" s="196">
        <v>1457.1063701928563</v>
      </c>
      <c r="AET64" s="196">
        <v>-1457.1063701928563</v>
      </c>
      <c r="AEU64" s="196">
        <v>1457.1063701928563</v>
      </c>
      <c r="AEV64" s="196">
        <v>-1457.1063701928563</v>
      </c>
      <c r="AEW64" s="196">
        <v>1457.1063701928563</v>
      </c>
      <c r="AEX64" s="196">
        <v>-1457.1063701928563</v>
      </c>
      <c r="AEY64" s="196">
        <v>1457.1063701928563</v>
      </c>
      <c r="AFA64">
        <f t="shared" si="109"/>
        <v>-1</v>
      </c>
      <c r="AFB64" s="239">
        <v>1</v>
      </c>
      <c r="AFC64" s="239">
        <v>-1</v>
      </c>
      <c r="AFD64" s="239">
        <v>1</v>
      </c>
      <c r="AFE64" s="214">
        <v>-1</v>
      </c>
      <c r="AFF64" s="240">
        <v>7</v>
      </c>
      <c r="AFG64">
        <f t="shared" si="110"/>
        <v>1</v>
      </c>
      <c r="AFH64">
        <f t="shared" si="111"/>
        <v>-1</v>
      </c>
      <c r="AFI64" s="214">
        <v>-1</v>
      </c>
      <c r="AFJ64">
        <f t="shared" si="112"/>
        <v>1</v>
      </c>
      <c r="AFK64">
        <f t="shared" si="194"/>
        <v>1</v>
      </c>
      <c r="AFL64">
        <f t="shared" si="167"/>
        <v>0</v>
      </c>
      <c r="AFM64">
        <f t="shared" si="114"/>
        <v>1</v>
      </c>
      <c r="AFN64">
        <v>-1.2269938650299999E-3</v>
      </c>
      <c r="AFO64" s="202">
        <v>42556</v>
      </c>
      <c r="AFP64">
        <f t="shared" si="115"/>
        <v>-1</v>
      </c>
      <c r="AFQ64" t="str">
        <f t="shared" si="92"/>
        <v>TRUE</v>
      </c>
      <c r="AFR64">
        <f>VLOOKUP($A64,'FuturesInfo (3)'!$A$2:$V$80,22)</f>
        <v>7</v>
      </c>
      <c r="AFS64" s="252"/>
      <c r="AFT64">
        <f t="shared" si="116"/>
        <v>5</v>
      </c>
      <c r="AFU64" s="138">
        <f>VLOOKUP($A64,'FuturesInfo (3)'!$A$2:$O$80,15)*AFR64</f>
        <v>71225</v>
      </c>
      <c r="AFV64" s="138">
        <f>VLOOKUP($A64,'FuturesInfo (3)'!$A$2:$O$80,15)*AFT64</f>
        <v>50875</v>
      </c>
      <c r="AFW64" s="196">
        <f t="shared" si="117"/>
        <v>-87.392638036761738</v>
      </c>
      <c r="AFX64" s="196">
        <f t="shared" si="188"/>
        <v>87.392638036761738</v>
      </c>
      <c r="AFY64" s="196">
        <f t="shared" si="119"/>
        <v>87.392638036761738</v>
      </c>
      <c r="AFZ64" s="196">
        <f t="shared" si="120"/>
        <v>-87.392638036761738</v>
      </c>
      <c r="AGA64" s="196">
        <f t="shared" si="191"/>
        <v>87.392638036761738</v>
      </c>
      <c r="AGB64" s="196">
        <f t="shared" si="122"/>
        <v>87.392638036761738</v>
      </c>
      <c r="AGC64" s="196">
        <f t="shared" si="168"/>
        <v>-87.392638036761738</v>
      </c>
      <c r="AGD64" s="196">
        <f t="shared" si="123"/>
        <v>87.392638036761738</v>
      </c>
      <c r="AGE64" s="196">
        <f>IF(IF(sym!$Q53=AFI64,1,0)=1,ABS(AFU64*AFN64),-ABS(AFU64*AFN64))</f>
        <v>-87.392638036761738</v>
      </c>
      <c r="AGF64" s="196">
        <f>IF(IF(sym!$P53=AFI64,1,0)=1,ABS(AFU64*AFN64),-ABS(AFU64*AFN64))</f>
        <v>87.392638036761738</v>
      </c>
      <c r="AGG64" s="196">
        <f t="shared" si="183"/>
        <v>-87.392638036761738</v>
      </c>
      <c r="AGH64" s="196">
        <f t="shared" si="125"/>
        <v>87.392638036761738</v>
      </c>
      <c r="AGJ64">
        <f t="shared" si="126"/>
        <v>-1</v>
      </c>
      <c r="AGK64" s="239">
        <v>1</v>
      </c>
      <c r="AGL64" s="239">
        <v>1</v>
      </c>
      <c r="AGM64" s="239">
        <v>1</v>
      </c>
      <c r="AGN64" s="214">
        <v>-1</v>
      </c>
      <c r="AGO64" s="240">
        <v>8</v>
      </c>
      <c r="AGP64">
        <f t="shared" si="127"/>
        <v>1</v>
      </c>
      <c r="AGQ64">
        <f t="shared" si="128"/>
        <v>-1</v>
      </c>
      <c r="AGR64" s="214"/>
      <c r="AGS64">
        <f t="shared" si="129"/>
        <v>0</v>
      </c>
      <c r="AGT64">
        <f t="shared" si="195"/>
        <v>0</v>
      </c>
      <c r="AGU64">
        <f t="shared" si="169"/>
        <v>0</v>
      </c>
      <c r="AGV64">
        <f t="shared" si="131"/>
        <v>0</v>
      </c>
      <c r="AGW64" s="248"/>
      <c r="AGX64" s="202">
        <v>42556</v>
      </c>
      <c r="AGY64">
        <f t="shared" si="132"/>
        <v>1</v>
      </c>
      <c r="AGZ64" t="str">
        <f t="shared" si="93"/>
        <v>TRUE</v>
      </c>
      <c r="AHA64">
        <f>VLOOKUP($A64,'FuturesInfo (3)'!$A$2:$V$80,22)</f>
        <v>7</v>
      </c>
      <c r="AHB64" s="252"/>
      <c r="AHC64">
        <f t="shared" si="133"/>
        <v>5</v>
      </c>
      <c r="AHD64" s="138">
        <f>VLOOKUP($A64,'FuturesInfo (3)'!$A$2:$O$80,15)*AHA64</f>
        <v>71225</v>
      </c>
      <c r="AHE64" s="138">
        <f>VLOOKUP($A64,'FuturesInfo (3)'!$A$2:$O$80,15)*AHC64</f>
        <v>50875</v>
      </c>
      <c r="AHF64" s="196">
        <f t="shared" si="134"/>
        <v>0</v>
      </c>
      <c r="AHG64" s="196">
        <f t="shared" si="189"/>
        <v>0</v>
      </c>
      <c r="AHH64" s="196">
        <f t="shared" si="136"/>
        <v>0</v>
      </c>
      <c r="AHI64" s="196">
        <f t="shared" si="137"/>
        <v>0</v>
      </c>
      <c r="AHJ64" s="196">
        <f t="shared" si="192"/>
        <v>0</v>
      </c>
      <c r="AHK64" s="196">
        <f t="shared" si="139"/>
        <v>0</v>
      </c>
      <c r="AHL64" s="196">
        <f t="shared" si="170"/>
        <v>0</v>
      </c>
      <c r="AHM64" s="196">
        <f t="shared" si="140"/>
        <v>0</v>
      </c>
      <c r="AHN64" s="196">
        <f>IF(IF(sym!$Q53=AGR64,1,0)=1,ABS(AHD64*AGW64),-ABS(AHD64*AGW64))</f>
        <v>0</v>
      </c>
      <c r="AHO64" s="196">
        <f>IF(IF(sym!$P53=AGR64,1,0)=1,ABS(AHD64*AGW64),-ABS(AHD64*AGW64))</f>
        <v>0</v>
      </c>
      <c r="AHP64" s="196">
        <f t="shared" si="185"/>
        <v>0</v>
      </c>
      <c r="AHQ64" s="196">
        <f t="shared" si="142"/>
        <v>0</v>
      </c>
      <c r="AHS64">
        <f t="shared" si="143"/>
        <v>0</v>
      </c>
      <c r="AHT64" s="239"/>
      <c r="AHU64" s="239"/>
      <c r="AHV64" s="239"/>
      <c r="AHW64" s="214"/>
      <c r="AHX64" s="240"/>
      <c r="AHY64">
        <f t="shared" si="144"/>
        <v>1</v>
      </c>
      <c r="AHZ64">
        <f t="shared" si="145"/>
        <v>0</v>
      </c>
      <c r="AIA64" s="214"/>
      <c r="AIB64">
        <f t="shared" si="146"/>
        <v>1</v>
      </c>
      <c r="AIC64">
        <f t="shared" si="196"/>
        <v>1</v>
      </c>
      <c r="AID64">
        <f t="shared" si="171"/>
        <v>0</v>
      </c>
      <c r="AIE64">
        <f t="shared" si="148"/>
        <v>1</v>
      </c>
      <c r="AIF64" s="248"/>
      <c r="AIG64" s="202"/>
      <c r="AIH64">
        <f t="shared" si="149"/>
        <v>-1</v>
      </c>
      <c r="AII64" t="str">
        <f t="shared" si="94"/>
        <v>FALSE</v>
      </c>
      <c r="AIJ64">
        <f>VLOOKUP($A64,'FuturesInfo (3)'!$A$2:$V$80,22)</f>
        <v>7</v>
      </c>
      <c r="AIK64" s="252"/>
      <c r="AIL64">
        <f t="shared" si="150"/>
        <v>5</v>
      </c>
      <c r="AIM64" s="138">
        <f>VLOOKUP($A64,'FuturesInfo (3)'!$A$2:$O$80,15)*AIJ64</f>
        <v>71225</v>
      </c>
      <c r="AIN64" s="138">
        <f>VLOOKUP($A64,'FuturesInfo (3)'!$A$2:$O$80,15)*AIL64</f>
        <v>50875</v>
      </c>
      <c r="AIO64" s="196">
        <f t="shared" si="151"/>
        <v>0</v>
      </c>
      <c r="AIP64" s="196">
        <f t="shared" si="190"/>
        <v>0</v>
      </c>
      <c r="AIQ64" s="196">
        <f t="shared" si="153"/>
        <v>0</v>
      </c>
      <c r="AIR64" s="196">
        <f t="shared" si="154"/>
        <v>0</v>
      </c>
      <c r="AIS64" s="196">
        <f t="shared" si="193"/>
        <v>0</v>
      </c>
      <c r="AIT64" s="196">
        <f t="shared" si="156"/>
        <v>0</v>
      </c>
      <c r="AIU64" s="196">
        <f t="shared" si="172"/>
        <v>0</v>
      </c>
      <c r="AIV64" s="196">
        <f t="shared" si="157"/>
        <v>0</v>
      </c>
      <c r="AIW64" s="196">
        <f>IF(IF(sym!$Q53=AIA64,1,0)=1,ABS(AIM64*AIF64),-ABS(AIM64*AIF64))</f>
        <v>0</v>
      </c>
      <c r="AIX64" s="196">
        <f>IF(IF(sym!$P53=AIA64,1,0)=1,ABS(AIM64*AIF64),-ABS(AIM64*AIF64))</f>
        <v>0</v>
      </c>
      <c r="AIY64" s="196">
        <f t="shared" si="187"/>
        <v>0</v>
      </c>
      <c r="AIZ64" s="196">
        <f t="shared" si="159"/>
        <v>0</v>
      </c>
    </row>
    <row r="65" spans="1:936" x14ac:dyDescent="0.25">
      <c r="A65" s="1" t="s">
        <v>0</v>
      </c>
      <c r="B65" s="150" t="str">
        <f>'FuturesInfo (3)'!M53</f>
        <v>@OJ</v>
      </c>
      <c r="C65" s="200" t="str">
        <f>VLOOKUP(A65,'FuturesInfo (3)'!$A$2:$K$80,11)</f>
        <v>soft</v>
      </c>
      <c r="F65" s="3" t="e">
        <f>#REF!</f>
        <v>#REF!</v>
      </c>
      <c r="G65" s="3">
        <v>1</v>
      </c>
      <c r="H65">
        <v>1</v>
      </c>
      <c r="I65" s="3">
        <v>1</v>
      </c>
      <c r="J65">
        <f t="shared" si="197"/>
        <v>1</v>
      </c>
      <c r="K65">
        <f t="shared" si="198"/>
        <v>1</v>
      </c>
      <c r="L65" s="185">
        <v>9.2327284304400004E-3</v>
      </c>
      <c r="M65" s="168">
        <v>10</v>
      </c>
      <c r="N65" s="3">
        <v>60</v>
      </c>
      <c r="O65" t="str">
        <f t="shared" si="199"/>
        <v>TRUE</v>
      </c>
      <c r="P65">
        <f>VLOOKUP($A65,'FuturesInfo (3)'!$A$2:$V$80,22)</f>
        <v>3</v>
      </c>
      <c r="Q65">
        <f t="shared" si="80"/>
        <v>3</v>
      </c>
      <c r="R65">
        <f t="shared" si="80"/>
        <v>3</v>
      </c>
      <c r="S65" s="138">
        <f>VLOOKUP($A65,'FuturesInfo (3)'!$A$2:$O$80,15)*Q65</f>
        <v>82732.5</v>
      </c>
      <c r="T65" s="144">
        <f t="shared" si="200"/>
        <v>763.84670487137737</v>
      </c>
      <c r="U65" s="144">
        <f t="shared" si="95"/>
        <v>763.84670487137737</v>
      </c>
      <c r="W65" s="3">
        <f t="shared" si="201"/>
        <v>1</v>
      </c>
      <c r="X65" s="3">
        <v>1</v>
      </c>
      <c r="Y65">
        <v>1</v>
      </c>
      <c r="Z65" s="3">
        <v>1</v>
      </c>
      <c r="AA65">
        <f t="shared" si="173"/>
        <v>1</v>
      </c>
      <c r="AB65">
        <f t="shared" si="202"/>
        <v>1</v>
      </c>
      <c r="AC65" s="5">
        <v>5.4889589905400001E-2</v>
      </c>
      <c r="AD65" s="168">
        <v>10</v>
      </c>
      <c r="AE65" s="3">
        <v>60</v>
      </c>
      <c r="AF65" t="str">
        <f t="shared" si="203"/>
        <v>TRUE</v>
      </c>
      <c r="AG65">
        <f>VLOOKUP($A65,'FuturesInfo (3)'!$A$2:$V$80,22)</f>
        <v>3</v>
      </c>
      <c r="AH65">
        <f t="shared" si="204"/>
        <v>4</v>
      </c>
      <c r="AI65">
        <f t="shared" si="96"/>
        <v>3</v>
      </c>
      <c r="AJ65" s="138">
        <f>VLOOKUP($A65,'FuturesInfo (3)'!$A$2:$O$80,15)*AI65</f>
        <v>82732.5</v>
      </c>
      <c r="AK65" s="196">
        <f t="shared" si="205"/>
        <v>4541.1529968485056</v>
      </c>
      <c r="AL65" s="196">
        <f t="shared" si="98"/>
        <v>4541.1529968485056</v>
      </c>
      <c r="AN65" s="3">
        <f t="shared" si="86"/>
        <v>1</v>
      </c>
      <c r="AO65" s="3">
        <v>1</v>
      </c>
      <c r="AP65">
        <v>1</v>
      </c>
      <c r="AQ65" s="3">
        <v>1</v>
      </c>
      <c r="AR65">
        <f t="shared" si="174"/>
        <v>1</v>
      </c>
      <c r="AS65">
        <f t="shared" si="87"/>
        <v>1</v>
      </c>
      <c r="AT65" s="5">
        <v>1.79425837321E-3</v>
      </c>
      <c r="AU65" s="168">
        <v>10</v>
      </c>
      <c r="AV65" s="3">
        <v>60</v>
      </c>
      <c r="AW65" t="str">
        <f t="shared" si="88"/>
        <v>TRUE</v>
      </c>
      <c r="AX65">
        <f>VLOOKUP($A65,'FuturesInfo (3)'!$A$2:$V$80,22)</f>
        <v>3</v>
      </c>
      <c r="AY65">
        <f t="shared" si="89"/>
        <v>4</v>
      </c>
      <c r="AZ65">
        <f t="shared" si="99"/>
        <v>3</v>
      </c>
      <c r="BA65" s="138">
        <f>VLOOKUP($A65,'FuturesInfo (3)'!$A$2:$O$80,15)*AZ65</f>
        <v>82732.5</v>
      </c>
      <c r="BB65" s="196">
        <f t="shared" si="90"/>
        <v>148.44348086159633</v>
      </c>
      <c r="BC65" s="196">
        <f t="shared" si="100"/>
        <v>148.44348086159633</v>
      </c>
      <c r="BE65" s="3">
        <v>1</v>
      </c>
      <c r="BF65" s="3">
        <v>1</v>
      </c>
      <c r="BG65">
        <v>1</v>
      </c>
      <c r="BH65" s="3">
        <v>-1</v>
      </c>
      <c r="BI65">
        <v>0</v>
      </c>
      <c r="BJ65">
        <v>0</v>
      </c>
      <c r="BK65" s="5">
        <v>-1.9104477611900001E-2</v>
      </c>
      <c r="BL65" s="168">
        <v>10</v>
      </c>
      <c r="BM65" s="3">
        <v>60</v>
      </c>
      <c r="BN65" t="s">
        <v>1180</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1180</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1180</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1180</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1180</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1180</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1180</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1180</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1180</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1180</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1180</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1180</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1180</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1180</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1180</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1180</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1180</v>
      </c>
      <c r="QX65">
        <v>3</v>
      </c>
      <c r="QY65" s="252">
        <v>2</v>
      </c>
      <c r="QZ65">
        <v>2</v>
      </c>
      <c r="RA65" s="138">
        <v>79740</v>
      </c>
      <c r="RB65" s="138">
        <v>53160</v>
      </c>
      <c r="RC65" s="196">
        <v>-1210.604411344752</v>
      </c>
      <c r="RD65" s="196">
        <f t="shared" si="91"/>
        <v>1210.604411344752</v>
      </c>
      <c r="RE65" s="196">
        <v>1210.604411344752</v>
      </c>
      <c r="RF65" s="196">
        <v>-1210.604411344752</v>
      </c>
      <c r="RG65" s="196">
        <v>-1210.604411344752</v>
      </c>
      <c r="RH65" s="196">
        <v>1210.604411344752</v>
      </c>
      <c r="RI65" s="196">
        <f t="shared" si="101"/>
        <v>0</v>
      </c>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f t="shared" si="175"/>
        <v>-1</v>
      </c>
      <c r="SE65" t="s">
        <v>1180</v>
      </c>
      <c r="SF65">
        <v>3</v>
      </c>
      <c r="SG65" s="252">
        <v>1</v>
      </c>
      <c r="SH65">
        <v>4</v>
      </c>
      <c r="SI65" s="138">
        <v>80212.5</v>
      </c>
      <c r="SJ65" s="138">
        <v>106950</v>
      </c>
      <c r="SK65" s="196">
        <v>-475.29980248329451</v>
      </c>
      <c r="SL65" s="196">
        <f t="shared" si="160"/>
        <v>475.29980248329451</v>
      </c>
      <c r="SM65" s="196">
        <v>475.29980248329451</v>
      </c>
      <c r="SN65" s="196">
        <v>-475.29980248329451</v>
      </c>
      <c r="SO65" s="196">
        <v>-475.29980248329451</v>
      </c>
      <c r="SP65" s="196">
        <v>-475.29980248329451</v>
      </c>
      <c r="SQ65" s="196">
        <v>-475.29980248329451</v>
      </c>
      <c r="SR65" s="196">
        <f t="shared" si="102"/>
        <v>-475.29980248329451</v>
      </c>
      <c r="SS65" s="196">
        <v>475.29980248329451</v>
      </c>
      <c r="ST65" s="196">
        <v>-475.29980248329451</v>
      </c>
      <c r="SU65" s="196">
        <v>-475.29980248329451</v>
      </c>
      <c r="SV65" s="196">
        <v>475.29980248329451</v>
      </c>
      <c r="SX65">
        <v>1</v>
      </c>
      <c r="SY65" s="241">
        <v>1</v>
      </c>
      <c r="SZ65" s="241">
        <v>-1</v>
      </c>
      <c r="TA65" s="241">
        <v>1</v>
      </c>
      <c r="TB65" s="214">
        <v>1</v>
      </c>
      <c r="TC65" s="240">
        <v>-26</v>
      </c>
      <c r="TD65">
        <v>-1</v>
      </c>
      <c r="TE65">
        <v>-1</v>
      </c>
      <c r="TF65" s="245">
        <v>1</v>
      </c>
      <c r="TG65">
        <v>1</v>
      </c>
      <c r="TH65">
        <v>1</v>
      </c>
      <c r="TI65">
        <v>0</v>
      </c>
      <c r="TJ65">
        <v>0</v>
      </c>
      <c r="TK65" s="246"/>
      <c r="TL65" s="202">
        <v>42515</v>
      </c>
      <c r="TM65">
        <f t="shared" si="176"/>
        <v>1</v>
      </c>
      <c r="TN65" t="s">
        <v>1180</v>
      </c>
      <c r="TO65">
        <v>3</v>
      </c>
      <c r="TP65" s="252">
        <v>2</v>
      </c>
      <c r="TQ65">
        <v>2</v>
      </c>
      <c r="TR65" s="138">
        <v>80212.5</v>
      </c>
      <c r="TS65" s="138">
        <v>53475</v>
      </c>
      <c r="TT65" s="196">
        <v>0</v>
      </c>
      <c r="TU65" s="196">
        <f t="shared" si="161"/>
        <v>0</v>
      </c>
      <c r="TV65" s="196">
        <v>0</v>
      </c>
      <c r="TW65" s="196">
        <v>0</v>
      </c>
      <c r="TX65" s="196">
        <v>0</v>
      </c>
      <c r="TY65" s="196">
        <v>0</v>
      </c>
      <c r="TZ65" s="196">
        <v>0</v>
      </c>
      <c r="UA65" s="196">
        <f t="shared" si="103"/>
        <v>0</v>
      </c>
      <c r="UB65" s="196">
        <v>0</v>
      </c>
      <c r="UC65" s="196">
        <v>0</v>
      </c>
      <c r="UD65" s="196">
        <v>0</v>
      </c>
      <c r="UE65" s="196">
        <v>0</v>
      </c>
      <c r="UG65">
        <v>1</v>
      </c>
      <c r="UH65" s="241">
        <v>1</v>
      </c>
      <c r="UI65" s="241">
        <v>-1</v>
      </c>
      <c r="UJ65" s="241">
        <v>1</v>
      </c>
      <c r="UK65" s="214">
        <v>1</v>
      </c>
      <c r="UL65" s="240">
        <v>-26</v>
      </c>
      <c r="UM65">
        <v>-1</v>
      </c>
      <c r="UN65">
        <v>-1</v>
      </c>
      <c r="UO65" s="245">
        <v>1</v>
      </c>
      <c r="UP65">
        <v>1</v>
      </c>
      <c r="UQ65">
        <v>1</v>
      </c>
      <c r="UR65">
        <v>0</v>
      </c>
      <c r="US65">
        <v>0</v>
      </c>
      <c r="UT65" s="246">
        <v>3.0014025245399999E-2</v>
      </c>
      <c r="UU65" s="202">
        <v>42515</v>
      </c>
      <c r="UV65">
        <f t="shared" si="177"/>
        <v>1</v>
      </c>
      <c r="UW65" t="s">
        <v>1180</v>
      </c>
      <c r="UX65">
        <v>3</v>
      </c>
      <c r="UY65" s="252">
        <v>2</v>
      </c>
      <c r="UZ65">
        <v>2</v>
      </c>
      <c r="VA65" s="138">
        <v>82620</v>
      </c>
      <c r="VB65" s="138">
        <v>55080</v>
      </c>
      <c r="VC65" s="196">
        <v>2479.7587657749477</v>
      </c>
      <c r="VD65" s="196">
        <f t="shared" si="162"/>
        <v>2479.7587657749477</v>
      </c>
      <c r="VE65" s="196">
        <v>2479.7587657749477</v>
      </c>
      <c r="VF65" s="196">
        <v>-2479.7587657749477</v>
      </c>
      <c r="VG65" s="196">
        <v>-2479.7587657749477</v>
      </c>
      <c r="VH65" s="196">
        <v>-2479.7587657749477</v>
      </c>
      <c r="VI65" s="196">
        <v>2479.7587657749477</v>
      </c>
      <c r="VJ65" s="196">
        <f t="shared" si="104"/>
        <v>2479.7587657749477</v>
      </c>
      <c r="VK65" s="196">
        <v>2479.7587657749477</v>
      </c>
      <c r="VL65" s="196">
        <v>-2479.7587657749477</v>
      </c>
      <c r="VM65" s="196">
        <v>-2479.7587657749477</v>
      </c>
      <c r="VN65" s="196">
        <v>2479.7587657749477</v>
      </c>
      <c r="VP65">
        <v>1</v>
      </c>
      <c r="VQ65" s="241">
        <v>1</v>
      </c>
      <c r="VR65" s="241">
        <v>-1</v>
      </c>
      <c r="VS65" s="241">
        <v>1</v>
      </c>
      <c r="VT65" s="214">
        <v>1</v>
      </c>
      <c r="VU65" s="240">
        <v>-27</v>
      </c>
      <c r="VV65">
        <v>-1</v>
      </c>
      <c r="VW65">
        <v>-1</v>
      </c>
      <c r="VX65" s="245">
        <v>-1</v>
      </c>
      <c r="VY65">
        <v>0</v>
      </c>
      <c r="VZ65">
        <v>0</v>
      </c>
      <c r="WA65">
        <v>1</v>
      </c>
      <c r="WB65">
        <v>1</v>
      </c>
      <c r="WC65" s="246">
        <v>-2.7233115468399999E-4</v>
      </c>
      <c r="WD65" s="202">
        <v>42515</v>
      </c>
      <c r="WE65">
        <f t="shared" si="178"/>
        <v>1</v>
      </c>
      <c r="WF65" t="s">
        <v>1180</v>
      </c>
      <c r="WG65">
        <v>3</v>
      </c>
      <c r="WH65" s="252">
        <v>2</v>
      </c>
      <c r="WI65">
        <v>3</v>
      </c>
      <c r="WJ65" s="138">
        <v>82597.5</v>
      </c>
      <c r="WK65" s="138">
        <v>82597.5</v>
      </c>
      <c r="WL65" s="196">
        <v>-22.493872549011691</v>
      </c>
      <c r="WM65" s="196">
        <f t="shared" si="163"/>
        <v>-22.493872549011691</v>
      </c>
      <c r="WN65" s="196">
        <v>-22.493872549011691</v>
      </c>
      <c r="WO65" s="196">
        <v>22.493872549011691</v>
      </c>
      <c r="WP65" s="196">
        <v>22.493872549011691</v>
      </c>
      <c r="WQ65" s="196">
        <v>22.493872549011691</v>
      </c>
      <c r="WR65" s="196">
        <v>-22.493872549011691</v>
      </c>
      <c r="WS65" s="196">
        <f t="shared" si="105"/>
        <v>-22.493872549011691</v>
      </c>
      <c r="WT65" s="196">
        <v>-22.493872549011691</v>
      </c>
      <c r="WU65" s="196">
        <v>22.493872549011691</v>
      </c>
      <c r="WV65" s="196">
        <v>-22.493872549011691</v>
      </c>
      <c r="WW65" s="196">
        <v>22.493872549011691</v>
      </c>
      <c r="WY65">
        <v>-1</v>
      </c>
      <c r="WZ65" s="241">
        <v>1</v>
      </c>
      <c r="XA65" s="241">
        <v>-1</v>
      </c>
      <c r="XB65" s="241">
        <v>1</v>
      </c>
      <c r="XC65" s="214">
        <v>1</v>
      </c>
      <c r="XD65" s="240">
        <v>-28</v>
      </c>
      <c r="XE65">
        <v>-1</v>
      </c>
      <c r="XF65">
        <v>-1</v>
      </c>
      <c r="XG65">
        <v>1</v>
      </c>
      <c r="XH65">
        <v>1</v>
      </c>
      <c r="XI65">
        <v>1</v>
      </c>
      <c r="XJ65">
        <v>0</v>
      </c>
      <c r="XK65">
        <v>0</v>
      </c>
      <c r="XL65">
        <v>1.28030509398E-2</v>
      </c>
      <c r="XM65" s="202">
        <v>42515</v>
      </c>
      <c r="XN65">
        <f t="shared" si="179"/>
        <v>-1</v>
      </c>
      <c r="XO65" t="s">
        <v>1180</v>
      </c>
      <c r="XP65">
        <v>3</v>
      </c>
      <c r="XQ65" s="252">
        <v>1</v>
      </c>
      <c r="XR65">
        <v>4</v>
      </c>
      <c r="XS65" s="138">
        <v>83655</v>
      </c>
      <c r="XT65" s="138">
        <v>111540</v>
      </c>
      <c r="XU65" s="196">
        <v>1071.0392263689689</v>
      </c>
      <c r="XV65" s="196">
        <f t="shared" si="164"/>
        <v>-1071.0392263689689</v>
      </c>
      <c r="XW65" s="196">
        <v>1071.0392263689689</v>
      </c>
      <c r="XX65" s="196">
        <v>-1071.0392263689689</v>
      </c>
      <c r="XY65" s="196">
        <v>-1071.0392263689689</v>
      </c>
      <c r="XZ65" s="196">
        <v>-1071.0392263689689</v>
      </c>
      <c r="YA65" s="196">
        <v>1071.0392263689689</v>
      </c>
      <c r="YB65" s="196">
        <f t="shared" si="106"/>
        <v>-1071.0392263689689</v>
      </c>
      <c r="YC65" s="196">
        <v>1071.0392263689689</v>
      </c>
      <c r="YD65" s="196">
        <v>-1071.0392263689689</v>
      </c>
      <c r="YE65" s="196">
        <v>-1071.0392263689689</v>
      </c>
      <c r="YF65" s="196">
        <v>1071.0392263689689</v>
      </c>
      <c r="YH65">
        <v>1</v>
      </c>
      <c r="YI65">
        <v>1</v>
      </c>
      <c r="YJ65">
        <v>-1</v>
      </c>
      <c r="YK65">
        <v>1</v>
      </c>
      <c r="YL65">
        <v>1</v>
      </c>
      <c r="YM65">
        <v>5</v>
      </c>
      <c r="YN65">
        <v>-1</v>
      </c>
      <c r="YO65">
        <v>1</v>
      </c>
      <c r="YP65" s="245">
        <v>1</v>
      </c>
      <c r="YQ65">
        <v>1</v>
      </c>
      <c r="YR65">
        <v>1</v>
      </c>
      <c r="YS65">
        <v>0</v>
      </c>
      <c r="YT65">
        <v>1</v>
      </c>
      <c r="YU65" s="246">
        <v>1.10274341044E-2</v>
      </c>
      <c r="YV65" s="202">
        <v>42550</v>
      </c>
      <c r="YW65">
        <f t="shared" si="180"/>
        <v>1</v>
      </c>
      <c r="YX65" t="s">
        <v>1180</v>
      </c>
      <c r="YY65">
        <v>3</v>
      </c>
      <c r="YZ65">
        <v>1</v>
      </c>
      <c r="ZA65">
        <v>4</v>
      </c>
      <c r="ZB65" s="138">
        <v>84577.5</v>
      </c>
      <c r="ZC65" s="138">
        <v>112770</v>
      </c>
      <c r="ZD65" s="196">
        <v>932.67280796489104</v>
      </c>
      <c r="ZE65" s="196">
        <f t="shared" si="165"/>
        <v>932.67280796489104</v>
      </c>
      <c r="ZF65" s="196">
        <v>932.67280796489104</v>
      </c>
      <c r="ZG65" s="196">
        <v>-932.67280796489104</v>
      </c>
      <c r="ZH65" s="196">
        <v>932.67280796489104</v>
      </c>
      <c r="ZI65" s="196">
        <v>-932.67280796489104</v>
      </c>
      <c r="ZJ65" s="196">
        <v>932.67280796489104</v>
      </c>
      <c r="ZK65" s="196">
        <f t="shared" si="107"/>
        <v>932.67280796489104</v>
      </c>
      <c r="ZL65" s="196">
        <v>932.67280796489104</v>
      </c>
      <c r="ZM65" s="196">
        <v>-932.67280796489104</v>
      </c>
      <c r="ZN65" s="196">
        <v>-932.67280796489104</v>
      </c>
      <c r="ZO65" s="196">
        <v>932.67280796489104</v>
      </c>
      <c r="ZQ65">
        <v>1</v>
      </c>
      <c r="ZR65" s="241">
        <v>1</v>
      </c>
      <c r="ZS65" s="241">
        <v>-1</v>
      </c>
      <c r="ZT65" s="241">
        <v>1</v>
      </c>
      <c r="ZU65" s="214">
        <v>1</v>
      </c>
      <c r="ZV65" s="240">
        <v>-2</v>
      </c>
      <c r="ZW65">
        <v>-1</v>
      </c>
      <c r="ZX65">
        <v>-1</v>
      </c>
      <c r="ZY65" s="245">
        <v>-1</v>
      </c>
      <c r="ZZ65">
        <v>0</v>
      </c>
      <c r="AAA65">
        <v>0</v>
      </c>
      <c r="AAB65">
        <v>1</v>
      </c>
      <c r="AAC65">
        <v>1</v>
      </c>
      <c r="AAD65" s="246">
        <v>-5.29396115988E-2</v>
      </c>
      <c r="AAE65" s="202">
        <v>42550</v>
      </c>
      <c r="AAF65">
        <f t="shared" si="181"/>
        <v>1</v>
      </c>
      <c r="AAG65" t="s">
        <v>1180</v>
      </c>
      <c r="AAH65">
        <v>3</v>
      </c>
      <c r="AAI65" s="252">
        <v>2</v>
      </c>
      <c r="AAJ65">
        <v>2</v>
      </c>
      <c r="AAK65" s="138">
        <v>80100</v>
      </c>
      <c r="AAL65" s="138">
        <v>53400</v>
      </c>
      <c r="AAM65" s="196">
        <v>-4240.4628890638796</v>
      </c>
      <c r="AAN65" s="196">
        <f t="shared" si="166"/>
        <v>-4240.4628890638796</v>
      </c>
      <c r="AAO65" s="196">
        <v>-4240.4628890638796</v>
      </c>
      <c r="AAP65" s="196">
        <v>4240.4628890638796</v>
      </c>
      <c r="AAQ65" s="196">
        <v>4240.4628890638796</v>
      </c>
      <c r="AAR65" s="196">
        <v>4240.4628890638796</v>
      </c>
      <c r="AAS65" s="196">
        <v>-4240.4628890638796</v>
      </c>
      <c r="AAT65" s="196">
        <f t="shared" si="108"/>
        <v>-4240.4628890638796</v>
      </c>
      <c r="AAU65" s="196">
        <v>-4240.4628890638796</v>
      </c>
      <c r="AAV65" s="196">
        <v>4240.4628890638796</v>
      </c>
      <c r="AAW65" s="196">
        <v>-4240.4628890638796</v>
      </c>
      <c r="AAX65" s="196">
        <v>4240.4628890638796</v>
      </c>
      <c r="AAZ65">
        <v>-1</v>
      </c>
      <c r="ABA65" s="241">
        <v>-1</v>
      </c>
      <c r="ABB65" s="241">
        <v>1</v>
      </c>
      <c r="ABC65" s="241">
        <v>-1</v>
      </c>
      <c r="ABD65" s="214">
        <v>1</v>
      </c>
      <c r="ABE65" s="240">
        <v>1</v>
      </c>
      <c r="ABF65">
        <v>-1</v>
      </c>
      <c r="ABG65">
        <v>1</v>
      </c>
      <c r="ABH65" s="245">
        <v>-1</v>
      </c>
      <c r="ABI65">
        <v>1</v>
      </c>
      <c r="ABJ65">
        <v>0</v>
      </c>
      <c r="ABK65">
        <v>1</v>
      </c>
      <c r="ABL65">
        <v>0</v>
      </c>
      <c r="ABM65" s="246">
        <v>-6.7415730337099999E-3</v>
      </c>
      <c r="ABN65" s="202">
        <v>42550</v>
      </c>
      <c r="ABO65">
        <v>-1</v>
      </c>
      <c r="ABP65" t="s">
        <v>1180</v>
      </c>
      <c r="ABQ65">
        <v>3</v>
      </c>
      <c r="ABR65" s="252">
        <v>2</v>
      </c>
      <c r="ABS65">
        <v>2</v>
      </c>
      <c r="ABT65" s="138">
        <v>79560</v>
      </c>
      <c r="ABU65" s="138">
        <v>53040</v>
      </c>
      <c r="ABV65" s="196">
        <v>536.35955056196758</v>
      </c>
      <c r="ABW65" s="196">
        <v>536.35955056196758</v>
      </c>
      <c r="ABX65" s="196">
        <v>-536.35955056196758</v>
      </c>
      <c r="ABY65" s="196">
        <v>536.35955056196758</v>
      </c>
      <c r="ABZ65" s="196">
        <v>-536.35955056196758</v>
      </c>
      <c r="ACA65" s="196">
        <v>-536.35955056196758</v>
      </c>
      <c r="ACB65" s="196">
        <v>536.35955056196758</v>
      </c>
      <c r="ACC65" s="196">
        <v>536.35955056196758</v>
      </c>
      <c r="ACD65" s="196">
        <v>-536.35955056196758</v>
      </c>
      <c r="ACE65" s="196">
        <v>536.35955056196758</v>
      </c>
      <c r="ACF65" s="196">
        <v>-536.35955056196758</v>
      </c>
      <c r="ACG65" s="196">
        <v>536.35955056196758</v>
      </c>
      <c r="ACI65">
        <v>-1</v>
      </c>
      <c r="ACJ65" s="241">
        <v>-1</v>
      </c>
      <c r="ACK65" s="241">
        <v>-1</v>
      </c>
      <c r="ACL65" s="241">
        <v>-1</v>
      </c>
      <c r="ACM65" s="214">
        <v>1</v>
      </c>
      <c r="ACN65" s="240">
        <v>2</v>
      </c>
      <c r="ACO65">
        <v>-1</v>
      </c>
      <c r="ACP65">
        <v>1</v>
      </c>
      <c r="ACQ65" s="245">
        <v>1</v>
      </c>
      <c r="ACR65">
        <v>0</v>
      </c>
      <c r="ACS65">
        <v>1</v>
      </c>
      <c r="ACT65">
        <v>0</v>
      </c>
      <c r="ACU65">
        <v>1</v>
      </c>
      <c r="ACV65" s="246">
        <v>2.43212669683E-2</v>
      </c>
      <c r="ACW65" s="202">
        <v>42557</v>
      </c>
      <c r="ACX65">
        <v>-1</v>
      </c>
      <c r="ACY65" t="s">
        <v>1180</v>
      </c>
      <c r="ACZ65">
        <v>3</v>
      </c>
      <c r="ADA65" s="252"/>
      <c r="ADB65">
        <v>2</v>
      </c>
      <c r="ADC65" s="138">
        <v>81495</v>
      </c>
      <c r="ADD65" s="138">
        <v>54330</v>
      </c>
      <c r="ADE65" s="196">
        <v>-1982.0616515816084</v>
      </c>
      <c r="ADF65" s="196">
        <v>-1982.0616515816084</v>
      </c>
      <c r="ADG65" s="196">
        <v>1982.0616515816084</v>
      </c>
      <c r="ADH65" s="196">
        <v>-1982.0616515816084</v>
      </c>
      <c r="ADI65" s="196">
        <v>1982.0616515816084</v>
      </c>
      <c r="ADJ65" s="196">
        <v>-1982.0616515816084</v>
      </c>
      <c r="ADK65" s="196">
        <v>-1982.0616515816084</v>
      </c>
      <c r="ADL65" s="196">
        <v>-1982.0616515816084</v>
      </c>
      <c r="ADM65" s="196">
        <v>1982.0616515816084</v>
      </c>
      <c r="ADN65" s="196">
        <v>-1982.0616515816084</v>
      </c>
      <c r="ADO65" s="196">
        <v>-1982.0616515816084</v>
      </c>
      <c r="ADP65" s="196">
        <v>1982.0616515816084</v>
      </c>
      <c r="ADR65">
        <v>1</v>
      </c>
      <c r="ADS65" s="241">
        <v>-1</v>
      </c>
      <c r="ADT65" s="241">
        <v>-1</v>
      </c>
      <c r="ADU65" s="245">
        <v>-1</v>
      </c>
      <c r="ADV65" s="214">
        <v>1</v>
      </c>
      <c r="ADW65" s="240">
        <v>-3</v>
      </c>
      <c r="ADX65">
        <v>-1</v>
      </c>
      <c r="ADY65">
        <v>-1</v>
      </c>
      <c r="ADZ65" s="245">
        <v>1</v>
      </c>
      <c r="AEA65">
        <v>0</v>
      </c>
      <c r="AEB65">
        <v>1</v>
      </c>
      <c r="AEC65">
        <v>0</v>
      </c>
      <c r="AED65">
        <v>0</v>
      </c>
      <c r="AEE65" s="246">
        <v>1.7117614577599999E-2</v>
      </c>
      <c r="AEF65" s="202">
        <v>42550</v>
      </c>
      <c r="AEG65">
        <v>-1</v>
      </c>
      <c r="AEH65" t="s">
        <v>1180</v>
      </c>
      <c r="AEI65">
        <v>3</v>
      </c>
      <c r="AEJ65" s="252"/>
      <c r="AEK65">
        <v>2</v>
      </c>
      <c r="AEL65" s="138">
        <v>82890</v>
      </c>
      <c r="AEM65" s="138">
        <v>55260</v>
      </c>
      <c r="AEN65" s="196">
        <v>-1418.879072337264</v>
      </c>
      <c r="AEO65" s="196">
        <v>1418.879072337264</v>
      </c>
      <c r="AEP65" s="196">
        <v>1418.879072337264</v>
      </c>
      <c r="AEQ65" s="196">
        <v>-1418.879072337264</v>
      </c>
      <c r="AER65" s="196">
        <v>-1418.879072337264</v>
      </c>
      <c r="AES65" s="196">
        <v>-1418.879072337264</v>
      </c>
      <c r="AET65" s="196">
        <v>-1418.879072337264</v>
      </c>
      <c r="AEU65" s="196">
        <v>-1418.879072337264</v>
      </c>
      <c r="AEV65" s="196">
        <v>1418.879072337264</v>
      </c>
      <c r="AEW65" s="196">
        <v>-1418.879072337264</v>
      </c>
      <c r="AEX65" s="196">
        <v>-1418.879072337264</v>
      </c>
      <c r="AEY65" s="196">
        <v>1418.879072337264</v>
      </c>
      <c r="AFA65">
        <f t="shared" si="109"/>
        <v>1</v>
      </c>
      <c r="AFB65" s="241">
        <v>-1</v>
      </c>
      <c r="AFC65" s="241">
        <v>-1</v>
      </c>
      <c r="AFD65" s="241">
        <v>1</v>
      </c>
      <c r="AFE65" s="214">
        <v>1</v>
      </c>
      <c r="AFF65" s="240">
        <v>2</v>
      </c>
      <c r="AFG65">
        <f t="shared" si="110"/>
        <v>-1</v>
      </c>
      <c r="AFH65">
        <f t="shared" si="111"/>
        <v>1</v>
      </c>
      <c r="AFI65" s="245">
        <v>-1</v>
      </c>
      <c r="AFJ65">
        <f t="shared" si="112"/>
        <v>1</v>
      </c>
      <c r="AFK65">
        <f t="shared" si="194"/>
        <v>0</v>
      </c>
      <c r="AFL65">
        <f t="shared" si="167"/>
        <v>1</v>
      </c>
      <c r="AFM65">
        <f t="shared" si="114"/>
        <v>0</v>
      </c>
      <c r="AFN65">
        <v>-1.90010857763E-3</v>
      </c>
      <c r="AFO65" s="202">
        <v>42559</v>
      </c>
      <c r="AFP65">
        <f t="shared" si="115"/>
        <v>1</v>
      </c>
      <c r="AFQ65" t="str">
        <f t="shared" si="92"/>
        <v>TRUE</v>
      </c>
      <c r="AFR65">
        <f>VLOOKUP($A65,'FuturesInfo (3)'!$A$2:$V$80,22)</f>
        <v>3</v>
      </c>
      <c r="AFS65" s="252"/>
      <c r="AFT65">
        <f t="shared" si="116"/>
        <v>2</v>
      </c>
      <c r="AFU65" s="138">
        <f>VLOOKUP($A65,'FuturesInfo (3)'!$A$2:$O$80,15)*AFR65</f>
        <v>82732.5</v>
      </c>
      <c r="AFV65" s="138">
        <f>VLOOKUP($A65,'FuturesInfo (3)'!$A$2:$O$80,15)*AFT65</f>
        <v>55155</v>
      </c>
      <c r="AFW65" s="196">
        <f t="shared" si="117"/>
        <v>157.20073289877396</v>
      </c>
      <c r="AFX65" s="196">
        <f t="shared" si="188"/>
        <v>-157.20073289877396</v>
      </c>
      <c r="AFY65" s="196">
        <f t="shared" si="119"/>
        <v>-157.20073289877396</v>
      </c>
      <c r="AFZ65" s="196">
        <f t="shared" si="120"/>
        <v>157.20073289877396</v>
      </c>
      <c r="AGA65" s="196">
        <f t="shared" si="191"/>
        <v>-157.20073289877396</v>
      </c>
      <c r="AGB65" s="196">
        <f t="shared" si="122"/>
        <v>157.20073289877396</v>
      </c>
      <c r="AGC65" s="196">
        <f t="shared" si="168"/>
        <v>-157.20073289877396</v>
      </c>
      <c r="AGD65" s="196">
        <f t="shared" si="123"/>
        <v>-157.20073289877396</v>
      </c>
      <c r="AGE65" s="196">
        <f>IF(IF(sym!$Q54=AFI65,1,0)=1,ABS(AFU65*AFN65),-ABS(AFU65*AFN65))</f>
        <v>-157.20073289877396</v>
      </c>
      <c r="AGF65" s="196">
        <f>IF(IF(sym!$P54=AFI65,1,0)=1,ABS(AFU65*AFN65),-ABS(AFU65*AFN65))</f>
        <v>157.20073289877396</v>
      </c>
      <c r="AGG65" s="196">
        <f t="shared" si="183"/>
        <v>-157.20073289877396</v>
      </c>
      <c r="AGH65" s="196">
        <f t="shared" si="125"/>
        <v>157.20073289877396</v>
      </c>
      <c r="AGJ65">
        <f t="shared" si="126"/>
        <v>-1</v>
      </c>
      <c r="AGK65" s="241">
        <v>1</v>
      </c>
      <c r="AGL65" s="241">
        <v>1</v>
      </c>
      <c r="AGM65" s="241">
        <v>-1</v>
      </c>
      <c r="AGN65" s="214">
        <v>1</v>
      </c>
      <c r="AGO65" s="240">
        <v>3</v>
      </c>
      <c r="AGP65">
        <f t="shared" si="127"/>
        <v>-1</v>
      </c>
      <c r="AGQ65">
        <f t="shared" si="128"/>
        <v>1</v>
      </c>
      <c r="AGR65" s="245"/>
      <c r="AGS65">
        <f t="shared" si="129"/>
        <v>0</v>
      </c>
      <c r="AGT65">
        <f t="shared" si="195"/>
        <v>0</v>
      </c>
      <c r="AGU65">
        <f t="shared" si="169"/>
        <v>0</v>
      </c>
      <c r="AGV65">
        <f t="shared" si="131"/>
        <v>0</v>
      </c>
      <c r="AGW65" s="246"/>
      <c r="AGX65" s="202">
        <v>42559</v>
      </c>
      <c r="AGY65">
        <f t="shared" si="132"/>
        <v>1</v>
      </c>
      <c r="AGZ65" t="str">
        <f t="shared" si="93"/>
        <v>TRUE</v>
      </c>
      <c r="AHA65">
        <f>VLOOKUP($A65,'FuturesInfo (3)'!$A$2:$V$80,22)</f>
        <v>3</v>
      </c>
      <c r="AHB65" s="252"/>
      <c r="AHC65">
        <f t="shared" si="133"/>
        <v>2</v>
      </c>
      <c r="AHD65" s="138">
        <f>VLOOKUP($A65,'FuturesInfo (3)'!$A$2:$O$80,15)*AHA65</f>
        <v>82732.5</v>
      </c>
      <c r="AHE65" s="138">
        <f>VLOOKUP($A65,'FuturesInfo (3)'!$A$2:$O$80,15)*AHC65</f>
        <v>55155</v>
      </c>
      <c r="AHF65" s="196">
        <f t="shared" si="134"/>
        <v>0</v>
      </c>
      <c r="AHG65" s="196">
        <f t="shared" si="189"/>
        <v>0</v>
      </c>
      <c r="AHH65" s="196">
        <f t="shared" si="136"/>
        <v>0</v>
      </c>
      <c r="AHI65" s="196">
        <f t="shared" si="137"/>
        <v>0</v>
      </c>
      <c r="AHJ65" s="196">
        <f t="shared" si="192"/>
        <v>0</v>
      </c>
      <c r="AHK65" s="196">
        <f t="shared" si="139"/>
        <v>0</v>
      </c>
      <c r="AHL65" s="196">
        <f t="shared" si="170"/>
        <v>0</v>
      </c>
      <c r="AHM65" s="196">
        <f t="shared" si="140"/>
        <v>0</v>
      </c>
      <c r="AHN65" s="196">
        <f>IF(IF(sym!$Q54=AGR65,1,0)=1,ABS(AHD65*AGW65),-ABS(AHD65*AGW65))</f>
        <v>0</v>
      </c>
      <c r="AHO65" s="196">
        <f>IF(IF(sym!$P54=AGR65,1,0)=1,ABS(AHD65*AGW65),-ABS(AHD65*AGW65))</f>
        <v>0</v>
      </c>
      <c r="AHP65" s="196">
        <f t="shared" si="185"/>
        <v>0</v>
      </c>
      <c r="AHQ65" s="196">
        <f t="shared" si="142"/>
        <v>0</v>
      </c>
      <c r="AHS65">
        <f t="shared" si="143"/>
        <v>0</v>
      </c>
      <c r="AHT65" s="241"/>
      <c r="AHU65" s="241"/>
      <c r="AHV65" s="241"/>
      <c r="AHW65" s="214"/>
      <c r="AHX65" s="240"/>
      <c r="AHY65">
        <f t="shared" si="144"/>
        <v>1</v>
      </c>
      <c r="AHZ65">
        <f t="shared" si="145"/>
        <v>0</v>
      </c>
      <c r="AIA65" s="245"/>
      <c r="AIB65">
        <f t="shared" si="146"/>
        <v>1</v>
      </c>
      <c r="AIC65">
        <f t="shared" si="196"/>
        <v>1</v>
      </c>
      <c r="AID65">
        <f t="shared" si="171"/>
        <v>0</v>
      </c>
      <c r="AIE65">
        <f t="shared" si="148"/>
        <v>1</v>
      </c>
      <c r="AIF65" s="246"/>
      <c r="AIG65" s="202"/>
      <c r="AIH65">
        <f t="shared" si="149"/>
        <v>-1</v>
      </c>
      <c r="AII65" t="str">
        <f t="shared" si="94"/>
        <v>FALSE</v>
      </c>
      <c r="AIJ65">
        <f>VLOOKUP($A65,'FuturesInfo (3)'!$A$2:$V$80,22)</f>
        <v>3</v>
      </c>
      <c r="AIK65" s="252"/>
      <c r="AIL65">
        <f t="shared" si="150"/>
        <v>2</v>
      </c>
      <c r="AIM65" s="138">
        <f>VLOOKUP($A65,'FuturesInfo (3)'!$A$2:$O$80,15)*AIJ65</f>
        <v>82732.5</v>
      </c>
      <c r="AIN65" s="138">
        <f>VLOOKUP($A65,'FuturesInfo (3)'!$A$2:$O$80,15)*AIL65</f>
        <v>55155</v>
      </c>
      <c r="AIO65" s="196">
        <f t="shared" si="151"/>
        <v>0</v>
      </c>
      <c r="AIP65" s="196">
        <f t="shared" si="190"/>
        <v>0</v>
      </c>
      <c r="AIQ65" s="196">
        <f t="shared" si="153"/>
        <v>0</v>
      </c>
      <c r="AIR65" s="196">
        <f t="shared" si="154"/>
        <v>0</v>
      </c>
      <c r="AIS65" s="196">
        <f t="shared" si="193"/>
        <v>0</v>
      </c>
      <c r="AIT65" s="196">
        <f t="shared" si="156"/>
        <v>0</v>
      </c>
      <c r="AIU65" s="196">
        <f t="shared" si="172"/>
        <v>0</v>
      </c>
      <c r="AIV65" s="196">
        <f t="shared" si="157"/>
        <v>0</v>
      </c>
      <c r="AIW65" s="196">
        <f>IF(IF(sym!$Q54=AIA65,1,0)=1,ABS(AIM65*AIF65),-ABS(AIM65*AIF65))</f>
        <v>0</v>
      </c>
      <c r="AIX65" s="196">
        <f>IF(IF(sym!$P54=AIA65,1,0)=1,ABS(AIM65*AIF65),-ABS(AIM65*AIF65))</f>
        <v>0</v>
      </c>
      <c r="AIY65" s="196">
        <f t="shared" si="187"/>
        <v>0</v>
      </c>
      <c r="AIZ65" s="196">
        <f t="shared" si="159"/>
        <v>0</v>
      </c>
    </row>
    <row r="66" spans="1:936" x14ac:dyDescent="0.25">
      <c r="A66" s="1" t="s">
        <v>387</v>
      </c>
      <c r="B66" s="150" t="str">
        <f>'FuturesInfo (3)'!M54</f>
        <v>QPA</v>
      </c>
      <c r="C66" s="200" t="str">
        <f>VLOOKUP(A66,'FuturesInfo (3)'!$A$2:$K$80,11)</f>
        <v>metal</v>
      </c>
      <c r="F66" t="e">
        <f>#REF!</f>
        <v>#REF!</v>
      </c>
      <c r="G66">
        <v>1</v>
      </c>
      <c r="H66">
        <v>-1</v>
      </c>
      <c r="I66">
        <v>1</v>
      </c>
      <c r="J66">
        <f t="shared" si="197"/>
        <v>1</v>
      </c>
      <c r="K66">
        <f t="shared" si="198"/>
        <v>0</v>
      </c>
      <c r="L66" s="184">
        <v>2.7879128075600002E-2</v>
      </c>
      <c r="M66" s="2">
        <v>10</v>
      </c>
      <c r="N66">
        <v>60</v>
      </c>
      <c r="O66" t="str">
        <f t="shared" si="199"/>
        <v>TRUE</v>
      </c>
      <c r="P66">
        <f>VLOOKUP($A66,'FuturesInfo (3)'!$A$2:$V$80,22)</f>
        <v>2</v>
      </c>
      <c r="Q66">
        <f t="shared" si="80"/>
        <v>2</v>
      </c>
      <c r="R66">
        <f t="shared" si="80"/>
        <v>2</v>
      </c>
      <c r="S66" s="138">
        <f>VLOOKUP($A66,'FuturesInfo (3)'!$A$2:$O$80,15)*Q66</f>
        <v>129480</v>
      </c>
      <c r="T66" s="144">
        <f t="shared" si="200"/>
        <v>3609.7895032286883</v>
      </c>
      <c r="U66" s="144">
        <f t="shared" si="95"/>
        <v>-3609.7895032286883</v>
      </c>
      <c r="W66">
        <f t="shared" si="201"/>
        <v>1</v>
      </c>
      <c r="X66">
        <v>1</v>
      </c>
      <c r="Y66">
        <v>-1</v>
      </c>
      <c r="Z66">
        <v>1</v>
      </c>
      <c r="AA66">
        <f t="shared" si="173"/>
        <v>1</v>
      </c>
      <c r="AB66">
        <f t="shared" si="202"/>
        <v>0</v>
      </c>
      <c r="AC66" s="1">
        <v>1.39255483754E-2</v>
      </c>
      <c r="AD66" s="2">
        <v>10</v>
      </c>
      <c r="AE66">
        <v>60</v>
      </c>
      <c r="AF66" t="str">
        <f t="shared" si="203"/>
        <v>TRUE</v>
      </c>
      <c r="AG66">
        <f>VLOOKUP($A66,'FuturesInfo (3)'!$A$2:$V$80,22)</f>
        <v>2</v>
      </c>
      <c r="AH66">
        <f t="shared" si="204"/>
        <v>2</v>
      </c>
      <c r="AI66">
        <f t="shared" si="96"/>
        <v>2</v>
      </c>
      <c r="AJ66" s="138">
        <f>VLOOKUP($A66,'FuturesInfo (3)'!$A$2:$O$80,15)*AI66</f>
        <v>129480</v>
      </c>
      <c r="AK66" s="196">
        <f t="shared" si="205"/>
        <v>1803.080003646792</v>
      </c>
      <c r="AL66" s="196">
        <f t="shared" si="98"/>
        <v>-1803.080003646792</v>
      </c>
      <c r="AN66">
        <f t="shared" si="86"/>
        <v>1</v>
      </c>
      <c r="AO66">
        <v>1</v>
      </c>
      <c r="AP66">
        <v>-1</v>
      </c>
      <c r="AQ66">
        <v>-1</v>
      </c>
      <c r="AR66">
        <f t="shared" si="174"/>
        <v>0</v>
      </c>
      <c r="AS66">
        <f t="shared" si="87"/>
        <v>1</v>
      </c>
      <c r="AT66" s="1">
        <v>-8.7073608617599992E-3</v>
      </c>
      <c r="AU66" s="2">
        <v>10</v>
      </c>
      <c r="AV66">
        <v>60</v>
      </c>
      <c r="AW66" t="str">
        <f t="shared" si="88"/>
        <v>TRUE</v>
      </c>
      <c r="AX66">
        <f>VLOOKUP($A66,'FuturesInfo (3)'!$A$2:$V$80,22)</f>
        <v>2</v>
      </c>
      <c r="AY66">
        <f t="shared" si="89"/>
        <v>2</v>
      </c>
      <c r="AZ66">
        <f t="shared" si="99"/>
        <v>2</v>
      </c>
      <c r="BA66" s="138">
        <f>VLOOKUP($A66,'FuturesInfo (3)'!$A$2:$O$80,15)*AZ66</f>
        <v>129480</v>
      </c>
      <c r="BB66" s="196">
        <f t="shared" si="90"/>
        <v>-1127.4290843806848</v>
      </c>
      <c r="BC66" s="196">
        <f t="shared" si="100"/>
        <v>1127.4290843806848</v>
      </c>
      <c r="BE66">
        <v>1</v>
      </c>
      <c r="BF66">
        <v>1</v>
      </c>
      <c r="BG66">
        <v>-1</v>
      </c>
      <c r="BH66">
        <v>1</v>
      </c>
      <c r="BI66">
        <v>1</v>
      </c>
      <c r="BJ66">
        <v>0</v>
      </c>
      <c r="BK66" s="1">
        <v>1.63904736032E-2</v>
      </c>
      <c r="BL66" s="2">
        <v>10</v>
      </c>
      <c r="BM66">
        <v>60</v>
      </c>
      <c r="BN66" t="s">
        <v>1180</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1180</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1180</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1180</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1180</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1180</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1180</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1180</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1180</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1180</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1180</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1180</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1180</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1180</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1180</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1180</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1180</v>
      </c>
      <c r="QX66">
        <v>1</v>
      </c>
      <c r="QY66" s="252">
        <v>1</v>
      </c>
      <c r="QZ66">
        <v>1</v>
      </c>
      <c r="RA66" s="138">
        <v>59735</v>
      </c>
      <c r="RB66" s="138">
        <v>59735</v>
      </c>
      <c r="RC66" s="196">
        <v>-687.82998899056008</v>
      </c>
      <c r="RD66" s="196">
        <f t="shared" si="91"/>
        <v>687.82998899056008</v>
      </c>
      <c r="RE66" s="196">
        <v>687.82998899056008</v>
      </c>
      <c r="RF66" s="196">
        <v>-687.82998899056008</v>
      </c>
      <c r="RG66" s="196">
        <v>-687.82998899056008</v>
      </c>
      <c r="RH66" s="196">
        <v>-687.82998899056008</v>
      </c>
      <c r="RI66" s="196">
        <f t="shared" si="101"/>
        <v>0</v>
      </c>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f t="shared" si="175"/>
        <v>-1</v>
      </c>
      <c r="SE66" t="s">
        <v>1180</v>
      </c>
      <c r="SF66">
        <v>1</v>
      </c>
      <c r="SG66" s="252">
        <v>1</v>
      </c>
      <c r="SH66">
        <v>1</v>
      </c>
      <c r="SI66" s="138">
        <v>60565</v>
      </c>
      <c r="SJ66" s="138">
        <v>60565</v>
      </c>
      <c r="SK66" s="196">
        <v>-841.53260232526554</v>
      </c>
      <c r="SL66" s="196">
        <f t="shared" si="160"/>
        <v>841.53260232526554</v>
      </c>
      <c r="SM66" s="196">
        <v>841.53260232526554</v>
      </c>
      <c r="SN66" s="196">
        <v>-841.53260232526554</v>
      </c>
      <c r="SO66" s="196">
        <v>-841.53260232526554</v>
      </c>
      <c r="SP66" s="196">
        <v>-841.53260232526554</v>
      </c>
      <c r="SQ66" s="196">
        <v>841.53260232526554</v>
      </c>
      <c r="SR66" s="196">
        <f t="shared" si="102"/>
        <v>-841.53260232526554</v>
      </c>
      <c r="SS66" s="196">
        <v>841.53260232526554</v>
      </c>
      <c r="ST66" s="196">
        <v>-841.53260232526554</v>
      </c>
      <c r="SU66" s="196">
        <v>-841.53260232526554</v>
      </c>
      <c r="SV66" s="196">
        <v>841.53260232526554</v>
      </c>
      <c r="SX66">
        <v>1</v>
      </c>
      <c r="SY66" s="239">
        <v>-1</v>
      </c>
      <c r="SZ66" s="239">
        <v>-1</v>
      </c>
      <c r="TA66" s="239">
        <v>1</v>
      </c>
      <c r="TB66" s="214">
        <v>1</v>
      </c>
      <c r="TC66" s="240">
        <v>4</v>
      </c>
      <c r="TD66">
        <v>-1</v>
      </c>
      <c r="TE66">
        <v>1</v>
      </c>
      <c r="TF66" s="214">
        <v>1</v>
      </c>
      <c r="TG66">
        <v>0</v>
      </c>
      <c r="TH66">
        <v>1</v>
      </c>
      <c r="TI66">
        <v>0</v>
      </c>
      <c r="TJ66">
        <v>1</v>
      </c>
      <c r="TK66" s="248"/>
      <c r="TL66" s="202">
        <v>42548</v>
      </c>
      <c r="TM66">
        <f t="shared" si="176"/>
        <v>1</v>
      </c>
      <c r="TN66" t="s">
        <v>1180</v>
      </c>
      <c r="TO66">
        <v>2</v>
      </c>
      <c r="TP66" s="252">
        <v>1</v>
      </c>
      <c r="TQ66">
        <v>3</v>
      </c>
      <c r="TR66" s="138">
        <v>121130</v>
      </c>
      <c r="TS66" s="138">
        <v>181695</v>
      </c>
      <c r="TT66" s="196">
        <v>0</v>
      </c>
      <c r="TU66" s="196">
        <f t="shared" si="161"/>
        <v>0</v>
      </c>
      <c r="TV66" s="196">
        <v>0</v>
      </c>
      <c r="TW66" s="196">
        <v>0</v>
      </c>
      <c r="TX66" s="196">
        <v>0</v>
      </c>
      <c r="TY66" s="196">
        <v>0</v>
      </c>
      <c r="TZ66" s="196">
        <v>0</v>
      </c>
      <c r="UA66" s="196">
        <f t="shared" si="103"/>
        <v>0</v>
      </c>
      <c r="UB66" s="196">
        <v>0</v>
      </c>
      <c r="UC66" s="196">
        <v>0</v>
      </c>
      <c r="UD66" s="196">
        <v>0</v>
      </c>
      <c r="UE66" s="196">
        <v>0</v>
      </c>
      <c r="UG66">
        <v>1</v>
      </c>
      <c r="UH66" s="239">
        <v>-1</v>
      </c>
      <c r="UI66" s="239">
        <v>-1</v>
      </c>
      <c r="UJ66" s="239">
        <v>1</v>
      </c>
      <c r="UK66" s="214">
        <v>1</v>
      </c>
      <c r="UL66" s="240">
        <v>4</v>
      </c>
      <c r="UM66">
        <v>-1</v>
      </c>
      <c r="UN66">
        <v>1</v>
      </c>
      <c r="UO66" s="214">
        <v>-1</v>
      </c>
      <c r="UP66">
        <v>1</v>
      </c>
      <c r="UQ66">
        <v>0</v>
      </c>
      <c r="UR66">
        <v>1</v>
      </c>
      <c r="US66">
        <v>0</v>
      </c>
      <c r="UT66" s="248">
        <v>-4.95335589862E-3</v>
      </c>
      <c r="UU66" s="202">
        <v>42548</v>
      </c>
      <c r="UV66">
        <f t="shared" si="177"/>
        <v>1</v>
      </c>
      <c r="UW66" t="s">
        <v>1180</v>
      </c>
      <c r="UX66">
        <v>2</v>
      </c>
      <c r="UY66" s="252">
        <v>1</v>
      </c>
      <c r="UZ66">
        <v>3</v>
      </c>
      <c r="VA66" s="138">
        <v>120530</v>
      </c>
      <c r="VB66" s="138">
        <v>180795</v>
      </c>
      <c r="VC66" s="196">
        <v>597.02798646066856</v>
      </c>
      <c r="VD66" s="196">
        <f t="shared" si="162"/>
        <v>-597.02798646066856</v>
      </c>
      <c r="VE66" s="196">
        <v>-597.02798646066856</v>
      </c>
      <c r="VF66" s="196">
        <v>597.02798646066856</v>
      </c>
      <c r="VG66" s="196">
        <v>-597.02798646066856</v>
      </c>
      <c r="VH66" s="196">
        <v>597.02798646066856</v>
      </c>
      <c r="VI66" s="196">
        <v>-597.02798646066856</v>
      </c>
      <c r="VJ66" s="196">
        <f t="shared" si="104"/>
        <v>-597.02798646066856</v>
      </c>
      <c r="VK66" s="196">
        <v>-597.02798646066856</v>
      </c>
      <c r="VL66" s="196">
        <v>597.02798646066856</v>
      </c>
      <c r="VM66" s="196">
        <v>-597.02798646066856</v>
      </c>
      <c r="VN66" s="196">
        <v>597.02798646066856</v>
      </c>
      <c r="VP66">
        <v>-1</v>
      </c>
      <c r="VQ66" s="239">
        <v>-1</v>
      </c>
      <c r="VR66" s="239">
        <v>-1</v>
      </c>
      <c r="VS66" s="239">
        <v>1</v>
      </c>
      <c r="VT66" s="214">
        <v>1</v>
      </c>
      <c r="VU66" s="240">
        <v>5</v>
      </c>
      <c r="VV66">
        <v>-1</v>
      </c>
      <c r="VW66">
        <v>1</v>
      </c>
      <c r="VX66" s="214">
        <v>1</v>
      </c>
      <c r="VY66">
        <v>0</v>
      </c>
      <c r="VZ66">
        <v>1</v>
      </c>
      <c r="WA66">
        <v>0</v>
      </c>
      <c r="WB66">
        <v>1</v>
      </c>
      <c r="WC66" s="248">
        <v>8.1307558284199992E-3</v>
      </c>
      <c r="WD66" s="202">
        <v>42548</v>
      </c>
      <c r="WE66">
        <f t="shared" si="178"/>
        <v>-1</v>
      </c>
      <c r="WF66" t="s">
        <v>1180</v>
      </c>
      <c r="WG66">
        <v>2</v>
      </c>
      <c r="WH66" s="252">
        <v>1</v>
      </c>
      <c r="WI66">
        <v>2</v>
      </c>
      <c r="WJ66" s="138">
        <v>121509.99999999999</v>
      </c>
      <c r="WK66" s="138">
        <v>121509.99999999999</v>
      </c>
      <c r="WL66" s="196">
        <v>-987.96814071131394</v>
      </c>
      <c r="WM66" s="196">
        <f t="shared" si="163"/>
        <v>-987.96814071131394</v>
      </c>
      <c r="WN66" s="196">
        <v>987.96814071131394</v>
      </c>
      <c r="WO66" s="196">
        <v>-987.96814071131394</v>
      </c>
      <c r="WP66" s="196">
        <v>987.96814071131394</v>
      </c>
      <c r="WQ66" s="196">
        <v>-987.96814071131394</v>
      </c>
      <c r="WR66" s="196">
        <v>987.96814071131394</v>
      </c>
      <c r="WS66" s="196">
        <f t="shared" si="105"/>
        <v>-987.96814071131394</v>
      </c>
      <c r="WT66" s="196">
        <v>987.96814071131394</v>
      </c>
      <c r="WU66" s="196">
        <v>-987.96814071131394</v>
      </c>
      <c r="WV66" s="196">
        <v>-987.96814071131394</v>
      </c>
      <c r="WW66" s="196">
        <v>987.96814071131394</v>
      </c>
      <c r="WY66">
        <v>1</v>
      </c>
      <c r="WZ66" s="239">
        <v>-1</v>
      </c>
      <c r="XA66" s="239">
        <v>-1</v>
      </c>
      <c r="XB66" s="239">
        <v>1</v>
      </c>
      <c r="XC66" s="214">
        <v>1</v>
      </c>
      <c r="XD66" s="240">
        <v>6</v>
      </c>
      <c r="XE66">
        <v>-1</v>
      </c>
      <c r="XF66">
        <v>1</v>
      </c>
      <c r="XG66">
        <v>1</v>
      </c>
      <c r="XH66">
        <v>0</v>
      </c>
      <c r="XI66">
        <v>1</v>
      </c>
      <c r="XJ66">
        <v>0</v>
      </c>
      <c r="XK66">
        <v>1</v>
      </c>
      <c r="XL66">
        <v>7.90058431405E-3</v>
      </c>
      <c r="XM66" s="202">
        <v>42548</v>
      </c>
      <c r="XN66">
        <f t="shared" si="179"/>
        <v>1</v>
      </c>
      <c r="XO66" t="s">
        <v>1180</v>
      </c>
      <c r="XP66">
        <v>2</v>
      </c>
      <c r="XQ66" s="252">
        <v>1</v>
      </c>
      <c r="XR66">
        <v>3</v>
      </c>
      <c r="XS66" s="138">
        <v>122470</v>
      </c>
      <c r="XT66" s="138">
        <v>183705</v>
      </c>
      <c r="XU66" s="196">
        <v>-967.58456094170344</v>
      </c>
      <c r="XV66" s="196">
        <f t="shared" si="164"/>
        <v>967.58456094170344</v>
      </c>
      <c r="XW66" s="196">
        <v>967.58456094170344</v>
      </c>
      <c r="XX66" s="196">
        <v>-967.58456094170344</v>
      </c>
      <c r="XY66" s="196">
        <v>967.58456094170344</v>
      </c>
      <c r="XZ66" s="196">
        <v>-967.58456094170344</v>
      </c>
      <c r="YA66" s="196">
        <v>967.58456094170344</v>
      </c>
      <c r="YB66" s="196">
        <f t="shared" si="106"/>
        <v>967.58456094170344</v>
      </c>
      <c r="YC66" s="196">
        <v>967.58456094170344</v>
      </c>
      <c r="YD66" s="196">
        <v>-967.58456094170344</v>
      </c>
      <c r="YE66" s="196">
        <v>-967.58456094170344</v>
      </c>
      <c r="YF66" s="196">
        <v>967.58456094170344</v>
      </c>
      <c r="YH66">
        <v>1</v>
      </c>
      <c r="YI66">
        <v>-1</v>
      </c>
      <c r="YJ66">
        <v>-1</v>
      </c>
      <c r="YK66">
        <v>-1</v>
      </c>
      <c r="YL66">
        <v>1</v>
      </c>
      <c r="YM66">
        <v>7</v>
      </c>
      <c r="YN66">
        <v>-1</v>
      </c>
      <c r="YO66">
        <v>1</v>
      </c>
      <c r="YP66" s="214">
        <v>1</v>
      </c>
      <c r="YQ66">
        <v>0</v>
      </c>
      <c r="YR66">
        <v>1</v>
      </c>
      <c r="YS66">
        <v>0</v>
      </c>
      <c r="YT66">
        <v>1</v>
      </c>
      <c r="YU66" s="248">
        <v>7.7570017147099999E-3</v>
      </c>
      <c r="YV66" s="202">
        <v>42548</v>
      </c>
      <c r="YW66">
        <f t="shared" si="180"/>
        <v>-1</v>
      </c>
      <c r="YX66" t="s">
        <v>1180</v>
      </c>
      <c r="YY66">
        <v>2</v>
      </c>
      <c r="YZ66">
        <v>1</v>
      </c>
      <c r="ZA66">
        <v>3</v>
      </c>
      <c r="ZB66" s="138">
        <v>123420</v>
      </c>
      <c r="ZC66" s="138">
        <v>185130</v>
      </c>
      <c r="ZD66" s="196">
        <v>-957.36915162950822</v>
      </c>
      <c r="ZE66" s="196">
        <f t="shared" si="165"/>
        <v>957.36915162950822</v>
      </c>
      <c r="ZF66" s="196">
        <v>957.36915162950822</v>
      </c>
      <c r="ZG66" s="196">
        <v>-957.36915162950822</v>
      </c>
      <c r="ZH66" s="196">
        <v>957.36915162950822</v>
      </c>
      <c r="ZI66" s="196">
        <v>-957.36915162950822</v>
      </c>
      <c r="ZJ66" s="196">
        <v>-957.36915162950822</v>
      </c>
      <c r="ZK66" s="196">
        <f t="shared" si="107"/>
        <v>-957.36915162950822</v>
      </c>
      <c r="ZL66" s="196">
        <v>957.36915162950822</v>
      </c>
      <c r="ZM66" s="196">
        <v>-957.36915162950822</v>
      </c>
      <c r="ZN66" s="196">
        <v>-957.36915162950822</v>
      </c>
      <c r="ZO66" s="196">
        <v>957.36915162950822</v>
      </c>
      <c r="ZQ66">
        <v>1</v>
      </c>
      <c r="ZR66" s="239">
        <v>1</v>
      </c>
      <c r="ZS66" s="239">
        <v>-1</v>
      </c>
      <c r="ZT66" s="239">
        <v>1</v>
      </c>
      <c r="ZU66" s="214">
        <v>1</v>
      </c>
      <c r="ZV66" s="240">
        <v>8</v>
      </c>
      <c r="ZW66">
        <v>-1</v>
      </c>
      <c r="ZX66">
        <v>1</v>
      </c>
      <c r="ZY66" s="214">
        <v>1</v>
      </c>
      <c r="ZZ66">
        <v>1</v>
      </c>
      <c r="AAA66">
        <v>1</v>
      </c>
      <c r="AAB66">
        <v>0</v>
      </c>
      <c r="AAC66">
        <v>1</v>
      </c>
      <c r="AAD66" s="248">
        <v>1.40171771188E-2</v>
      </c>
      <c r="AAE66" s="202">
        <v>42548</v>
      </c>
      <c r="AAF66">
        <f t="shared" si="181"/>
        <v>1</v>
      </c>
      <c r="AAG66" t="s">
        <v>1180</v>
      </c>
      <c r="AAH66">
        <v>2</v>
      </c>
      <c r="AAI66" s="252">
        <v>2</v>
      </c>
      <c r="AAJ66">
        <v>2</v>
      </c>
      <c r="AAK66" s="138">
        <v>125150</v>
      </c>
      <c r="AAL66" s="138">
        <v>125150</v>
      </c>
      <c r="AAM66" s="196">
        <v>1754.2497164178201</v>
      </c>
      <c r="AAN66" s="196">
        <f t="shared" si="166"/>
        <v>1754.2497164178201</v>
      </c>
      <c r="AAO66" s="196">
        <v>1754.2497164178201</v>
      </c>
      <c r="AAP66" s="196">
        <v>-1754.2497164178201</v>
      </c>
      <c r="AAQ66" s="196">
        <v>1754.2497164178201</v>
      </c>
      <c r="AAR66" s="196">
        <v>-1754.2497164178201</v>
      </c>
      <c r="AAS66" s="196">
        <v>1754.2497164178201</v>
      </c>
      <c r="AAT66" s="196">
        <f t="shared" si="108"/>
        <v>1754.2497164178201</v>
      </c>
      <c r="AAU66" s="196">
        <v>1754.2497164178201</v>
      </c>
      <c r="AAV66" s="196">
        <v>-1754.2497164178201</v>
      </c>
      <c r="AAW66" s="196">
        <v>-1754.2497164178201</v>
      </c>
      <c r="AAX66" s="196">
        <v>1754.2497164178201</v>
      </c>
      <c r="AAZ66">
        <v>1</v>
      </c>
      <c r="ABA66" s="239">
        <v>1</v>
      </c>
      <c r="ABB66" s="239">
        <v>-1</v>
      </c>
      <c r="ABC66" s="239">
        <v>1</v>
      </c>
      <c r="ABD66" s="214">
        <v>1</v>
      </c>
      <c r="ABE66" s="240">
        <v>9</v>
      </c>
      <c r="ABF66">
        <v>-1</v>
      </c>
      <c r="ABG66">
        <v>1</v>
      </c>
      <c r="ABH66" s="214">
        <v>1</v>
      </c>
      <c r="ABI66">
        <v>1</v>
      </c>
      <c r="ABJ66">
        <v>1</v>
      </c>
      <c r="ABK66">
        <v>0</v>
      </c>
      <c r="ABL66">
        <v>1</v>
      </c>
      <c r="ABM66" s="248">
        <v>5.1138633639599999E-3</v>
      </c>
      <c r="ABN66" s="202">
        <v>42548</v>
      </c>
      <c r="ABO66">
        <v>1</v>
      </c>
      <c r="ABP66" t="s">
        <v>1180</v>
      </c>
      <c r="ABQ66">
        <v>2</v>
      </c>
      <c r="ABR66" s="252">
        <v>2</v>
      </c>
      <c r="ABS66">
        <v>2</v>
      </c>
      <c r="ABT66" s="138">
        <v>125790.00000000001</v>
      </c>
      <c r="ABU66" s="138">
        <v>125790.00000000001</v>
      </c>
      <c r="ABV66" s="196">
        <v>643.2728725525285</v>
      </c>
      <c r="ABW66" s="196">
        <v>643.2728725525285</v>
      </c>
      <c r="ABX66" s="196">
        <v>643.2728725525285</v>
      </c>
      <c r="ABY66" s="196">
        <v>-643.2728725525285</v>
      </c>
      <c r="ABZ66" s="196">
        <v>643.2728725525285</v>
      </c>
      <c r="ACA66" s="196">
        <v>-643.2728725525285</v>
      </c>
      <c r="ACB66" s="196">
        <v>643.2728725525285</v>
      </c>
      <c r="ACC66" s="196">
        <v>643.2728725525285</v>
      </c>
      <c r="ACD66" s="196">
        <v>643.2728725525285</v>
      </c>
      <c r="ACE66" s="196">
        <v>-643.2728725525285</v>
      </c>
      <c r="ACF66" s="196">
        <v>-643.2728725525285</v>
      </c>
      <c r="ACG66" s="196">
        <v>643.2728725525285</v>
      </c>
      <c r="ACI66">
        <v>1</v>
      </c>
      <c r="ACJ66" s="239">
        <v>1</v>
      </c>
      <c r="ACK66" s="239">
        <v>-1</v>
      </c>
      <c r="ACL66" s="239">
        <v>1</v>
      </c>
      <c r="ACM66" s="214">
        <v>1</v>
      </c>
      <c r="ACN66" s="240">
        <v>10</v>
      </c>
      <c r="ACO66">
        <v>-1</v>
      </c>
      <c r="ACP66">
        <v>1</v>
      </c>
      <c r="ACQ66" s="214">
        <v>1</v>
      </c>
      <c r="ACR66">
        <v>0</v>
      </c>
      <c r="ACS66">
        <v>1</v>
      </c>
      <c r="ACT66">
        <v>0</v>
      </c>
      <c r="ACU66">
        <v>1</v>
      </c>
      <c r="ACV66" s="248">
        <v>2.4246760473799998E-2</v>
      </c>
      <c r="ACW66" s="202">
        <v>42548</v>
      </c>
      <c r="ACX66">
        <v>1</v>
      </c>
      <c r="ACY66" t="s">
        <v>1180</v>
      </c>
      <c r="ACZ66">
        <v>2</v>
      </c>
      <c r="ADA66" s="252"/>
      <c r="ADB66">
        <v>2</v>
      </c>
      <c r="ADC66" s="138">
        <v>128840.00000000001</v>
      </c>
      <c r="ADD66" s="138">
        <v>128840.00000000001</v>
      </c>
      <c r="ADE66" s="196">
        <v>3123.952619444392</v>
      </c>
      <c r="ADF66" s="196">
        <v>3123.952619444392</v>
      </c>
      <c r="ADG66" s="196">
        <v>3123.952619444392</v>
      </c>
      <c r="ADH66" s="196">
        <v>-3123.952619444392</v>
      </c>
      <c r="ADI66" s="196">
        <v>3123.952619444392</v>
      </c>
      <c r="ADJ66" s="196">
        <v>-3123.952619444392</v>
      </c>
      <c r="ADK66" s="196">
        <v>3123.952619444392</v>
      </c>
      <c r="ADL66" s="196">
        <v>3123.952619444392</v>
      </c>
      <c r="ADM66" s="196">
        <v>3123.952619444392</v>
      </c>
      <c r="ADN66" s="196">
        <v>-3123.952619444392</v>
      </c>
      <c r="ADO66" s="196">
        <v>-3123.952619444392</v>
      </c>
      <c r="ADP66" s="196">
        <v>3123.952619444392</v>
      </c>
      <c r="ADR66">
        <v>1</v>
      </c>
      <c r="ADS66" s="239">
        <v>1</v>
      </c>
      <c r="ADT66" s="239">
        <v>1</v>
      </c>
      <c r="ADU66" s="214">
        <v>1</v>
      </c>
      <c r="ADV66" s="214">
        <v>1</v>
      </c>
      <c r="ADW66" s="240">
        <v>11</v>
      </c>
      <c r="ADX66">
        <v>-1</v>
      </c>
      <c r="ADY66">
        <v>1</v>
      </c>
      <c r="ADZ66" s="214">
        <v>1</v>
      </c>
      <c r="AEA66">
        <v>1</v>
      </c>
      <c r="AEB66">
        <v>1</v>
      </c>
      <c r="AEC66">
        <v>0</v>
      </c>
      <c r="AED66">
        <v>1</v>
      </c>
      <c r="AEE66" s="248">
        <v>1.0710959329399999E-2</v>
      </c>
      <c r="AEF66" s="202">
        <v>42548</v>
      </c>
      <c r="AEG66">
        <v>1</v>
      </c>
      <c r="AEH66" t="s">
        <v>1180</v>
      </c>
      <c r="AEI66">
        <v>2</v>
      </c>
      <c r="AEJ66" s="252"/>
      <c r="AEK66">
        <v>2</v>
      </c>
      <c r="AEL66" s="138">
        <v>130220</v>
      </c>
      <c r="AEM66" s="138">
        <v>130220</v>
      </c>
      <c r="AEN66" s="196">
        <v>1394.781123874468</v>
      </c>
      <c r="AEO66" s="196">
        <v>1394.781123874468</v>
      </c>
      <c r="AEP66" s="196">
        <v>1394.781123874468</v>
      </c>
      <c r="AEQ66" s="196">
        <v>-1394.781123874468</v>
      </c>
      <c r="AER66" s="196">
        <v>1394.781123874468</v>
      </c>
      <c r="AES66" s="196">
        <v>1394.781123874468</v>
      </c>
      <c r="AET66" s="196">
        <v>1394.781123874468</v>
      </c>
      <c r="AEU66" s="196">
        <v>1394.781123874468</v>
      </c>
      <c r="AEV66" s="196">
        <v>1394.781123874468</v>
      </c>
      <c r="AEW66" s="196">
        <v>-1394.781123874468</v>
      </c>
      <c r="AEX66" s="196">
        <v>-1394.781123874468</v>
      </c>
      <c r="AEY66" s="196">
        <v>1394.781123874468</v>
      </c>
      <c r="AFA66">
        <f t="shared" si="109"/>
        <v>1</v>
      </c>
      <c r="AFB66" s="239">
        <v>1</v>
      </c>
      <c r="AFC66" s="239">
        <v>-1</v>
      </c>
      <c r="AFD66" s="239">
        <v>1</v>
      </c>
      <c r="AFE66" s="214">
        <v>1</v>
      </c>
      <c r="AFF66" s="240">
        <v>12</v>
      </c>
      <c r="AFG66">
        <f t="shared" si="110"/>
        <v>-1</v>
      </c>
      <c r="AFH66">
        <f t="shared" si="111"/>
        <v>1</v>
      </c>
      <c r="AFI66" s="214">
        <v>-1</v>
      </c>
      <c r="AFJ66">
        <f t="shared" si="112"/>
        <v>1</v>
      </c>
      <c r="AFK66">
        <f t="shared" si="194"/>
        <v>0</v>
      </c>
      <c r="AFL66">
        <f t="shared" si="167"/>
        <v>1</v>
      </c>
      <c r="AFM66">
        <f t="shared" si="114"/>
        <v>0</v>
      </c>
      <c r="AFN66">
        <v>-5.6826908308999996E-3</v>
      </c>
      <c r="AFO66" s="202">
        <v>42548</v>
      </c>
      <c r="AFP66">
        <f t="shared" si="115"/>
        <v>1</v>
      </c>
      <c r="AFQ66" t="str">
        <f t="shared" si="92"/>
        <v>TRUE</v>
      </c>
      <c r="AFR66">
        <f>VLOOKUP($A66,'FuturesInfo (3)'!$A$2:$V$80,22)</f>
        <v>2</v>
      </c>
      <c r="AFS66" s="252"/>
      <c r="AFT66">
        <f t="shared" si="116"/>
        <v>2</v>
      </c>
      <c r="AFU66" s="138">
        <f>VLOOKUP($A66,'FuturesInfo (3)'!$A$2:$O$80,15)*AFR66</f>
        <v>129480</v>
      </c>
      <c r="AFV66" s="138">
        <f>VLOOKUP($A66,'FuturesInfo (3)'!$A$2:$O$80,15)*AFT66</f>
        <v>129480</v>
      </c>
      <c r="AFW66" s="196">
        <f t="shared" si="117"/>
        <v>-735.794808784932</v>
      </c>
      <c r="AFX66" s="196">
        <f t="shared" si="188"/>
        <v>-735.794808784932</v>
      </c>
      <c r="AFY66" s="196">
        <f t="shared" si="119"/>
        <v>-735.794808784932</v>
      </c>
      <c r="AFZ66" s="196">
        <f t="shared" si="120"/>
        <v>735.794808784932</v>
      </c>
      <c r="AGA66" s="196">
        <f t="shared" si="191"/>
        <v>-735.794808784932</v>
      </c>
      <c r="AGB66" s="196">
        <f t="shared" si="122"/>
        <v>735.794808784932</v>
      </c>
      <c r="AGC66" s="196">
        <f t="shared" si="168"/>
        <v>-735.794808784932</v>
      </c>
      <c r="AGD66" s="196">
        <f t="shared" si="123"/>
        <v>-735.794808784932</v>
      </c>
      <c r="AGE66" s="196">
        <f>IF(IF(sym!$Q55=AFI66,1,0)=1,ABS(AFU66*AFN66),-ABS(AFU66*AFN66))</f>
        <v>-735.794808784932</v>
      </c>
      <c r="AGF66" s="196">
        <f>IF(IF(sym!$P55=AFI66,1,0)=1,ABS(AFU66*AFN66),-ABS(AFU66*AFN66))</f>
        <v>735.794808784932</v>
      </c>
      <c r="AGG66" s="196">
        <f t="shared" si="183"/>
        <v>-735.794808784932</v>
      </c>
      <c r="AGH66" s="196">
        <f t="shared" si="125"/>
        <v>735.794808784932</v>
      </c>
      <c r="AGJ66">
        <f t="shared" si="126"/>
        <v>-1</v>
      </c>
      <c r="AGK66" s="239">
        <v>1</v>
      </c>
      <c r="AGL66" s="239">
        <v>-1</v>
      </c>
      <c r="AGM66" s="239">
        <v>1</v>
      </c>
      <c r="AGN66" s="214">
        <v>1</v>
      </c>
      <c r="AGO66" s="240">
        <v>13</v>
      </c>
      <c r="AGP66">
        <f t="shared" si="127"/>
        <v>-1</v>
      </c>
      <c r="AGQ66">
        <f t="shared" si="128"/>
        <v>1</v>
      </c>
      <c r="AGR66" s="214"/>
      <c r="AGS66">
        <f t="shared" si="129"/>
        <v>0</v>
      </c>
      <c r="AGT66">
        <f t="shared" si="195"/>
        <v>0</v>
      </c>
      <c r="AGU66">
        <f t="shared" si="169"/>
        <v>0</v>
      </c>
      <c r="AGV66">
        <f t="shared" si="131"/>
        <v>0</v>
      </c>
      <c r="AGW66" s="248"/>
      <c r="AGX66" s="202">
        <v>42548</v>
      </c>
      <c r="AGY66">
        <f t="shared" si="132"/>
        <v>1</v>
      </c>
      <c r="AGZ66" t="str">
        <f t="shared" si="93"/>
        <v>TRUE</v>
      </c>
      <c r="AHA66">
        <f>VLOOKUP($A66,'FuturesInfo (3)'!$A$2:$V$80,22)</f>
        <v>2</v>
      </c>
      <c r="AHB66" s="252"/>
      <c r="AHC66">
        <f t="shared" si="133"/>
        <v>2</v>
      </c>
      <c r="AHD66" s="138">
        <f>VLOOKUP($A66,'FuturesInfo (3)'!$A$2:$O$80,15)*AHA66</f>
        <v>129480</v>
      </c>
      <c r="AHE66" s="138">
        <f>VLOOKUP($A66,'FuturesInfo (3)'!$A$2:$O$80,15)*AHC66</f>
        <v>129480</v>
      </c>
      <c r="AHF66" s="196">
        <f t="shared" si="134"/>
        <v>0</v>
      </c>
      <c r="AHG66" s="196">
        <f t="shared" si="189"/>
        <v>0</v>
      </c>
      <c r="AHH66" s="196">
        <f t="shared" si="136"/>
        <v>0</v>
      </c>
      <c r="AHI66" s="196">
        <f t="shared" si="137"/>
        <v>0</v>
      </c>
      <c r="AHJ66" s="196">
        <f t="shared" si="192"/>
        <v>0</v>
      </c>
      <c r="AHK66" s="196">
        <f t="shared" si="139"/>
        <v>0</v>
      </c>
      <c r="AHL66" s="196">
        <f t="shared" si="170"/>
        <v>0</v>
      </c>
      <c r="AHM66" s="196">
        <f t="shared" si="140"/>
        <v>0</v>
      </c>
      <c r="AHN66" s="196">
        <f>IF(IF(sym!$Q55=AGR66,1,0)=1,ABS(AHD66*AGW66),-ABS(AHD66*AGW66))</f>
        <v>0</v>
      </c>
      <c r="AHO66" s="196">
        <f>IF(IF(sym!$P55=AGR66,1,0)=1,ABS(AHD66*AGW66),-ABS(AHD66*AGW66))</f>
        <v>0</v>
      </c>
      <c r="AHP66" s="196">
        <f t="shared" si="185"/>
        <v>0</v>
      </c>
      <c r="AHQ66" s="196">
        <f t="shared" si="142"/>
        <v>0</v>
      </c>
      <c r="AHS66">
        <f t="shared" si="143"/>
        <v>0</v>
      </c>
      <c r="AHT66" s="239"/>
      <c r="AHU66" s="239"/>
      <c r="AHV66" s="239"/>
      <c r="AHW66" s="214"/>
      <c r="AHX66" s="240"/>
      <c r="AHY66">
        <f t="shared" si="144"/>
        <v>1</v>
      </c>
      <c r="AHZ66">
        <f t="shared" si="145"/>
        <v>0</v>
      </c>
      <c r="AIA66" s="214"/>
      <c r="AIB66">
        <f t="shared" si="146"/>
        <v>1</v>
      </c>
      <c r="AIC66">
        <f t="shared" si="196"/>
        <v>1</v>
      </c>
      <c r="AID66">
        <f t="shared" si="171"/>
        <v>0</v>
      </c>
      <c r="AIE66">
        <f t="shared" si="148"/>
        <v>1</v>
      </c>
      <c r="AIF66" s="248"/>
      <c r="AIG66" s="202"/>
      <c r="AIH66">
        <f t="shared" si="149"/>
        <v>-1</v>
      </c>
      <c r="AII66" t="str">
        <f t="shared" si="94"/>
        <v>FALSE</v>
      </c>
      <c r="AIJ66">
        <f>VLOOKUP($A66,'FuturesInfo (3)'!$A$2:$V$80,22)</f>
        <v>2</v>
      </c>
      <c r="AIK66" s="252"/>
      <c r="AIL66">
        <f t="shared" si="150"/>
        <v>2</v>
      </c>
      <c r="AIM66" s="138">
        <f>VLOOKUP($A66,'FuturesInfo (3)'!$A$2:$O$80,15)*AIJ66</f>
        <v>129480</v>
      </c>
      <c r="AIN66" s="138">
        <f>VLOOKUP($A66,'FuturesInfo (3)'!$A$2:$O$80,15)*AIL66</f>
        <v>129480</v>
      </c>
      <c r="AIO66" s="196">
        <f t="shared" si="151"/>
        <v>0</v>
      </c>
      <c r="AIP66" s="196">
        <f t="shared" si="190"/>
        <v>0</v>
      </c>
      <c r="AIQ66" s="196">
        <f t="shared" si="153"/>
        <v>0</v>
      </c>
      <c r="AIR66" s="196">
        <f t="shared" si="154"/>
        <v>0</v>
      </c>
      <c r="AIS66" s="196">
        <f t="shared" si="193"/>
        <v>0</v>
      </c>
      <c r="AIT66" s="196">
        <f t="shared" si="156"/>
        <v>0</v>
      </c>
      <c r="AIU66" s="196">
        <f t="shared" si="172"/>
        <v>0</v>
      </c>
      <c r="AIV66" s="196">
        <f t="shared" si="157"/>
        <v>0</v>
      </c>
      <c r="AIW66" s="196">
        <f>IF(IF(sym!$Q55=AIA66,1,0)=1,ABS(AIM66*AIF66),-ABS(AIM66*AIF66))</f>
        <v>0</v>
      </c>
      <c r="AIX66" s="196">
        <f>IF(IF(sym!$P55=AIA66,1,0)=1,ABS(AIM66*AIF66),-ABS(AIM66*AIF66))</f>
        <v>0</v>
      </c>
      <c r="AIY66" s="196">
        <f t="shared" si="187"/>
        <v>0</v>
      </c>
      <c r="AIZ66" s="196">
        <f t="shared" si="159"/>
        <v>0</v>
      </c>
    </row>
    <row r="67" spans="1:936" x14ac:dyDescent="0.25">
      <c r="A67" s="1" t="s">
        <v>389</v>
      </c>
      <c r="B67" s="150" t="str">
        <f>'FuturesInfo (3)'!M55</f>
        <v>QPL</v>
      </c>
      <c r="C67" s="200" t="str">
        <f>VLOOKUP(A67,'FuturesInfo (3)'!$A$2:$K$80,11)</f>
        <v>metal</v>
      </c>
      <c r="F67" t="e">
        <f>#REF!</f>
        <v>#REF!</v>
      </c>
      <c r="G67">
        <v>-1</v>
      </c>
      <c r="H67">
        <v>-1</v>
      </c>
      <c r="I67">
        <v>1</v>
      </c>
      <c r="J67">
        <f t="shared" si="197"/>
        <v>0</v>
      </c>
      <c r="K67">
        <f t="shared" si="198"/>
        <v>0</v>
      </c>
      <c r="L67" s="184">
        <v>2.2705968128299999E-2</v>
      </c>
      <c r="M67" s="2">
        <v>10</v>
      </c>
      <c r="N67">
        <v>60</v>
      </c>
      <c r="O67" t="str">
        <f t="shared" si="199"/>
        <v>TRUE</v>
      </c>
      <c r="P67">
        <f>VLOOKUP($A67,'FuturesInfo (3)'!$A$2:$V$80,22)</f>
        <v>2</v>
      </c>
      <c r="Q67">
        <f t="shared" si="80"/>
        <v>2</v>
      </c>
      <c r="R67">
        <f t="shared" si="80"/>
        <v>2</v>
      </c>
      <c r="S67" s="138">
        <f>VLOOKUP($A67,'FuturesInfo (3)'!$A$2:$O$80,15)*Q67</f>
        <v>109440.00000000001</v>
      </c>
      <c r="T67" s="144">
        <f t="shared" si="200"/>
        <v>-2484.9411519611522</v>
      </c>
      <c r="U67" s="144">
        <f t="shared" si="95"/>
        <v>-2484.9411519611522</v>
      </c>
      <c r="W67">
        <f t="shared" si="201"/>
        <v>-1</v>
      </c>
      <c r="X67">
        <v>1</v>
      </c>
      <c r="Y67">
        <v>-1</v>
      </c>
      <c r="Z67">
        <v>1</v>
      </c>
      <c r="AA67">
        <f t="shared" si="173"/>
        <v>1</v>
      </c>
      <c r="AB67">
        <f t="shared" si="202"/>
        <v>0</v>
      </c>
      <c r="AC67" s="1">
        <v>1.4869131276099999E-2</v>
      </c>
      <c r="AD67" s="2">
        <v>10</v>
      </c>
      <c r="AE67">
        <v>60</v>
      </c>
      <c r="AF67" t="str">
        <f t="shared" si="203"/>
        <v>TRUE</v>
      </c>
      <c r="AG67">
        <f>VLOOKUP($A67,'FuturesInfo (3)'!$A$2:$V$80,22)</f>
        <v>2</v>
      </c>
      <c r="AH67">
        <f t="shared" si="204"/>
        <v>2</v>
      </c>
      <c r="AI67">
        <f t="shared" si="96"/>
        <v>2</v>
      </c>
      <c r="AJ67" s="138">
        <f>VLOOKUP($A67,'FuturesInfo (3)'!$A$2:$O$80,15)*AI67</f>
        <v>109440.00000000001</v>
      </c>
      <c r="AK67" s="196">
        <f t="shared" si="205"/>
        <v>1627.2777268563841</v>
      </c>
      <c r="AL67" s="196">
        <f t="shared" si="98"/>
        <v>-1627.2777268563841</v>
      </c>
      <c r="AN67">
        <f t="shared" si="86"/>
        <v>1</v>
      </c>
      <c r="AO67">
        <v>1</v>
      </c>
      <c r="AP67">
        <v>-1</v>
      </c>
      <c r="AQ67">
        <v>1</v>
      </c>
      <c r="AR67">
        <f t="shared" si="174"/>
        <v>1</v>
      </c>
      <c r="AS67">
        <f t="shared" si="87"/>
        <v>0</v>
      </c>
      <c r="AT67" s="1">
        <v>2.91018564977E-3</v>
      </c>
      <c r="AU67" s="2">
        <v>10</v>
      </c>
      <c r="AV67">
        <v>60</v>
      </c>
      <c r="AW67" t="str">
        <f t="shared" si="88"/>
        <v>TRUE</v>
      </c>
      <c r="AX67">
        <f>VLOOKUP($A67,'FuturesInfo (3)'!$A$2:$V$80,22)</f>
        <v>2</v>
      </c>
      <c r="AY67">
        <f t="shared" si="89"/>
        <v>2</v>
      </c>
      <c r="AZ67">
        <f t="shared" si="99"/>
        <v>2</v>
      </c>
      <c r="BA67" s="138">
        <f>VLOOKUP($A67,'FuturesInfo (3)'!$A$2:$O$80,15)*AZ67</f>
        <v>109440.00000000001</v>
      </c>
      <c r="BB67" s="196">
        <f t="shared" si="90"/>
        <v>318.49071751082886</v>
      </c>
      <c r="BC67" s="196">
        <f t="shared" si="100"/>
        <v>-318.49071751082886</v>
      </c>
      <c r="BE67">
        <v>1</v>
      </c>
      <c r="BF67">
        <v>-1</v>
      </c>
      <c r="BG67">
        <v>-1</v>
      </c>
      <c r="BH67">
        <v>1</v>
      </c>
      <c r="BI67">
        <v>0</v>
      </c>
      <c r="BJ67">
        <v>0</v>
      </c>
      <c r="BK67" s="1">
        <v>1.2607564538699999E-2</v>
      </c>
      <c r="BL67" s="2">
        <v>10</v>
      </c>
      <c r="BM67">
        <v>60</v>
      </c>
      <c r="BN67" t="s">
        <v>1180</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1180</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1180</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1180</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1180</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1180</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1180</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1180</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1180</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1180</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1180</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1180</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1180</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1180</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1180</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1180</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1180</v>
      </c>
      <c r="QX67">
        <v>2</v>
      </c>
      <c r="QY67" s="252">
        <v>2</v>
      </c>
      <c r="QZ67">
        <v>2</v>
      </c>
      <c r="RA67" s="138">
        <v>102430</v>
      </c>
      <c r="RB67" s="138">
        <v>102430</v>
      </c>
      <c r="RC67" s="196">
        <v>1091.508633449017</v>
      </c>
      <c r="RD67" s="196">
        <f t="shared" si="91"/>
        <v>1091.508633449017</v>
      </c>
      <c r="RE67" s="196">
        <v>1091.508633449017</v>
      </c>
      <c r="RF67" s="196">
        <v>-1091.508633449017</v>
      </c>
      <c r="RG67" s="196">
        <v>1091.508633449017</v>
      </c>
      <c r="RH67" s="196">
        <v>-1091.508633449017</v>
      </c>
      <c r="RI67" s="196">
        <f t="shared" si="101"/>
        <v>-2</v>
      </c>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f t="shared" si="175"/>
        <v>1</v>
      </c>
      <c r="SE67" t="s">
        <v>1180</v>
      </c>
      <c r="SF67">
        <v>2</v>
      </c>
      <c r="SG67" s="252">
        <v>2</v>
      </c>
      <c r="SH67">
        <v>2</v>
      </c>
      <c r="SI67" s="138">
        <v>105709.99999999999</v>
      </c>
      <c r="SJ67" s="138">
        <v>105709.99999999999</v>
      </c>
      <c r="SK67" s="196">
        <v>3385.0317289871714</v>
      </c>
      <c r="SL67" s="196">
        <f t="shared" si="160"/>
        <v>3385.0317289871714</v>
      </c>
      <c r="SM67" s="196">
        <v>3385.0317289871714</v>
      </c>
      <c r="SN67" s="196">
        <v>-3385.0317289871714</v>
      </c>
      <c r="SO67" s="196">
        <v>-3385.0317289871714</v>
      </c>
      <c r="SP67" s="196">
        <v>-3385.0317289871714</v>
      </c>
      <c r="SQ67" s="196">
        <v>3385.0317289871714</v>
      </c>
      <c r="SR67" s="196">
        <f t="shared" si="102"/>
        <v>3385.0317289871714</v>
      </c>
      <c r="SS67" s="196">
        <v>-3385.0317289871714</v>
      </c>
      <c r="ST67" s="196">
        <v>3385.0317289871714</v>
      </c>
      <c r="SU67" s="196">
        <v>-3385.0317289871714</v>
      </c>
      <c r="SV67" s="196">
        <v>3385.0317289871714</v>
      </c>
      <c r="SX67">
        <v>1</v>
      </c>
      <c r="SY67" s="239">
        <v>-1</v>
      </c>
      <c r="SZ67" s="239">
        <v>-1</v>
      </c>
      <c r="TA67" s="239">
        <v>1</v>
      </c>
      <c r="TB67" s="214">
        <v>1</v>
      </c>
      <c r="TC67" s="240">
        <v>4</v>
      </c>
      <c r="TD67">
        <v>-1</v>
      </c>
      <c r="TE67">
        <v>1</v>
      </c>
      <c r="TF67" s="214">
        <v>1</v>
      </c>
      <c r="TG67">
        <v>0</v>
      </c>
      <c r="TH67">
        <v>1</v>
      </c>
      <c r="TI67">
        <v>0</v>
      </c>
      <c r="TJ67">
        <v>1</v>
      </c>
      <c r="TK67" s="248"/>
      <c r="TL67" s="202">
        <v>42548</v>
      </c>
      <c r="TM67">
        <f t="shared" si="176"/>
        <v>1</v>
      </c>
      <c r="TN67" t="s">
        <v>1180</v>
      </c>
      <c r="TO67">
        <v>2</v>
      </c>
      <c r="TP67" s="252">
        <v>1</v>
      </c>
      <c r="TQ67">
        <v>3</v>
      </c>
      <c r="TR67" s="138">
        <v>105709.99999999999</v>
      </c>
      <c r="TS67" s="138">
        <v>158564.99999999997</v>
      </c>
      <c r="TT67" s="196">
        <v>0</v>
      </c>
      <c r="TU67" s="196">
        <f t="shared" si="161"/>
        <v>0</v>
      </c>
      <c r="TV67" s="196">
        <v>0</v>
      </c>
      <c r="TW67" s="196">
        <v>0</v>
      </c>
      <c r="TX67" s="196">
        <v>0</v>
      </c>
      <c r="TY67" s="196">
        <v>0</v>
      </c>
      <c r="TZ67" s="196">
        <v>0</v>
      </c>
      <c r="UA67" s="196">
        <f t="shared" si="103"/>
        <v>0</v>
      </c>
      <c r="UB67" s="196">
        <v>0</v>
      </c>
      <c r="UC67" s="196">
        <v>0</v>
      </c>
      <c r="UD67" s="196">
        <v>0</v>
      </c>
      <c r="UE67" s="196">
        <v>0</v>
      </c>
      <c r="UG67">
        <v>1</v>
      </c>
      <c r="UH67" s="239">
        <v>-1</v>
      </c>
      <c r="UI67" s="239">
        <v>-1</v>
      </c>
      <c r="UJ67" s="239">
        <v>1</v>
      </c>
      <c r="UK67" s="214">
        <v>1</v>
      </c>
      <c r="UL67" s="240">
        <v>4</v>
      </c>
      <c r="UM67">
        <v>-1</v>
      </c>
      <c r="UN67">
        <v>1</v>
      </c>
      <c r="UO67" s="214">
        <v>1</v>
      </c>
      <c r="UP67">
        <v>0</v>
      </c>
      <c r="UQ67">
        <v>1</v>
      </c>
      <c r="UR67">
        <v>0</v>
      </c>
      <c r="US67">
        <v>1</v>
      </c>
      <c r="UT67" s="248">
        <v>1.87304890739E-2</v>
      </c>
      <c r="UU67" s="202">
        <v>42548</v>
      </c>
      <c r="UV67">
        <f t="shared" si="177"/>
        <v>1</v>
      </c>
      <c r="UW67" t="s">
        <v>1180</v>
      </c>
      <c r="UX67">
        <v>2</v>
      </c>
      <c r="UY67" s="252">
        <v>1</v>
      </c>
      <c r="UZ67">
        <v>3</v>
      </c>
      <c r="VA67" s="138">
        <v>107690.00000000001</v>
      </c>
      <c r="VB67" s="138">
        <v>161535.00000000003</v>
      </c>
      <c r="VC67" s="196">
        <v>-2017.0863683682912</v>
      </c>
      <c r="VD67" s="196">
        <f t="shared" si="162"/>
        <v>2017.0863683682912</v>
      </c>
      <c r="VE67" s="196">
        <v>2017.0863683682912</v>
      </c>
      <c r="VF67" s="196">
        <v>-2017.0863683682912</v>
      </c>
      <c r="VG67" s="196">
        <v>2017.0863683682912</v>
      </c>
      <c r="VH67" s="196">
        <v>-2017.0863683682912</v>
      </c>
      <c r="VI67" s="196">
        <v>2017.0863683682912</v>
      </c>
      <c r="VJ67" s="196">
        <f t="shared" si="104"/>
        <v>2017.0863683682912</v>
      </c>
      <c r="VK67" s="196">
        <v>-2017.0863683682912</v>
      </c>
      <c r="VL67" s="196">
        <v>2017.0863683682912</v>
      </c>
      <c r="VM67" s="196">
        <v>-2017.0863683682912</v>
      </c>
      <c r="VN67" s="196">
        <v>2017.0863683682912</v>
      </c>
      <c r="VP67">
        <v>1</v>
      </c>
      <c r="VQ67" s="239">
        <v>1</v>
      </c>
      <c r="VR67" s="239">
        <v>-1</v>
      </c>
      <c r="VS67" s="239">
        <v>1</v>
      </c>
      <c r="VT67" s="214">
        <v>1</v>
      </c>
      <c r="VU67" s="240">
        <v>5</v>
      </c>
      <c r="VV67">
        <v>-1</v>
      </c>
      <c r="VW67">
        <v>1</v>
      </c>
      <c r="VX67" s="214">
        <v>1</v>
      </c>
      <c r="VY67">
        <v>1</v>
      </c>
      <c r="VZ67">
        <v>1</v>
      </c>
      <c r="WA67">
        <v>0</v>
      </c>
      <c r="WB67">
        <v>1</v>
      </c>
      <c r="WC67" s="248">
        <v>1.33717151082E-2</v>
      </c>
      <c r="WD67" s="202">
        <v>42548</v>
      </c>
      <c r="WE67">
        <f t="shared" si="178"/>
        <v>1</v>
      </c>
      <c r="WF67" t="s">
        <v>1180</v>
      </c>
      <c r="WG67">
        <v>2</v>
      </c>
      <c r="WH67" s="252">
        <v>2</v>
      </c>
      <c r="WI67">
        <v>2</v>
      </c>
      <c r="WJ67" s="138">
        <v>109130</v>
      </c>
      <c r="WK67" s="138">
        <v>109130</v>
      </c>
      <c r="WL67" s="196">
        <v>1459.255269757866</v>
      </c>
      <c r="WM67" s="196">
        <f t="shared" si="163"/>
        <v>1459.255269757866</v>
      </c>
      <c r="WN67" s="196">
        <v>1459.255269757866</v>
      </c>
      <c r="WO67" s="196">
        <v>-1459.255269757866</v>
      </c>
      <c r="WP67" s="196">
        <v>1459.255269757866</v>
      </c>
      <c r="WQ67" s="196">
        <v>-1459.255269757866</v>
      </c>
      <c r="WR67" s="196">
        <v>1459.255269757866</v>
      </c>
      <c r="WS67" s="196">
        <f t="shared" si="105"/>
        <v>1459.255269757866</v>
      </c>
      <c r="WT67" s="196">
        <v>-1459.255269757866</v>
      </c>
      <c r="WU67" s="196">
        <v>1459.255269757866</v>
      </c>
      <c r="WV67" s="196">
        <v>-1459.255269757866</v>
      </c>
      <c r="WW67" s="196">
        <v>1459.255269757866</v>
      </c>
      <c r="WY67">
        <v>1</v>
      </c>
      <c r="WZ67" s="239">
        <v>1</v>
      </c>
      <c r="XA67" s="239">
        <v>-1</v>
      </c>
      <c r="XB67" s="239">
        <v>1</v>
      </c>
      <c r="XC67" s="214">
        <v>1</v>
      </c>
      <c r="XD67" s="240">
        <v>6</v>
      </c>
      <c r="XE67">
        <v>-1</v>
      </c>
      <c r="XF67">
        <v>1</v>
      </c>
      <c r="XG67">
        <v>1</v>
      </c>
      <c r="XH67">
        <v>1</v>
      </c>
      <c r="XI67">
        <v>1</v>
      </c>
      <c r="XJ67">
        <v>0</v>
      </c>
      <c r="XK67">
        <v>1</v>
      </c>
      <c r="XL67">
        <v>3.482085586E-3</v>
      </c>
      <c r="XM67" s="202">
        <v>42548</v>
      </c>
      <c r="XN67">
        <f t="shared" si="179"/>
        <v>1</v>
      </c>
      <c r="XO67" t="s">
        <v>1180</v>
      </c>
      <c r="XP67">
        <v>2</v>
      </c>
      <c r="XQ67" s="252">
        <v>1</v>
      </c>
      <c r="XR67">
        <v>3</v>
      </c>
      <c r="XS67" s="138">
        <v>109509.99999999999</v>
      </c>
      <c r="XT67" s="138">
        <v>164264.99999999997</v>
      </c>
      <c r="XU67" s="196">
        <v>381.32319252285993</v>
      </c>
      <c r="XV67" s="196">
        <f t="shared" si="164"/>
        <v>381.32319252285993</v>
      </c>
      <c r="XW67" s="196">
        <v>381.32319252285993</v>
      </c>
      <c r="XX67" s="196">
        <v>-381.32319252285993</v>
      </c>
      <c r="XY67" s="196">
        <v>381.32319252285993</v>
      </c>
      <c r="XZ67" s="196">
        <v>-381.32319252285993</v>
      </c>
      <c r="YA67" s="196">
        <v>381.32319252285993</v>
      </c>
      <c r="YB67" s="196">
        <f t="shared" si="106"/>
        <v>381.32319252285993</v>
      </c>
      <c r="YC67" s="196">
        <v>-381.32319252285993</v>
      </c>
      <c r="YD67" s="196">
        <v>381.32319252285993</v>
      </c>
      <c r="YE67" s="196">
        <v>-381.32319252285993</v>
      </c>
      <c r="YF67" s="196">
        <v>381.32319252285993</v>
      </c>
      <c r="YH67">
        <v>1</v>
      </c>
      <c r="YI67">
        <v>1</v>
      </c>
      <c r="YJ67">
        <v>-1</v>
      </c>
      <c r="YK67">
        <v>1</v>
      </c>
      <c r="YL67">
        <v>1</v>
      </c>
      <c r="YM67">
        <v>7</v>
      </c>
      <c r="YN67">
        <v>-1</v>
      </c>
      <c r="YO67">
        <v>1</v>
      </c>
      <c r="YP67" s="214">
        <v>1</v>
      </c>
      <c r="YQ67">
        <v>1</v>
      </c>
      <c r="YR67">
        <v>1</v>
      </c>
      <c r="YS67">
        <v>0</v>
      </c>
      <c r="YT67">
        <v>1</v>
      </c>
      <c r="YU67" s="248">
        <v>4.6571089398199997E-3</v>
      </c>
      <c r="YV67" s="202">
        <v>42548</v>
      </c>
      <c r="YW67">
        <f t="shared" si="180"/>
        <v>1</v>
      </c>
      <c r="YX67" t="s">
        <v>1180</v>
      </c>
      <c r="YY67">
        <v>2</v>
      </c>
      <c r="YZ67">
        <v>1</v>
      </c>
      <c r="ZA67">
        <v>3</v>
      </c>
      <c r="ZB67" s="138">
        <v>110020</v>
      </c>
      <c r="ZC67" s="138">
        <v>165030</v>
      </c>
      <c r="ZD67" s="196">
        <v>512.37512555899639</v>
      </c>
      <c r="ZE67" s="196">
        <f t="shared" si="165"/>
        <v>512.37512555899639</v>
      </c>
      <c r="ZF67" s="196">
        <v>512.37512555899639</v>
      </c>
      <c r="ZG67" s="196">
        <v>-512.37512555899639</v>
      </c>
      <c r="ZH67" s="196">
        <v>512.37512555899639</v>
      </c>
      <c r="ZI67" s="196">
        <v>-512.37512555899639</v>
      </c>
      <c r="ZJ67" s="196">
        <v>512.37512555899639</v>
      </c>
      <c r="ZK67" s="196">
        <f t="shared" si="107"/>
        <v>512.37512555899639</v>
      </c>
      <c r="ZL67" s="196">
        <v>-512.37512555899639</v>
      </c>
      <c r="ZM67" s="196">
        <v>512.37512555899639</v>
      </c>
      <c r="ZN67" s="196">
        <v>-512.37512555899639</v>
      </c>
      <c r="ZO67" s="196">
        <v>512.37512555899639</v>
      </c>
      <c r="ZQ67">
        <v>1</v>
      </c>
      <c r="ZR67" s="239">
        <v>1</v>
      </c>
      <c r="ZS67" s="239">
        <v>-1</v>
      </c>
      <c r="ZT67" s="239">
        <v>1</v>
      </c>
      <c r="ZU67" s="214">
        <v>1</v>
      </c>
      <c r="ZV67" s="240">
        <v>8</v>
      </c>
      <c r="ZW67">
        <v>-1</v>
      </c>
      <c r="ZX67">
        <v>1</v>
      </c>
      <c r="ZY67" s="214">
        <v>1</v>
      </c>
      <c r="ZZ67">
        <v>1</v>
      </c>
      <c r="AAA67">
        <v>1</v>
      </c>
      <c r="AAB67">
        <v>0</v>
      </c>
      <c r="AAC67">
        <v>1</v>
      </c>
      <c r="AAD67" s="248">
        <v>7.1805126340699996E-3</v>
      </c>
      <c r="AAE67" s="202">
        <v>42548</v>
      </c>
      <c r="AAF67">
        <f t="shared" si="181"/>
        <v>1</v>
      </c>
      <c r="AAG67" t="s">
        <v>1180</v>
      </c>
      <c r="AAH67">
        <v>2</v>
      </c>
      <c r="AAI67" s="252">
        <v>2</v>
      </c>
      <c r="AAJ67">
        <v>2</v>
      </c>
      <c r="AAK67" s="138">
        <v>110809.99999999999</v>
      </c>
      <c r="AAL67" s="138">
        <v>110809.99999999999</v>
      </c>
      <c r="AAM67" s="196">
        <v>795.67260498129656</v>
      </c>
      <c r="AAN67" s="196">
        <f t="shared" si="166"/>
        <v>795.67260498129656</v>
      </c>
      <c r="AAO67" s="196">
        <v>795.67260498129656</v>
      </c>
      <c r="AAP67" s="196">
        <v>-795.67260498129656</v>
      </c>
      <c r="AAQ67" s="196">
        <v>795.67260498129656</v>
      </c>
      <c r="AAR67" s="196">
        <v>-795.67260498129656</v>
      </c>
      <c r="AAS67" s="196">
        <v>795.67260498129656</v>
      </c>
      <c r="AAT67" s="196">
        <f t="shared" si="108"/>
        <v>795.67260498129656</v>
      </c>
      <c r="AAU67" s="196">
        <v>-795.67260498129656</v>
      </c>
      <c r="AAV67" s="196">
        <v>795.67260498129656</v>
      </c>
      <c r="AAW67" s="196">
        <v>-795.67260498129656</v>
      </c>
      <c r="AAX67" s="196">
        <v>795.67260498129656</v>
      </c>
      <c r="AAZ67">
        <v>1</v>
      </c>
      <c r="ABA67" s="239">
        <v>1</v>
      </c>
      <c r="ABB67" s="239">
        <v>-1</v>
      </c>
      <c r="ABC67" s="239">
        <v>1</v>
      </c>
      <c r="ABD67" s="214">
        <v>1</v>
      </c>
      <c r="ABE67" s="240">
        <v>9</v>
      </c>
      <c r="ABF67">
        <v>-1</v>
      </c>
      <c r="ABG67">
        <v>1</v>
      </c>
      <c r="ABH67" s="214">
        <v>-1</v>
      </c>
      <c r="ABI67">
        <v>0</v>
      </c>
      <c r="ABJ67">
        <v>0</v>
      </c>
      <c r="ABK67">
        <v>1</v>
      </c>
      <c r="ABL67">
        <v>0</v>
      </c>
      <c r="ABM67" s="248">
        <v>-9.2049454020399993E-3</v>
      </c>
      <c r="ABN67" s="202">
        <v>42548</v>
      </c>
      <c r="ABO67">
        <v>1</v>
      </c>
      <c r="ABP67" t="s">
        <v>1180</v>
      </c>
      <c r="ABQ67">
        <v>2</v>
      </c>
      <c r="ABR67" s="252">
        <v>2</v>
      </c>
      <c r="ABS67">
        <v>2</v>
      </c>
      <c r="ABT67" s="138">
        <v>109790.00000000001</v>
      </c>
      <c r="ABU67" s="138">
        <v>109790.00000000001</v>
      </c>
      <c r="ABV67" s="196">
        <v>-1010.6109556899717</v>
      </c>
      <c r="ABW67" s="196">
        <v>-1010.6109556899717</v>
      </c>
      <c r="ABX67" s="196">
        <v>-1010.6109556899717</v>
      </c>
      <c r="ABY67" s="196">
        <v>1010.6109556899717</v>
      </c>
      <c r="ABZ67" s="196">
        <v>-1010.6109556899717</v>
      </c>
      <c r="ACA67" s="196">
        <v>1010.6109556899717</v>
      </c>
      <c r="ACB67" s="196">
        <v>-1010.6109556899717</v>
      </c>
      <c r="ACC67" s="196">
        <v>-1010.6109556899717</v>
      </c>
      <c r="ACD67" s="196">
        <v>1010.6109556899717</v>
      </c>
      <c r="ACE67" s="196">
        <v>-1010.6109556899717</v>
      </c>
      <c r="ACF67" s="196">
        <v>-1010.6109556899717</v>
      </c>
      <c r="ACG67" s="196">
        <v>1010.6109556899717</v>
      </c>
      <c r="ACI67">
        <v>-1</v>
      </c>
      <c r="ACJ67" s="239">
        <v>-1</v>
      </c>
      <c r="ACK67" s="239">
        <v>-1</v>
      </c>
      <c r="ACL67" s="239">
        <v>-1</v>
      </c>
      <c r="ACM67" s="214">
        <v>-1</v>
      </c>
      <c r="ACN67" s="240">
        <v>10</v>
      </c>
      <c r="ACO67">
        <v>1</v>
      </c>
      <c r="ACP67">
        <v>-1</v>
      </c>
      <c r="ACQ67" s="214">
        <v>1</v>
      </c>
      <c r="ACR67">
        <v>0</v>
      </c>
      <c r="ACS67">
        <v>0</v>
      </c>
      <c r="ACT67">
        <v>1</v>
      </c>
      <c r="ACU67">
        <v>0</v>
      </c>
      <c r="ACV67" s="248">
        <v>2.0949084616100002E-3</v>
      </c>
      <c r="ACW67" s="202">
        <v>42548</v>
      </c>
      <c r="ACX67">
        <v>-1</v>
      </c>
      <c r="ACY67" t="s">
        <v>1180</v>
      </c>
      <c r="ACZ67">
        <v>2</v>
      </c>
      <c r="ADA67" s="252"/>
      <c r="ADB67">
        <v>2</v>
      </c>
      <c r="ADC67" s="138">
        <v>110020</v>
      </c>
      <c r="ADD67" s="138">
        <v>110020</v>
      </c>
      <c r="ADE67" s="196">
        <v>-230.48182894633223</v>
      </c>
      <c r="ADF67" s="196">
        <v>-230.48182894633223</v>
      </c>
      <c r="ADG67" s="196">
        <v>-230.48182894633223</v>
      </c>
      <c r="ADH67" s="196">
        <v>230.48182894633223</v>
      </c>
      <c r="ADI67" s="196">
        <v>-230.48182894633223</v>
      </c>
      <c r="ADJ67" s="196">
        <v>-230.48182894633223</v>
      </c>
      <c r="ADK67" s="196">
        <v>-230.48182894633223</v>
      </c>
      <c r="ADL67" s="196">
        <v>-230.48182894633223</v>
      </c>
      <c r="ADM67" s="196">
        <v>-230.48182894633223</v>
      </c>
      <c r="ADN67" s="196">
        <v>230.48182894633223</v>
      </c>
      <c r="ADO67" s="196">
        <v>-230.48182894633223</v>
      </c>
      <c r="ADP67" s="196">
        <v>230.48182894633223</v>
      </c>
      <c r="ADR67">
        <v>1</v>
      </c>
      <c r="ADS67" s="239">
        <v>1</v>
      </c>
      <c r="ADT67" s="239">
        <v>-1</v>
      </c>
      <c r="ADU67" s="214">
        <v>1</v>
      </c>
      <c r="ADV67" s="214">
        <v>-1</v>
      </c>
      <c r="ADW67" s="240">
        <v>11</v>
      </c>
      <c r="ADX67">
        <v>1</v>
      </c>
      <c r="ADY67">
        <v>-1</v>
      </c>
      <c r="ADZ67" s="214">
        <v>1</v>
      </c>
      <c r="AEA67">
        <v>0</v>
      </c>
      <c r="AEB67">
        <v>0</v>
      </c>
      <c r="AEC67">
        <v>1</v>
      </c>
      <c r="AED67">
        <v>0</v>
      </c>
      <c r="AEE67" s="248">
        <v>3.9992728594800001E-3</v>
      </c>
      <c r="AEF67" s="202">
        <v>42548</v>
      </c>
      <c r="AEG67">
        <v>1</v>
      </c>
      <c r="AEH67" t="s">
        <v>1180</v>
      </c>
      <c r="AEI67">
        <v>2</v>
      </c>
      <c r="AEJ67" s="252"/>
      <c r="AEK67">
        <v>2</v>
      </c>
      <c r="AEL67" s="138">
        <v>110459.99999999999</v>
      </c>
      <c r="AEM67" s="138">
        <v>110459.99999999999</v>
      </c>
      <c r="AEN67" s="196">
        <v>441.75968005816077</v>
      </c>
      <c r="AEO67" s="196">
        <v>441.75968005816077</v>
      </c>
      <c r="AEP67" s="196">
        <v>-441.75968005816077</v>
      </c>
      <c r="AEQ67" s="196">
        <v>441.75968005816077</v>
      </c>
      <c r="AER67" s="196">
        <v>-441.75968005816077</v>
      </c>
      <c r="AES67" s="196">
        <v>-441.75968005816077</v>
      </c>
      <c r="AET67" s="196">
        <v>441.75968005816077</v>
      </c>
      <c r="AEU67" s="196">
        <v>441.75968005816077</v>
      </c>
      <c r="AEV67" s="196">
        <v>-441.75968005816077</v>
      </c>
      <c r="AEW67" s="196">
        <v>441.75968005816077</v>
      </c>
      <c r="AEX67" s="196">
        <v>-441.75968005816077</v>
      </c>
      <c r="AEY67" s="196">
        <v>441.75968005816077</v>
      </c>
      <c r="AFA67">
        <f t="shared" si="109"/>
        <v>1</v>
      </c>
      <c r="AFB67" s="239">
        <v>1</v>
      </c>
      <c r="AFC67" s="239">
        <v>-1</v>
      </c>
      <c r="AFD67" s="239">
        <v>1</v>
      </c>
      <c r="AFE67" s="214">
        <v>-1</v>
      </c>
      <c r="AFF67" s="240">
        <v>12</v>
      </c>
      <c r="AFG67">
        <f t="shared" si="110"/>
        <v>1</v>
      </c>
      <c r="AFH67">
        <f t="shared" si="111"/>
        <v>-1</v>
      </c>
      <c r="AFI67" s="214">
        <v>-1</v>
      </c>
      <c r="AFJ67">
        <f t="shared" si="112"/>
        <v>1</v>
      </c>
      <c r="AFK67">
        <f t="shared" si="194"/>
        <v>1</v>
      </c>
      <c r="AFL67">
        <f t="shared" si="167"/>
        <v>0</v>
      </c>
      <c r="AFM67">
        <f t="shared" si="114"/>
        <v>1</v>
      </c>
      <c r="AFN67">
        <v>-9.2341118957100007E-3</v>
      </c>
      <c r="AFO67" s="202">
        <v>42548</v>
      </c>
      <c r="AFP67">
        <f t="shared" si="115"/>
        <v>-1</v>
      </c>
      <c r="AFQ67" t="str">
        <f t="shared" si="92"/>
        <v>TRUE</v>
      </c>
      <c r="AFR67">
        <f>VLOOKUP($A67,'FuturesInfo (3)'!$A$2:$V$80,22)</f>
        <v>2</v>
      </c>
      <c r="AFS67" s="252"/>
      <c r="AFT67">
        <f t="shared" si="116"/>
        <v>2</v>
      </c>
      <c r="AFU67" s="138">
        <f>VLOOKUP($A67,'FuturesInfo (3)'!$A$2:$O$80,15)*AFR67</f>
        <v>109440.00000000001</v>
      </c>
      <c r="AFV67" s="138">
        <f>VLOOKUP($A67,'FuturesInfo (3)'!$A$2:$O$80,15)*AFT67</f>
        <v>109440.00000000001</v>
      </c>
      <c r="AFW67" s="196">
        <f t="shared" si="117"/>
        <v>-1010.5812058665026</v>
      </c>
      <c r="AFX67" s="196">
        <f t="shared" si="188"/>
        <v>-1010.5812058665026</v>
      </c>
      <c r="AFY67" s="196">
        <f t="shared" si="119"/>
        <v>1010.5812058665026</v>
      </c>
      <c r="AFZ67" s="196">
        <f t="shared" si="120"/>
        <v>-1010.5812058665026</v>
      </c>
      <c r="AGA67" s="196">
        <f t="shared" si="191"/>
        <v>1010.5812058665026</v>
      </c>
      <c r="AGB67" s="196">
        <f t="shared" si="122"/>
        <v>1010.5812058665026</v>
      </c>
      <c r="AGC67" s="196">
        <f t="shared" si="168"/>
        <v>-1010.5812058665026</v>
      </c>
      <c r="AGD67" s="196">
        <f t="shared" si="123"/>
        <v>1010.5812058665026</v>
      </c>
      <c r="AGE67" s="196">
        <f>IF(IF(sym!$Q56=AFI67,1,0)=1,ABS(AFU67*AFN67),-ABS(AFU67*AFN67))</f>
        <v>1010.5812058665026</v>
      </c>
      <c r="AGF67" s="196">
        <f>IF(IF(sym!$P56=AFI67,1,0)=1,ABS(AFU67*AFN67),-ABS(AFU67*AFN67))</f>
        <v>-1010.5812058665026</v>
      </c>
      <c r="AGG67" s="196">
        <f t="shared" si="183"/>
        <v>-1010.5812058665026</v>
      </c>
      <c r="AGH67" s="196">
        <f t="shared" si="125"/>
        <v>1010.5812058665026</v>
      </c>
      <c r="AGJ67">
        <f t="shared" si="126"/>
        <v>-1</v>
      </c>
      <c r="AGK67" s="239">
        <v>1</v>
      </c>
      <c r="AGL67" s="239">
        <v>-1</v>
      </c>
      <c r="AGM67" s="239">
        <v>1</v>
      </c>
      <c r="AGN67" s="214">
        <v>-1</v>
      </c>
      <c r="AGO67" s="240">
        <v>13</v>
      </c>
      <c r="AGP67">
        <f t="shared" si="127"/>
        <v>1</v>
      </c>
      <c r="AGQ67">
        <f t="shared" si="128"/>
        <v>-1</v>
      </c>
      <c r="AGR67" s="214"/>
      <c r="AGS67">
        <f t="shared" si="129"/>
        <v>0</v>
      </c>
      <c r="AGT67">
        <f t="shared" si="195"/>
        <v>0</v>
      </c>
      <c r="AGU67">
        <f t="shared" si="169"/>
        <v>0</v>
      </c>
      <c r="AGV67">
        <f t="shared" si="131"/>
        <v>0</v>
      </c>
      <c r="AGW67" s="248"/>
      <c r="AGX67" s="202">
        <v>42548</v>
      </c>
      <c r="AGY67">
        <f t="shared" si="132"/>
        <v>-1</v>
      </c>
      <c r="AGZ67" t="str">
        <f t="shared" si="93"/>
        <v>TRUE</v>
      </c>
      <c r="AHA67">
        <f>VLOOKUP($A67,'FuturesInfo (3)'!$A$2:$V$80,22)</f>
        <v>2</v>
      </c>
      <c r="AHB67" s="252"/>
      <c r="AHC67">
        <f t="shared" si="133"/>
        <v>2</v>
      </c>
      <c r="AHD67" s="138">
        <f>VLOOKUP($A67,'FuturesInfo (3)'!$A$2:$O$80,15)*AHA67</f>
        <v>109440.00000000001</v>
      </c>
      <c r="AHE67" s="138">
        <f>VLOOKUP($A67,'FuturesInfo (3)'!$A$2:$O$80,15)*AHC67</f>
        <v>109440.00000000001</v>
      </c>
      <c r="AHF67" s="196">
        <f t="shared" si="134"/>
        <v>0</v>
      </c>
      <c r="AHG67" s="196">
        <f t="shared" si="189"/>
        <v>0</v>
      </c>
      <c r="AHH67" s="196">
        <f t="shared" si="136"/>
        <v>0</v>
      </c>
      <c r="AHI67" s="196">
        <f t="shared" si="137"/>
        <v>0</v>
      </c>
      <c r="AHJ67" s="196">
        <f t="shared" si="192"/>
        <v>0</v>
      </c>
      <c r="AHK67" s="196">
        <f t="shared" si="139"/>
        <v>0</v>
      </c>
      <c r="AHL67" s="196">
        <f t="shared" si="170"/>
        <v>0</v>
      </c>
      <c r="AHM67" s="196">
        <f t="shared" si="140"/>
        <v>0</v>
      </c>
      <c r="AHN67" s="196">
        <f>IF(IF(sym!$Q56=AGR67,1,0)=1,ABS(AHD67*AGW67),-ABS(AHD67*AGW67))</f>
        <v>0</v>
      </c>
      <c r="AHO67" s="196">
        <f>IF(IF(sym!$P56=AGR67,1,0)=1,ABS(AHD67*AGW67),-ABS(AHD67*AGW67))</f>
        <v>0</v>
      </c>
      <c r="AHP67" s="196">
        <f t="shared" si="185"/>
        <v>0</v>
      </c>
      <c r="AHQ67" s="196">
        <f t="shared" si="142"/>
        <v>0</v>
      </c>
      <c r="AHS67">
        <f t="shared" si="143"/>
        <v>0</v>
      </c>
      <c r="AHT67" s="239"/>
      <c r="AHU67" s="239"/>
      <c r="AHV67" s="239"/>
      <c r="AHW67" s="214"/>
      <c r="AHX67" s="240"/>
      <c r="AHY67">
        <f t="shared" si="144"/>
        <v>1</v>
      </c>
      <c r="AHZ67">
        <f t="shared" si="145"/>
        <v>0</v>
      </c>
      <c r="AIA67" s="214"/>
      <c r="AIB67">
        <f t="shared" si="146"/>
        <v>1</v>
      </c>
      <c r="AIC67">
        <f t="shared" si="196"/>
        <v>1</v>
      </c>
      <c r="AID67">
        <f t="shared" si="171"/>
        <v>0</v>
      </c>
      <c r="AIE67">
        <f t="shared" si="148"/>
        <v>1</v>
      </c>
      <c r="AIF67" s="248"/>
      <c r="AIG67" s="202"/>
      <c r="AIH67">
        <f t="shared" si="149"/>
        <v>-1</v>
      </c>
      <c r="AII67" t="str">
        <f t="shared" si="94"/>
        <v>FALSE</v>
      </c>
      <c r="AIJ67">
        <f>VLOOKUP($A67,'FuturesInfo (3)'!$A$2:$V$80,22)</f>
        <v>2</v>
      </c>
      <c r="AIK67" s="252"/>
      <c r="AIL67">
        <f t="shared" si="150"/>
        <v>2</v>
      </c>
      <c r="AIM67" s="138">
        <f>VLOOKUP($A67,'FuturesInfo (3)'!$A$2:$O$80,15)*AIJ67</f>
        <v>109440.00000000001</v>
      </c>
      <c r="AIN67" s="138">
        <f>VLOOKUP($A67,'FuturesInfo (3)'!$A$2:$O$80,15)*AIL67</f>
        <v>109440.00000000001</v>
      </c>
      <c r="AIO67" s="196">
        <f t="shared" si="151"/>
        <v>0</v>
      </c>
      <c r="AIP67" s="196">
        <f t="shared" si="190"/>
        <v>0</v>
      </c>
      <c r="AIQ67" s="196">
        <f t="shared" si="153"/>
        <v>0</v>
      </c>
      <c r="AIR67" s="196">
        <f t="shared" si="154"/>
        <v>0</v>
      </c>
      <c r="AIS67" s="196">
        <f t="shared" si="193"/>
        <v>0</v>
      </c>
      <c r="AIT67" s="196">
        <f t="shared" si="156"/>
        <v>0</v>
      </c>
      <c r="AIU67" s="196">
        <f t="shared" si="172"/>
        <v>0</v>
      </c>
      <c r="AIV67" s="196">
        <f t="shared" si="157"/>
        <v>0</v>
      </c>
      <c r="AIW67" s="196">
        <f>IF(IF(sym!$Q56=AIA67,1,0)=1,ABS(AIM67*AIF67),-ABS(AIM67*AIF67))</f>
        <v>0</v>
      </c>
      <c r="AIX67" s="196">
        <f>IF(IF(sym!$P56=AIA67,1,0)=1,ABS(AIM67*AIF67),-ABS(AIM67*AIF67))</f>
        <v>0</v>
      </c>
      <c r="AIY67" s="196">
        <f t="shared" si="187"/>
        <v>0</v>
      </c>
      <c r="AIZ67" s="196">
        <f t="shared" si="159"/>
        <v>0</v>
      </c>
    </row>
    <row r="68" spans="1:936" x14ac:dyDescent="0.25">
      <c r="A68" s="1" t="s">
        <v>391</v>
      </c>
      <c r="B68" s="150" t="str">
        <f>'FuturesInfo (3)'!M56</f>
        <v>QRB</v>
      </c>
      <c r="C68" s="200" t="str">
        <f>VLOOKUP(A68,'FuturesInfo (3)'!$A$2:$K$80,11)</f>
        <v>energy</v>
      </c>
      <c r="F68" s="3" t="e">
        <f>#REF!</f>
        <v>#REF!</v>
      </c>
      <c r="G68" s="3">
        <v>-1</v>
      </c>
      <c r="H68">
        <v>-1</v>
      </c>
      <c r="I68" s="3">
        <v>-1</v>
      </c>
      <c r="J68">
        <f t="shared" si="197"/>
        <v>1</v>
      </c>
      <c r="K68">
        <f t="shared" si="198"/>
        <v>1</v>
      </c>
      <c r="L68" s="185">
        <v>-1.65789795669E-2</v>
      </c>
      <c r="M68" s="2">
        <v>10</v>
      </c>
      <c r="N68">
        <v>60</v>
      </c>
      <c r="O68" t="str">
        <f t="shared" si="199"/>
        <v>TRUE</v>
      </c>
      <c r="P68">
        <f>VLOOKUP($A68,'FuturesInfo (3)'!$A$2:$V$80,22)</f>
        <v>1</v>
      </c>
      <c r="Q68">
        <f t="shared" si="80"/>
        <v>1</v>
      </c>
      <c r="R68">
        <f t="shared" si="80"/>
        <v>1</v>
      </c>
      <c r="S68" s="138">
        <f>VLOOKUP($A68,'FuturesInfo (3)'!$A$2:$O$80,15)*Q68</f>
        <v>60055.799999999996</v>
      </c>
      <c r="T68" s="144">
        <f t="shared" si="200"/>
        <v>995.66388107383295</v>
      </c>
      <c r="U68" s="144">
        <f t="shared" si="95"/>
        <v>995.66388107383295</v>
      </c>
      <c r="W68" s="3">
        <f t="shared" si="201"/>
        <v>-1</v>
      </c>
      <c r="X68" s="3">
        <v>-1</v>
      </c>
      <c r="Y68">
        <v>-1</v>
      </c>
      <c r="Z68" s="3">
        <v>-1</v>
      </c>
      <c r="AA68">
        <f t="shared" si="173"/>
        <v>1</v>
      </c>
      <c r="AB68">
        <f t="shared" si="202"/>
        <v>1</v>
      </c>
      <c r="AC68" s="5">
        <v>-1.1695178849099999E-2</v>
      </c>
      <c r="AD68" s="2">
        <v>10</v>
      </c>
      <c r="AE68">
        <v>60</v>
      </c>
      <c r="AF68" t="str">
        <f t="shared" si="203"/>
        <v>TRUE</v>
      </c>
      <c r="AG68">
        <f>VLOOKUP($A68,'FuturesInfo (3)'!$A$2:$V$80,22)</f>
        <v>1</v>
      </c>
      <c r="AH68">
        <f t="shared" si="204"/>
        <v>1</v>
      </c>
      <c r="AI68">
        <f t="shared" si="96"/>
        <v>1</v>
      </c>
      <c r="AJ68" s="138">
        <f>VLOOKUP($A68,'FuturesInfo (3)'!$A$2:$O$80,15)*AI68</f>
        <v>60055.799999999996</v>
      </c>
      <c r="AK68" s="196">
        <f t="shared" si="205"/>
        <v>702.3633219257797</v>
      </c>
      <c r="AL68" s="196">
        <f t="shared" si="98"/>
        <v>702.3633219257797</v>
      </c>
      <c r="AN68" s="3">
        <f t="shared" si="86"/>
        <v>-1</v>
      </c>
      <c r="AO68" s="3">
        <v>-1</v>
      </c>
      <c r="AP68">
        <v>-1</v>
      </c>
      <c r="AQ68" s="3">
        <v>-1</v>
      </c>
      <c r="AR68">
        <f t="shared" si="174"/>
        <v>1</v>
      </c>
      <c r="AS68">
        <f t="shared" si="87"/>
        <v>1</v>
      </c>
      <c r="AT68" s="5">
        <v>-1.0071127336799999E-3</v>
      </c>
      <c r="AU68" s="2">
        <v>10</v>
      </c>
      <c r="AV68">
        <v>60</v>
      </c>
      <c r="AW68" t="str">
        <f t="shared" si="88"/>
        <v>TRUE</v>
      </c>
      <c r="AX68">
        <f>VLOOKUP($A68,'FuturesInfo (3)'!$A$2:$V$80,22)</f>
        <v>1</v>
      </c>
      <c r="AY68">
        <f t="shared" si="89"/>
        <v>1</v>
      </c>
      <c r="AZ68">
        <f t="shared" si="99"/>
        <v>1</v>
      </c>
      <c r="BA68" s="138">
        <f>VLOOKUP($A68,'FuturesInfo (3)'!$A$2:$O$80,15)*AZ68</f>
        <v>60055.799999999996</v>
      </c>
      <c r="BB68" s="196">
        <f t="shared" si="90"/>
        <v>60.482960911339333</v>
      </c>
      <c r="BC68" s="196">
        <f t="shared" si="100"/>
        <v>60.482960911339333</v>
      </c>
      <c r="BE68" s="3">
        <v>-1</v>
      </c>
      <c r="BF68" s="3">
        <v>1</v>
      </c>
      <c r="BG68">
        <v>-1</v>
      </c>
      <c r="BH68" s="3">
        <v>1</v>
      </c>
      <c r="BI68">
        <v>1</v>
      </c>
      <c r="BJ68">
        <v>0</v>
      </c>
      <c r="BK68" s="5">
        <v>2.0603616659300002E-2</v>
      </c>
      <c r="BL68" s="2">
        <v>10</v>
      </c>
      <c r="BM68">
        <v>60</v>
      </c>
      <c r="BN68" t="s">
        <v>1180</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1180</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1180</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1180</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1180</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1180</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1180</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1180</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1180</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1180</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1180</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1180</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1180</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1180</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1180</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1180</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1180</v>
      </c>
      <c r="QX68">
        <v>1</v>
      </c>
      <c r="QY68" s="252">
        <v>2</v>
      </c>
      <c r="QZ68">
        <v>1</v>
      </c>
      <c r="RA68" s="138">
        <v>63054.600000000006</v>
      </c>
      <c r="RB68" s="138">
        <v>63054.600000000006</v>
      </c>
      <c r="RC68" s="196">
        <v>1516.62237535073</v>
      </c>
      <c r="RD68" s="196">
        <f t="shared" si="91"/>
        <v>-1516.62237535073</v>
      </c>
      <c r="RE68" s="196">
        <v>-1516.62237535073</v>
      </c>
      <c r="RF68" s="196">
        <v>1516.62237535073</v>
      </c>
      <c r="RG68" s="196">
        <v>-1516.62237535073</v>
      </c>
      <c r="RH68" s="196">
        <v>1516.62237535073</v>
      </c>
      <c r="RI68" s="196">
        <f t="shared" si="101"/>
        <v>0</v>
      </c>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f t="shared" si="175"/>
        <v>1</v>
      </c>
      <c r="SE68" t="s">
        <v>1180</v>
      </c>
      <c r="SF68">
        <v>1</v>
      </c>
      <c r="SG68" s="252">
        <v>2</v>
      </c>
      <c r="SH68">
        <v>1</v>
      </c>
      <c r="SI68" s="138">
        <v>63567</v>
      </c>
      <c r="SJ68" s="138">
        <v>63567</v>
      </c>
      <c r="SK68" s="196">
        <v>516.56391127679376</v>
      </c>
      <c r="SL68" s="196">
        <f t="shared" si="160"/>
        <v>-516.56391127679376</v>
      </c>
      <c r="SM68" s="196">
        <v>516.56391127679376</v>
      </c>
      <c r="SN68" s="196">
        <v>-516.56391127679376</v>
      </c>
      <c r="SO68" s="196">
        <v>516.56391127679376</v>
      </c>
      <c r="SP68" s="196">
        <v>-516.56391127679376</v>
      </c>
      <c r="SQ68" s="196">
        <v>516.56391127679376</v>
      </c>
      <c r="SR68" s="196">
        <f t="shared" si="102"/>
        <v>516.56391127679376</v>
      </c>
      <c r="SS68" s="196">
        <v>516.56391127679376</v>
      </c>
      <c r="ST68" s="196">
        <v>-516.56391127679376</v>
      </c>
      <c r="SU68" s="196">
        <v>-516.56391127679376</v>
      </c>
      <c r="SV68" s="196">
        <v>516.56391127679376</v>
      </c>
      <c r="SX68">
        <v>1</v>
      </c>
      <c r="SY68" s="241">
        <v>1</v>
      </c>
      <c r="SZ68" s="241">
        <v>-1</v>
      </c>
      <c r="TA68" s="241">
        <v>1</v>
      </c>
      <c r="TB68" s="214">
        <v>1</v>
      </c>
      <c r="TC68" s="240">
        <v>6</v>
      </c>
      <c r="TD68">
        <v>-1</v>
      </c>
      <c r="TE68">
        <v>1</v>
      </c>
      <c r="TF68" s="245">
        <v>1</v>
      </c>
      <c r="TG68">
        <v>1</v>
      </c>
      <c r="TH68">
        <v>1</v>
      </c>
      <c r="TI68">
        <v>0</v>
      </c>
      <c r="TJ68">
        <v>1</v>
      </c>
      <c r="TK68" s="246"/>
      <c r="TL68" s="202">
        <v>42544</v>
      </c>
      <c r="TM68">
        <f t="shared" si="176"/>
        <v>1</v>
      </c>
      <c r="TN68" t="s">
        <v>1180</v>
      </c>
      <c r="TO68">
        <v>1</v>
      </c>
      <c r="TP68" s="252">
        <v>2</v>
      </c>
      <c r="TQ68">
        <v>1</v>
      </c>
      <c r="TR68" s="138">
        <v>63567</v>
      </c>
      <c r="TS68" s="138">
        <v>63567</v>
      </c>
      <c r="TT68" s="196">
        <v>0</v>
      </c>
      <c r="TU68" s="196">
        <f t="shared" si="161"/>
        <v>0</v>
      </c>
      <c r="TV68" s="196">
        <v>0</v>
      </c>
      <c r="TW68" s="196">
        <v>0</v>
      </c>
      <c r="TX68" s="196">
        <v>0</v>
      </c>
      <c r="TY68" s="196">
        <v>0</v>
      </c>
      <c r="TZ68" s="196">
        <v>0</v>
      </c>
      <c r="UA68" s="196">
        <f t="shared" si="103"/>
        <v>0</v>
      </c>
      <c r="UB68" s="196">
        <v>0</v>
      </c>
      <c r="UC68" s="196">
        <v>0</v>
      </c>
      <c r="UD68" s="196">
        <v>0</v>
      </c>
      <c r="UE68" s="196">
        <v>0</v>
      </c>
      <c r="UG68">
        <v>1</v>
      </c>
      <c r="UH68" s="241">
        <v>1</v>
      </c>
      <c r="UI68" s="241">
        <v>-1</v>
      </c>
      <c r="UJ68" s="241">
        <v>1</v>
      </c>
      <c r="UK68" s="214">
        <v>1</v>
      </c>
      <c r="UL68" s="240">
        <v>6</v>
      </c>
      <c r="UM68">
        <v>-1</v>
      </c>
      <c r="UN68">
        <v>1</v>
      </c>
      <c r="UO68" s="245">
        <v>-1</v>
      </c>
      <c r="UP68">
        <v>0</v>
      </c>
      <c r="UQ68">
        <v>0</v>
      </c>
      <c r="UR68">
        <v>1</v>
      </c>
      <c r="US68">
        <v>0</v>
      </c>
      <c r="UT68" s="246">
        <v>-5.60290716881E-2</v>
      </c>
      <c r="UU68" s="202">
        <v>42544</v>
      </c>
      <c r="UV68">
        <f t="shared" si="177"/>
        <v>1</v>
      </c>
      <c r="UW68" t="s">
        <v>1180</v>
      </c>
      <c r="UX68">
        <v>1</v>
      </c>
      <c r="UY68" s="252">
        <v>2</v>
      </c>
      <c r="UZ68">
        <v>1</v>
      </c>
      <c r="VA68" s="138">
        <v>60005.4</v>
      </c>
      <c r="VB68" s="138">
        <v>60005.4</v>
      </c>
      <c r="VC68" s="196">
        <v>-3362.046858273116</v>
      </c>
      <c r="VD68" s="196">
        <f t="shared" si="162"/>
        <v>-3362.046858273116</v>
      </c>
      <c r="VE68" s="196">
        <v>-3362.046858273116</v>
      </c>
      <c r="VF68" s="196">
        <v>3362.046858273116</v>
      </c>
      <c r="VG68" s="196">
        <v>-3362.046858273116</v>
      </c>
      <c r="VH68" s="196">
        <v>3362.046858273116</v>
      </c>
      <c r="VI68" s="196">
        <v>-3362.046858273116</v>
      </c>
      <c r="VJ68" s="196">
        <f t="shared" si="104"/>
        <v>-3362.046858273116</v>
      </c>
      <c r="VK68" s="196">
        <v>-3362.046858273116</v>
      </c>
      <c r="VL68" s="196">
        <v>3362.046858273116</v>
      </c>
      <c r="VM68" s="196">
        <v>-3362.046858273116</v>
      </c>
      <c r="VN68" s="196">
        <v>3362.046858273116</v>
      </c>
      <c r="VP68">
        <v>-1</v>
      </c>
      <c r="VQ68" s="241">
        <v>-1</v>
      </c>
      <c r="VR68" s="241">
        <v>-1</v>
      </c>
      <c r="VS68" s="241">
        <v>-1</v>
      </c>
      <c r="VT68" s="214">
        <v>1</v>
      </c>
      <c r="VU68" s="240">
        <v>7</v>
      </c>
      <c r="VV68">
        <v>-1</v>
      </c>
      <c r="VW68">
        <v>1</v>
      </c>
      <c r="VX68" s="245">
        <v>1</v>
      </c>
      <c r="VY68">
        <v>0</v>
      </c>
      <c r="VZ68">
        <v>1</v>
      </c>
      <c r="WA68">
        <v>0</v>
      </c>
      <c r="WB68">
        <v>1</v>
      </c>
      <c r="WC68" s="246">
        <v>2.9397354238099999E-3</v>
      </c>
      <c r="WD68" s="202">
        <v>42544</v>
      </c>
      <c r="WE68">
        <f t="shared" si="178"/>
        <v>-1</v>
      </c>
      <c r="WF68" t="s">
        <v>1180</v>
      </c>
      <c r="WG68">
        <v>1</v>
      </c>
      <c r="WH68" s="252">
        <v>2</v>
      </c>
      <c r="WI68">
        <v>1</v>
      </c>
      <c r="WJ68" s="138">
        <v>60181.8</v>
      </c>
      <c r="WK68" s="138">
        <v>60181.8</v>
      </c>
      <c r="WL68" s="196">
        <v>-176.91856932864866</v>
      </c>
      <c r="WM68" s="196">
        <f t="shared" si="163"/>
        <v>-176.91856932864866</v>
      </c>
      <c r="WN68" s="196">
        <v>176.91856932864866</v>
      </c>
      <c r="WO68" s="196">
        <v>-176.91856932864866</v>
      </c>
      <c r="WP68" s="196">
        <v>176.91856932864866</v>
      </c>
      <c r="WQ68" s="196">
        <v>-176.91856932864866</v>
      </c>
      <c r="WR68" s="196">
        <v>-176.91856932864866</v>
      </c>
      <c r="WS68" s="196">
        <f t="shared" si="105"/>
        <v>-176.91856932864866</v>
      </c>
      <c r="WT68" s="196">
        <v>176.91856932864866</v>
      </c>
      <c r="WU68" s="196">
        <v>-176.91856932864866</v>
      </c>
      <c r="WV68" s="196">
        <v>-176.91856932864866</v>
      </c>
      <c r="WW68" s="196">
        <v>176.91856932864866</v>
      </c>
      <c r="WY68">
        <v>1</v>
      </c>
      <c r="WZ68" s="241">
        <v>-1</v>
      </c>
      <c r="XA68" s="241">
        <v>-1</v>
      </c>
      <c r="XB68" s="241">
        <v>-1</v>
      </c>
      <c r="XC68" s="214">
        <v>1</v>
      </c>
      <c r="XD68" s="240">
        <v>8</v>
      </c>
      <c r="XE68">
        <v>-1</v>
      </c>
      <c r="XF68">
        <v>1</v>
      </c>
      <c r="XG68">
        <v>-1</v>
      </c>
      <c r="XH68">
        <v>1</v>
      </c>
      <c r="XI68">
        <v>0</v>
      </c>
      <c r="XJ68">
        <v>1</v>
      </c>
      <c r="XK68">
        <v>0</v>
      </c>
      <c r="XL68">
        <v>-4.8712401423700001E-2</v>
      </c>
      <c r="XM68" s="202">
        <v>42544</v>
      </c>
      <c r="XN68">
        <f t="shared" si="179"/>
        <v>-1</v>
      </c>
      <c r="XO68" t="s">
        <v>1180</v>
      </c>
      <c r="XP68">
        <v>1</v>
      </c>
      <c r="XQ68" s="252">
        <v>1</v>
      </c>
      <c r="XR68">
        <v>1</v>
      </c>
      <c r="XS68" s="138">
        <v>57250.2</v>
      </c>
      <c r="XT68" s="138">
        <v>57250.2</v>
      </c>
      <c r="XU68" s="196">
        <v>2788.7947239871096</v>
      </c>
      <c r="XV68" s="196">
        <f t="shared" si="164"/>
        <v>-2788.7947239871096</v>
      </c>
      <c r="XW68" s="196">
        <v>-2788.7947239871096</v>
      </c>
      <c r="XX68" s="196">
        <v>2788.7947239871096</v>
      </c>
      <c r="XY68" s="196">
        <v>-2788.7947239871096</v>
      </c>
      <c r="XZ68" s="196">
        <v>2788.7947239871096</v>
      </c>
      <c r="YA68" s="196">
        <v>2788.7947239871096</v>
      </c>
      <c r="YB68" s="196">
        <f t="shared" si="106"/>
        <v>2788.7947239871096</v>
      </c>
      <c r="YC68" s="196">
        <v>-2788.7947239871096</v>
      </c>
      <c r="YD68" s="196">
        <v>2788.7947239871096</v>
      </c>
      <c r="YE68" s="196">
        <v>-2788.7947239871096</v>
      </c>
      <c r="YF68" s="196">
        <v>2788.7947239871096</v>
      </c>
      <c r="YH68">
        <v>-1</v>
      </c>
      <c r="YI68">
        <v>-1</v>
      </c>
      <c r="YJ68">
        <v>-1</v>
      </c>
      <c r="YK68">
        <v>1</v>
      </c>
      <c r="YL68">
        <v>1</v>
      </c>
      <c r="YM68">
        <v>9</v>
      </c>
      <c r="YN68">
        <v>-1</v>
      </c>
      <c r="YO68">
        <v>1</v>
      </c>
      <c r="YP68" s="245">
        <v>1</v>
      </c>
      <c r="YQ68">
        <v>0</v>
      </c>
      <c r="YR68">
        <v>1</v>
      </c>
      <c r="YS68">
        <v>0</v>
      </c>
      <c r="YT68">
        <v>1</v>
      </c>
      <c r="YU68" s="246">
        <v>5.64888856283E-3</v>
      </c>
      <c r="YV68" s="202">
        <v>42544</v>
      </c>
      <c r="YW68">
        <f t="shared" si="180"/>
        <v>-1</v>
      </c>
      <c r="YX68" t="s">
        <v>1180</v>
      </c>
      <c r="YY68">
        <v>1</v>
      </c>
      <c r="YZ68">
        <v>1</v>
      </c>
      <c r="ZA68">
        <v>1</v>
      </c>
      <c r="ZB68" s="138">
        <v>57573.599999999999</v>
      </c>
      <c r="ZC68" s="138">
        <v>57573.599999999999</v>
      </c>
      <c r="ZD68" s="196">
        <v>-325.22685056094929</v>
      </c>
      <c r="ZE68" s="196">
        <f t="shared" si="165"/>
        <v>-325.22685056094929</v>
      </c>
      <c r="ZF68" s="196">
        <v>325.22685056094929</v>
      </c>
      <c r="ZG68" s="196">
        <v>-325.22685056094929</v>
      </c>
      <c r="ZH68" s="196">
        <v>325.22685056094929</v>
      </c>
      <c r="ZI68" s="196">
        <v>-325.22685056094929</v>
      </c>
      <c r="ZJ68" s="196">
        <v>325.22685056094929</v>
      </c>
      <c r="ZK68" s="196">
        <f t="shared" si="107"/>
        <v>-325.22685056094929</v>
      </c>
      <c r="ZL68" s="196">
        <v>325.22685056094929</v>
      </c>
      <c r="ZM68" s="196">
        <v>-325.22685056094929</v>
      </c>
      <c r="ZN68" s="196">
        <v>-325.22685056094929</v>
      </c>
      <c r="ZO68" s="196">
        <v>325.22685056094929</v>
      </c>
      <c r="ZQ68">
        <v>1</v>
      </c>
      <c r="ZR68" s="241">
        <v>-1</v>
      </c>
      <c r="ZS68" s="241">
        <v>-1</v>
      </c>
      <c r="ZT68" s="241">
        <v>-1</v>
      </c>
      <c r="ZU68" s="214">
        <v>1</v>
      </c>
      <c r="ZV68" s="240">
        <v>10</v>
      </c>
      <c r="ZW68">
        <v>-1</v>
      </c>
      <c r="ZX68">
        <v>1</v>
      </c>
      <c r="ZY68" s="245">
        <v>1</v>
      </c>
      <c r="ZZ68">
        <v>0</v>
      </c>
      <c r="AAA68">
        <v>1</v>
      </c>
      <c r="AAB68">
        <v>0</v>
      </c>
      <c r="AAC68">
        <v>1</v>
      </c>
      <c r="AAD68" s="246">
        <v>9.26466297053E-3</v>
      </c>
      <c r="AAE68" s="202">
        <v>42544</v>
      </c>
      <c r="AAF68">
        <f t="shared" si="181"/>
        <v>-1</v>
      </c>
      <c r="AAG68" t="s">
        <v>1180</v>
      </c>
      <c r="AAH68">
        <v>1</v>
      </c>
      <c r="AAI68" s="252">
        <v>1</v>
      </c>
      <c r="AAJ68">
        <v>1</v>
      </c>
      <c r="AAK68" s="138">
        <v>58107</v>
      </c>
      <c r="AAL68" s="138">
        <v>58107</v>
      </c>
      <c r="AAM68" s="196">
        <v>-538.34177122858671</v>
      </c>
      <c r="AAN68" s="196">
        <f t="shared" si="166"/>
        <v>538.34177122858671</v>
      </c>
      <c r="AAO68" s="196">
        <v>538.34177122858671</v>
      </c>
      <c r="AAP68" s="196">
        <v>-538.34177122858671</v>
      </c>
      <c r="AAQ68" s="196">
        <v>538.34177122858671</v>
      </c>
      <c r="AAR68" s="196">
        <v>-538.34177122858671</v>
      </c>
      <c r="AAS68" s="196">
        <v>-538.34177122858671</v>
      </c>
      <c r="AAT68" s="196">
        <f t="shared" si="108"/>
        <v>-538.34177122858671</v>
      </c>
      <c r="AAU68" s="196">
        <v>538.34177122858671</v>
      </c>
      <c r="AAV68" s="196">
        <v>-538.34177122858671</v>
      </c>
      <c r="AAW68" s="196">
        <v>-538.34177122858671</v>
      </c>
      <c r="AAX68" s="196">
        <v>538.34177122858671</v>
      </c>
      <c r="AAZ68">
        <v>1</v>
      </c>
      <c r="ABA68" s="241">
        <v>1</v>
      </c>
      <c r="ABB68" s="241">
        <v>1</v>
      </c>
      <c r="ABC68" s="241">
        <v>1</v>
      </c>
      <c r="ABD68" s="214">
        <v>-1</v>
      </c>
      <c r="ABE68" s="240">
        <v>-11</v>
      </c>
      <c r="ABF68">
        <v>1</v>
      </c>
      <c r="ABG68">
        <v>1</v>
      </c>
      <c r="ABH68" s="245">
        <v>1</v>
      </c>
      <c r="ABI68">
        <v>1</v>
      </c>
      <c r="ABJ68">
        <v>0</v>
      </c>
      <c r="ABK68">
        <v>1</v>
      </c>
      <c r="ABL68">
        <v>1</v>
      </c>
      <c r="ABM68" s="246">
        <v>3.3682688832700002E-2</v>
      </c>
      <c r="ABN68" s="202">
        <v>42544</v>
      </c>
      <c r="ABO68">
        <v>1</v>
      </c>
      <c r="ABP68" t="s">
        <v>1180</v>
      </c>
      <c r="ABQ68">
        <v>1</v>
      </c>
      <c r="ABR68" s="252">
        <v>1</v>
      </c>
      <c r="ABS68">
        <v>1</v>
      </c>
      <c r="ABT68" s="138">
        <v>60064.2</v>
      </c>
      <c r="ABU68" s="138">
        <v>60064.2</v>
      </c>
      <c r="ABV68" s="196">
        <v>2023.1237585850592</v>
      </c>
      <c r="ABW68" s="196">
        <v>2023.1237585850592</v>
      </c>
      <c r="ABX68" s="196">
        <v>-2023.1237585850592</v>
      </c>
      <c r="ABY68" s="196">
        <v>2023.1237585850592</v>
      </c>
      <c r="ABZ68" s="196">
        <v>2023.1237585850592</v>
      </c>
      <c r="ACA68" s="196">
        <v>2023.1237585850592</v>
      </c>
      <c r="ACB68" s="196">
        <v>2023.1237585850592</v>
      </c>
      <c r="ACC68" s="196">
        <v>2023.1237585850592</v>
      </c>
      <c r="ACD68" s="196">
        <v>2023.1237585850592</v>
      </c>
      <c r="ACE68" s="196">
        <v>-2023.1237585850592</v>
      </c>
      <c r="ACF68" s="196">
        <v>-2023.1237585850592</v>
      </c>
      <c r="ACG68" s="196">
        <v>2023.1237585850592</v>
      </c>
      <c r="ACI68">
        <v>1</v>
      </c>
      <c r="ACJ68" s="241">
        <v>1</v>
      </c>
      <c r="ACK68" s="241">
        <v>1</v>
      </c>
      <c r="ACL68" s="241">
        <v>1</v>
      </c>
      <c r="ACM68" s="214">
        <v>-1</v>
      </c>
      <c r="ACN68" s="240">
        <v>-12</v>
      </c>
      <c r="ACO68">
        <v>1</v>
      </c>
      <c r="ACP68">
        <v>1</v>
      </c>
      <c r="ACQ68" s="245">
        <v>-1</v>
      </c>
      <c r="ACR68">
        <v>0</v>
      </c>
      <c r="ACS68">
        <v>1</v>
      </c>
      <c r="ACT68">
        <v>0</v>
      </c>
      <c r="ACU68">
        <v>0</v>
      </c>
      <c r="ACV68" s="246">
        <v>-3.6151316973899998E-2</v>
      </c>
      <c r="ACW68" s="202">
        <v>42544</v>
      </c>
      <c r="ACX68">
        <v>1</v>
      </c>
      <c r="ACY68" t="s">
        <v>1180</v>
      </c>
      <c r="ACZ68">
        <v>1</v>
      </c>
      <c r="ADA68" s="252"/>
      <c r="ADB68">
        <v>1</v>
      </c>
      <c r="ADC68" s="138">
        <v>58249.8</v>
      </c>
      <c r="ADD68" s="138">
        <v>58249.8</v>
      </c>
      <c r="ADE68" s="196">
        <v>-2105.8069834662801</v>
      </c>
      <c r="ADF68" s="196">
        <v>-2105.8069834662801</v>
      </c>
      <c r="ADG68" s="196">
        <v>2105.8069834662801</v>
      </c>
      <c r="ADH68" s="196">
        <v>-2105.8069834662801</v>
      </c>
      <c r="ADI68" s="196">
        <v>-2105.8069834662801</v>
      </c>
      <c r="ADJ68" s="196">
        <v>-2105.8069834662801</v>
      </c>
      <c r="ADK68" s="196">
        <v>-2105.8069834662801</v>
      </c>
      <c r="ADL68" s="196">
        <v>-2105.8069834662801</v>
      </c>
      <c r="ADM68" s="196">
        <v>-2105.8069834662801</v>
      </c>
      <c r="ADN68" s="196">
        <v>2105.8069834662801</v>
      </c>
      <c r="ADO68" s="196">
        <v>-2105.8069834662801</v>
      </c>
      <c r="ADP68" s="196">
        <v>2105.8069834662801</v>
      </c>
      <c r="ADR68">
        <v>-1</v>
      </c>
      <c r="ADS68" s="241">
        <v>-1</v>
      </c>
      <c r="ADT68" s="241">
        <v>-1</v>
      </c>
      <c r="ADU68" s="245">
        <v>-1</v>
      </c>
      <c r="ADV68" s="214">
        <v>-1</v>
      </c>
      <c r="ADW68" s="240">
        <v>-13</v>
      </c>
      <c r="ADX68">
        <v>1</v>
      </c>
      <c r="ADY68">
        <v>1</v>
      </c>
      <c r="ADZ68" s="245">
        <v>1</v>
      </c>
      <c r="AEA68">
        <v>0</v>
      </c>
      <c r="AEB68">
        <v>0</v>
      </c>
      <c r="AEC68">
        <v>1</v>
      </c>
      <c r="AED68">
        <v>1</v>
      </c>
      <c r="AEE68" s="246">
        <v>2.5308241401699998E-2</v>
      </c>
      <c r="AEF68" s="202">
        <v>42544</v>
      </c>
      <c r="AEG68">
        <v>-1</v>
      </c>
      <c r="AEH68" t="s">
        <v>1180</v>
      </c>
      <c r="AEI68">
        <v>1</v>
      </c>
      <c r="AEJ68" s="252"/>
      <c r="AEK68">
        <v>1</v>
      </c>
      <c r="AEL68" s="138">
        <v>59724</v>
      </c>
      <c r="AEM68" s="138">
        <v>59724</v>
      </c>
      <c r="AEN68" s="196">
        <v>-1511.5094094751307</v>
      </c>
      <c r="AEO68" s="196">
        <v>-1511.5094094751307</v>
      </c>
      <c r="AEP68" s="196">
        <v>-1511.5094094751307</v>
      </c>
      <c r="AEQ68" s="196">
        <v>1511.5094094751307</v>
      </c>
      <c r="AER68" s="196">
        <v>1511.5094094751307</v>
      </c>
      <c r="AES68" s="196">
        <v>-1511.5094094751307</v>
      </c>
      <c r="AET68" s="196">
        <v>-1511.5094094751307</v>
      </c>
      <c r="AEU68" s="196">
        <v>-1511.5094094751307</v>
      </c>
      <c r="AEV68" s="196">
        <v>1511.5094094751307</v>
      </c>
      <c r="AEW68" s="196">
        <v>-1511.5094094751307</v>
      </c>
      <c r="AEX68" s="196">
        <v>-1511.5094094751307</v>
      </c>
      <c r="AEY68" s="196">
        <v>1511.5094094751307</v>
      </c>
      <c r="AFA68">
        <f t="shared" si="109"/>
        <v>1</v>
      </c>
      <c r="AFB68" s="241">
        <v>1</v>
      </c>
      <c r="AFC68" s="241">
        <v>-1</v>
      </c>
      <c r="AFD68" s="241">
        <v>1</v>
      </c>
      <c r="AFE68" s="214">
        <v>-1</v>
      </c>
      <c r="AFF68" s="240">
        <v>-14</v>
      </c>
      <c r="AFG68">
        <f t="shared" si="110"/>
        <v>1</v>
      </c>
      <c r="AFH68">
        <f t="shared" si="111"/>
        <v>1</v>
      </c>
      <c r="AFI68" s="245">
        <v>1</v>
      </c>
      <c r="AFJ68">
        <f t="shared" si="112"/>
        <v>0</v>
      </c>
      <c r="AFK68">
        <f t="shared" si="194"/>
        <v>0</v>
      </c>
      <c r="AFL68">
        <f t="shared" si="167"/>
        <v>1</v>
      </c>
      <c r="AFM68">
        <f t="shared" si="114"/>
        <v>1</v>
      </c>
      <c r="AFN68">
        <v>5.5555555555600001E-3</v>
      </c>
      <c r="AFO68" s="202">
        <v>42544</v>
      </c>
      <c r="AFP68">
        <f t="shared" si="115"/>
        <v>1</v>
      </c>
      <c r="AFQ68" t="str">
        <f t="shared" si="92"/>
        <v>TRUE</v>
      </c>
      <c r="AFR68">
        <f>VLOOKUP($A68,'FuturesInfo (3)'!$A$2:$V$80,22)</f>
        <v>1</v>
      </c>
      <c r="AFS68" s="252"/>
      <c r="AFT68">
        <f t="shared" si="116"/>
        <v>1</v>
      </c>
      <c r="AFU68" s="138">
        <f>VLOOKUP($A68,'FuturesInfo (3)'!$A$2:$O$80,15)*AFR68</f>
        <v>60055.799999999996</v>
      </c>
      <c r="AFV68" s="138">
        <f>VLOOKUP($A68,'FuturesInfo (3)'!$A$2:$O$80,15)*AFT68</f>
        <v>60055.799999999996</v>
      </c>
      <c r="AFW68" s="196">
        <f t="shared" si="117"/>
        <v>333.64333333360025</v>
      </c>
      <c r="AFX68" s="196">
        <f t="shared" si="188"/>
        <v>333.64333333360025</v>
      </c>
      <c r="AFY68" s="196">
        <f t="shared" si="119"/>
        <v>-333.64333333360025</v>
      </c>
      <c r="AFZ68" s="196">
        <f t="shared" si="120"/>
        <v>333.64333333360025</v>
      </c>
      <c r="AGA68" s="196">
        <f t="shared" si="191"/>
        <v>333.64333333360025</v>
      </c>
      <c r="AGB68" s="196">
        <f t="shared" si="122"/>
        <v>-333.64333333360025</v>
      </c>
      <c r="AGC68" s="196">
        <f t="shared" si="168"/>
        <v>333.64333333360025</v>
      </c>
      <c r="AGD68" s="196">
        <f t="shared" si="123"/>
        <v>333.64333333360025</v>
      </c>
      <c r="AGE68" s="196">
        <f>IF(IF(sym!$Q57=AFI68,1,0)=1,ABS(AFU68*AFN68),-ABS(AFU68*AFN68))</f>
        <v>333.64333333360025</v>
      </c>
      <c r="AGF68" s="196">
        <f>IF(IF(sym!$P57=AFI68,1,0)=1,ABS(AFU68*AFN68),-ABS(AFU68*AFN68))</f>
        <v>-333.64333333360025</v>
      </c>
      <c r="AGG68" s="196">
        <f t="shared" si="183"/>
        <v>-333.64333333360025</v>
      </c>
      <c r="AGH68" s="196">
        <f t="shared" si="125"/>
        <v>333.64333333360025</v>
      </c>
      <c r="AGJ68">
        <f t="shared" si="126"/>
        <v>1</v>
      </c>
      <c r="AGK68" s="241">
        <v>-1</v>
      </c>
      <c r="AGL68" s="241">
        <v>1</v>
      </c>
      <c r="AGM68" s="241">
        <v>-1</v>
      </c>
      <c r="AGN68" s="214">
        <v>-1</v>
      </c>
      <c r="AGO68" s="240">
        <v>-15</v>
      </c>
      <c r="AGP68">
        <f t="shared" si="127"/>
        <v>1</v>
      </c>
      <c r="AGQ68">
        <f t="shared" si="128"/>
        <v>1</v>
      </c>
      <c r="AGR68" s="245"/>
      <c r="AGS68">
        <f t="shared" si="129"/>
        <v>0</v>
      </c>
      <c r="AGT68">
        <f t="shared" si="195"/>
        <v>0</v>
      </c>
      <c r="AGU68">
        <f t="shared" si="169"/>
        <v>0</v>
      </c>
      <c r="AGV68">
        <f t="shared" si="131"/>
        <v>0</v>
      </c>
      <c r="AGW68" s="246"/>
      <c r="AGX68" s="202">
        <v>42544</v>
      </c>
      <c r="AGY68">
        <f t="shared" si="132"/>
        <v>-1</v>
      </c>
      <c r="AGZ68" t="str">
        <f t="shared" si="93"/>
        <v>TRUE</v>
      </c>
      <c r="AHA68">
        <f>VLOOKUP($A68,'FuturesInfo (3)'!$A$2:$V$80,22)</f>
        <v>1</v>
      </c>
      <c r="AHB68" s="252"/>
      <c r="AHC68">
        <f t="shared" si="133"/>
        <v>1</v>
      </c>
      <c r="AHD68" s="138">
        <f>VLOOKUP($A68,'FuturesInfo (3)'!$A$2:$O$80,15)*AHA68</f>
        <v>60055.799999999996</v>
      </c>
      <c r="AHE68" s="138">
        <f>VLOOKUP($A68,'FuturesInfo (3)'!$A$2:$O$80,15)*AHC68</f>
        <v>60055.799999999996</v>
      </c>
      <c r="AHF68" s="196">
        <f t="shared" si="134"/>
        <v>0</v>
      </c>
      <c r="AHG68" s="196">
        <f t="shared" si="189"/>
        <v>0</v>
      </c>
      <c r="AHH68" s="196">
        <f t="shared" si="136"/>
        <v>0</v>
      </c>
      <c r="AHI68" s="196">
        <f t="shared" si="137"/>
        <v>0</v>
      </c>
      <c r="AHJ68" s="196">
        <f t="shared" si="192"/>
        <v>0</v>
      </c>
      <c r="AHK68" s="196">
        <f t="shared" si="139"/>
        <v>0</v>
      </c>
      <c r="AHL68" s="196">
        <f t="shared" si="170"/>
        <v>0</v>
      </c>
      <c r="AHM68" s="196">
        <f t="shared" si="140"/>
        <v>0</v>
      </c>
      <c r="AHN68" s="196">
        <f>IF(IF(sym!$Q57=AGR68,1,0)=1,ABS(AHD68*AGW68),-ABS(AHD68*AGW68))</f>
        <v>0</v>
      </c>
      <c r="AHO68" s="196">
        <f>IF(IF(sym!$P57=AGR68,1,0)=1,ABS(AHD68*AGW68),-ABS(AHD68*AGW68))</f>
        <v>0</v>
      </c>
      <c r="AHP68" s="196">
        <f t="shared" si="185"/>
        <v>0</v>
      </c>
      <c r="AHQ68" s="196">
        <f t="shared" si="142"/>
        <v>0</v>
      </c>
      <c r="AHS68">
        <f t="shared" si="143"/>
        <v>0</v>
      </c>
      <c r="AHT68" s="241"/>
      <c r="AHU68" s="241"/>
      <c r="AHV68" s="241"/>
      <c r="AHW68" s="214"/>
      <c r="AHX68" s="240"/>
      <c r="AHY68">
        <f t="shared" si="144"/>
        <v>1</v>
      </c>
      <c r="AHZ68">
        <f t="shared" si="145"/>
        <v>0</v>
      </c>
      <c r="AIA68" s="245"/>
      <c r="AIB68">
        <f t="shared" si="146"/>
        <v>1</v>
      </c>
      <c r="AIC68">
        <f t="shared" si="196"/>
        <v>1</v>
      </c>
      <c r="AID68">
        <f t="shared" si="171"/>
        <v>0</v>
      </c>
      <c r="AIE68">
        <f t="shared" si="148"/>
        <v>1</v>
      </c>
      <c r="AIF68" s="246"/>
      <c r="AIG68" s="202"/>
      <c r="AIH68">
        <f t="shared" si="149"/>
        <v>-1</v>
      </c>
      <c r="AII68" t="str">
        <f t="shared" si="94"/>
        <v>FALSE</v>
      </c>
      <c r="AIJ68">
        <f>VLOOKUP($A68,'FuturesInfo (3)'!$A$2:$V$80,22)</f>
        <v>1</v>
      </c>
      <c r="AIK68" s="252"/>
      <c r="AIL68">
        <f t="shared" si="150"/>
        <v>1</v>
      </c>
      <c r="AIM68" s="138">
        <f>VLOOKUP($A68,'FuturesInfo (3)'!$A$2:$O$80,15)*AIJ68</f>
        <v>60055.799999999996</v>
      </c>
      <c r="AIN68" s="138">
        <f>VLOOKUP($A68,'FuturesInfo (3)'!$A$2:$O$80,15)*AIL68</f>
        <v>60055.799999999996</v>
      </c>
      <c r="AIO68" s="196">
        <f t="shared" si="151"/>
        <v>0</v>
      </c>
      <c r="AIP68" s="196">
        <f t="shared" si="190"/>
        <v>0</v>
      </c>
      <c r="AIQ68" s="196">
        <f t="shared" si="153"/>
        <v>0</v>
      </c>
      <c r="AIR68" s="196">
        <f t="shared" si="154"/>
        <v>0</v>
      </c>
      <c r="AIS68" s="196">
        <f t="shared" si="193"/>
        <v>0</v>
      </c>
      <c r="AIT68" s="196">
        <f t="shared" si="156"/>
        <v>0</v>
      </c>
      <c r="AIU68" s="196">
        <f t="shared" si="172"/>
        <v>0</v>
      </c>
      <c r="AIV68" s="196">
        <f t="shared" si="157"/>
        <v>0</v>
      </c>
      <c r="AIW68" s="196">
        <f>IF(IF(sym!$Q57=AIA68,1,0)=1,ABS(AIM68*AIF68),-ABS(AIM68*AIF68))</f>
        <v>0</v>
      </c>
      <c r="AIX68" s="196">
        <f>IF(IF(sym!$P57=AIA68,1,0)=1,ABS(AIM68*AIF68),-ABS(AIM68*AIF68))</f>
        <v>0</v>
      </c>
      <c r="AIY68" s="196">
        <f t="shared" si="187"/>
        <v>0</v>
      </c>
      <c r="AIZ68" s="196">
        <f t="shared" si="159"/>
        <v>0</v>
      </c>
    </row>
    <row r="69" spans="1:936" s="3" customFormat="1" x14ac:dyDescent="0.25">
      <c r="A69" s="1" t="s">
        <v>392</v>
      </c>
      <c r="B69" s="150" t="str">
        <f>'FuturesInfo (3)'!M57</f>
        <v>@RR</v>
      </c>
      <c r="C69" s="200" t="str">
        <f>VLOOKUP(A69,'FuturesInfo (3)'!$A$2:$K$80,11)</f>
        <v>grain</v>
      </c>
      <c r="D69"/>
      <c r="F69" t="e">
        <f>#REF!</f>
        <v>#REF!</v>
      </c>
      <c r="G69">
        <v>1</v>
      </c>
      <c r="H69">
        <v>1</v>
      </c>
      <c r="I69">
        <v>1</v>
      </c>
      <c r="J69">
        <f t="shared" si="197"/>
        <v>1</v>
      </c>
      <c r="K69">
        <f t="shared" si="198"/>
        <v>1</v>
      </c>
      <c r="L69" s="184">
        <v>0</v>
      </c>
      <c r="M69" s="2">
        <v>10</v>
      </c>
      <c r="N69">
        <v>60</v>
      </c>
      <c r="O69" t="str">
        <f t="shared" si="199"/>
        <v>TRUE</v>
      </c>
      <c r="P69">
        <f>VLOOKUP($A69,'FuturesInfo (3)'!$A$2:$V$80,22)</f>
        <v>4</v>
      </c>
      <c r="Q69">
        <f t="shared" si="80"/>
        <v>4</v>
      </c>
      <c r="R69">
        <f t="shared" si="80"/>
        <v>4</v>
      </c>
      <c r="S69" s="138">
        <f>VLOOKUP($A69,'FuturesInfo (3)'!$A$2:$O$80,15)*Q69</f>
        <v>84160</v>
      </c>
      <c r="T69" s="144">
        <f t="shared" si="200"/>
        <v>0</v>
      </c>
      <c r="U69" s="144">
        <f t="shared" si="95"/>
        <v>0</v>
      </c>
      <c r="W69">
        <f t="shared" si="201"/>
        <v>1</v>
      </c>
      <c r="X69">
        <v>1</v>
      </c>
      <c r="Y69">
        <v>1</v>
      </c>
      <c r="Z69">
        <v>1</v>
      </c>
      <c r="AA69">
        <f t="shared" si="173"/>
        <v>1</v>
      </c>
      <c r="AB69">
        <f t="shared" si="202"/>
        <v>1</v>
      </c>
      <c r="AC69" s="1">
        <v>2.9463500439799999E-2</v>
      </c>
      <c r="AD69" s="2">
        <v>10</v>
      </c>
      <c r="AE69">
        <v>60</v>
      </c>
      <c r="AF69" t="str">
        <f t="shared" si="203"/>
        <v>TRUE</v>
      </c>
      <c r="AG69">
        <f>VLOOKUP($A69,'FuturesInfo (3)'!$A$2:$V$80,22)</f>
        <v>4</v>
      </c>
      <c r="AH69">
        <f t="shared" si="204"/>
        <v>5</v>
      </c>
      <c r="AI69">
        <f t="shared" si="96"/>
        <v>4</v>
      </c>
      <c r="AJ69" s="138">
        <f>VLOOKUP($A69,'FuturesInfo (3)'!$A$2:$O$80,15)*AI69</f>
        <v>84160</v>
      </c>
      <c r="AK69" s="196">
        <f t="shared" si="205"/>
        <v>2479.6481970135678</v>
      </c>
      <c r="AL69" s="196">
        <f t="shared" si="98"/>
        <v>2479.6481970135678</v>
      </c>
      <c r="AN69">
        <f t="shared" si="86"/>
        <v>1</v>
      </c>
      <c r="AO69">
        <v>1</v>
      </c>
      <c r="AP69">
        <v>1</v>
      </c>
      <c r="AQ69">
        <v>1</v>
      </c>
      <c r="AR69">
        <f t="shared" si="174"/>
        <v>1</v>
      </c>
      <c r="AS69">
        <f t="shared" si="87"/>
        <v>1</v>
      </c>
      <c r="AT69" s="1">
        <v>2.9901751388299999E-3</v>
      </c>
      <c r="AU69" s="2">
        <v>10</v>
      </c>
      <c r="AV69">
        <v>60</v>
      </c>
      <c r="AW69" t="str">
        <f t="shared" si="88"/>
        <v>TRUE</v>
      </c>
      <c r="AX69">
        <f>VLOOKUP($A69,'FuturesInfo (3)'!$A$2:$V$80,22)</f>
        <v>4</v>
      </c>
      <c r="AY69">
        <f t="shared" si="89"/>
        <v>5</v>
      </c>
      <c r="AZ69">
        <f t="shared" si="99"/>
        <v>4</v>
      </c>
      <c r="BA69" s="138">
        <f>VLOOKUP($A69,'FuturesInfo (3)'!$A$2:$O$80,15)*AZ69</f>
        <v>84160</v>
      </c>
      <c r="BB69" s="196">
        <f t="shared" si="90"/>
        <v>251.65313968393278</v>
      </c>
      <c r="BC69" s="196">
        <f t="shared" si="100"/>
        <v>251.65313968393278</v>
      </c>
      <c r="BE69">
        <v>1</v>
      </c>
      <c r="BF69">
        <v>1</v>
      </c>
      <c r="BG69">
        <v>1</v>
      </c>
      <c r="BH69">
        <v>-1</v>
      </c>
      <c r="BI69">
        <v>0</v>
      </c>
      <c r="BJ69">
        <v>0</v>
      </c>
      <c r="BK69" s="1">
        <v>-1.78875638842E-2</v>
      </c>
      <c r="BL69" s="2">
        <v>10</v>
      </c>
      <c r="BM69">
        <v>60</v>
      </c>
      <c r="BN69" t="s">
        <v>1180</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1180</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1180</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1180</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1180</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1180</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1180</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1180</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1180</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1180</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1180</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1180</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1180</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1180</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1180</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1180</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1180</v>
      </c>
      <c r="QX69">
        <v>4</v>
      </c>
      <c r="QY69" s="252">
        <v>2</v>
      </c>
      <c r="QZ69">
        <v>3</v>
      </c>
      <c r="RA69" s="138">
        <v>85160</v>
      </c>
      <c r="RB69" s="138">
        <v>63870</v>
      </c>
      <c r="RC69" s="196">
        <v>1992.275229354048</v>
      </c>
      <c r="RD69" s="196">
        <f t="shared" si="91"/>
        <v>1992.275229354048</v>
      </c>
      <c r="RE69" s="196">
        <v>-1992.275229354048</v>
      </c>
      <c r="RF69" s="196">
        <v>1992.275229354048</v>
      </c>
      <c r="RG69" s="196">
        <v>-1992.275229354048</v>
      </c>
      <c r="RH69" s="196">
        <v>-1992.275229354048</v>
      </c>
      <c r="RI69" s="196">
        <f t="shared" si="101"/>
        <v>0</v>
      </c>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f t="shared" si="175"/>
        <v>-1</v>
      </c>
      <c r="SE69" t="s">
        <v>1180</v>
      </c>
      <c r="SF69">
        <v>4</v>
      </c>
      <c r="SG69" s="252">
        <v>2</v>
      </c>
      <c r="SH69">
        <v>3</v>
      </c>
      <c r="SI69" s="138">
        <v>83600</v>
      </c>
      <c r="SJ69" s="138">
        <v>62700</v>
      </c>
      <c r="SK69" s="196">
        <v>1531.4232033821602</v>
      </c>
      <c r="SL69" s="196">
        <f t="shared" si="160"/>
        <v>1531.4232033821602</v>
      </c>
      <c r="SM69" s="196">
        <v>1531.4232033821602</v>
      </c>
      <c r="SN69" s="196">
        <v>-1531.4232033821602</v>
      </c>
      <c r="SO69" s="196">
        <v>1531.4232033821602</v>
      </c>
      <c r="SP69" s="196">
        <v>-1531.4232033821602</v>
      </c>
      <c r="SQ69" s="196">
        <v>1531.4232033821602</v>
      </c>
      <c r="SR69" s="196">
        <f t="shared" si="102"/>
        <v>1531.4232033821602</v>
      </c>
      <c r="SS69" s="196">
        <v>-1531.4232033821602</v>
      </c>
      <c r="ST69" s="196">
        <v>1531.4232033821602</v>
      </c>
      <c r="SU69" s="196">
        <v>-1531.4232033821602</v>
      </c>
      <c r="SV69" s="196">
        <v>1531.4232033821602</v>
      </c>
      <c r="SX69">
        <v>-1</v>
      </c>
      <c r="SY69" s="239">
        <v>-1</v>
      </c>
      <c r="SZ69" s="239">
        <v>1</v>
      </c>
      <c r="TA69" s="239">
        <v>-1</v>
      </c>
      <c r="TB69" s="214">
        <v>1</v>
      </c>
      <c r="TC69" s="240">
        <v>9</v>
      </c>
      <c r="TD69">
        <v>-1</v>
      </c>
      <c r="TE69">
        <v>1</v>
      </c>
      <c r="TF69" s="214">
        <v>-1</v>
      </c>
      <c r="TG69">
        <v>1</v>
      </c>
      <c r="TH69">
        <v>0</v>
      </c>
      <c r="TI69">
        <v>1</v>
      </c>
      <c r="TJ69">
        <v>0</v>
      </c>
      <c r="TK69" s="248"/>
      <c r="TL69" s="202">
        <v>42541</v>
      </c>
      <c r="TM69">
        <f t="shared" si="176"/>
        <v>-1</v>
      </c>
      <c r="TN69" t="s">
        <v>1180</v>
      </c>
      <c r="TO69">
        <v>4</v>
      </c>
      <c r="TP69" s="252">
        <v>2</v>
      </c>
      <c r="TQ69">
        <v>3</v>
      </c>
      <c r="TR69" s="138">
        <v>83600</v>
      </c>
      <c r="TS69" s="138">
        <v>62700</v>
      </c>
      <c r="TT69" s="196">
        <v>0</v>
      </c>
      <c r="TU69" s="196">
        <f t="shared" si="161"/>
        <v>0</v>
      </c>
      <c r="TV69" s="196">
        <v>0</v>
      </c>
      <c r="TW69" s="196">
        <v>0</v>
      </c>
      <c r="TX69" s="196">
        <v>0</v>
      </c>
      <c r="TY69" s="196">
        <v>0</v>
      </c>
      <c r="TZ69" s="196">
        <v>0</v>
      </c>
      <c r="UA69" s="196">
        <f t="shared" si="103"/>
        <v>0</v>
      </c>
      <c r="UB69" s="196">
        <v>0</v>
      </c>
      <c r="UC69" s="196">
        <v>0</v>
      </c>
      <c r="UD69" s="196">
        <v>0</v>
      </c>
      <c r="UE69" s="196">
        <v>0</v>
      </c>
      <c r="UG69">
        <v>-1</v>
      </c>
      <c r="UH69" s="239">
        <v>-1</v>
      </c>
      <c r="UI69" s="239">
        <v>1</v>
      </c>
      <c r="UJ69" s="239">
        <v>-1</v>
      </c>
      <c r="UK69" s="214">
        <v>1</v>
      </c>
      <c r="UL69" s="240">
        <v>9</v>
      </c>
      <c r="UM69">
        <v>-1</v>
      </c>
      <c r="UN69">
        <v>1</v>
      </c>
      <c r="UO69" s="214">
        <v>-1</v>
      </c>
      <c r="UP69">
        <v>1</v>
      </c>
      <c r="UQ69">
        <v>0</v>
      </c>
      <c r="UR69">
        <v>1</v>
      </c>
      <c r="US69">
        <v>0</v>
      </c>
      <c r="UT69" s="248">
        <v>-1.33971291866E-2</v>
      </c>
      <c r="UU69" s="202">
        <v>42541</v>
      </c>
      <c r="UV69">
        <f t="shared" si="177"/>
        <v>-1</v>
      </c>
      <c r="UW69" t="s">
        <v>1180</v>
      </c>
      <c r="UX69">
        <v>4</v>
      </c>
      <c r="UY69" s="252">
        <v>2</v>
      </c>
      <c r="UZ69">
        <v>3</v>
      </c>
      <c r="VA69" s="138">
        <v>82480</v>
      </c>
      <c r="VB69" s="138">
        <v>61860</v>
      </c>
      <c r="VC69" s="196">
        <v>1104.9952153107679</v>
      </c>
      <c r="VD69" s="196">
        <f t="shared" si="162"/>
        <v>1104.9952153107679</v>
      </c>
      <c r="VE69" s="196">
        <v>-1104.9952153107679</v>
      </c>
      <c r="VF69" s="196">
        <v>1104.9952153107679</v>
      </c>
      <c r="VG69" s="196">
        <v>-1104.9952153107679</v>
      </c>
      <c r="VH69" s="196">
        <v>-1104.9952153107679</v>
      </c>
      <c r="VI69" s="196">
        <v>1104.9952153107679</v>
      </c>
      <c r="VJ69" s="196">
        <f t="shared" si="104"/>
        <v>1104.9952153107679</v>
      </c>
      <c r="VK69" s="196">
        <v>-1104.9952153107679</v>
      </c>
      <c r="VL69" s="196">
        <v>1104.9952153107679</v>
      </c>
      <c r="VM69" s="196">
        <v>-1104.9952153107679</v>
      </c>
      <c r="VN69" s="196">
        <v>1104.9952153107679</v>
      </c>
      <c r="VP69">
        <v>-1</v>
      </c>
      <c r="VQ69" s="239">
        <v>-1</v>
      </c>
      <c r="VR69" s="239">
        <v>1</v>
      </c>
      <c r="VS69" s="239">
        <v>-1</v>
      </c>
      <c r="VT69" s="214">
        <v>1</v>
      </c>
      <c r="VU69" s="240">
        <v>10</v>
      </c>
      <c r="VV69">
        <v>-1</v>
      </c>
      <c r="VW69">
        <v>1</v>
      </c>
      <c r="VX69" s="214">
        <v>1</v>
      </c>
      <c r="VY69">
        <v>0</v>
      </c>
      <c r="VZ69">
        <v>1</v>
      </c>
      <c r="WA69">
        <v>0</v>
      </c>
      <c r="WB69">
        <v>1</v>
      </c>
      <c r="WC69" s="248">
        <v>2.7158098933099999E-2</v>
      </c>
      <c r="WD69" s="202">
        <v>42541</v>
      </c>
      <c r="WE69">
        <f t="shared" si="178"/>
        <v>-1</v>
      </c>
      <c r="WF69" t="s">
        <v>1180</v>
      </c>
      <c r="WG69">
        <v>4</v>
      </c>
      <c r="WH69" s="252">
        <v>2</v>
      </c>
      <c r="WI69">
        <v>4</v>
      </c>
      <c r="WJ69" s="138">
        <v>84720</v>
      </c>
      <c r="WK69" s="138">
        <v>84720</v>
      </c>
      <c r="WL69" s="196">
        <v>-2300.8341416122321</v>
      </c>
      <c r="WM69" s="196">
        <f t="shared" si="163"/>
        <v>-2300.8341416122321</v>
      </c>
      <c r="WN69" s="196">
        <v>2300.8341416122321</v>
      </c>
      <c r="WO69" s="196">
        <v>-2300.8341416122321</v>
      </c>
      <c r="WP69" s="196">
        <v>2300.8341416122321</v>
      </c>
      <c r="WQ69" s="196">
        <v>2300.8341416122321</v>
      </c>
      <c r="WR69" s="196">
        <v>-2300.8341416122321</v>
      </c>
      <c r="WS69" s="196">
        <f t="shared" si="105"/>
        <v>-2300.8341416122321</v>
      </c>
      <c r="WT69" s="196">
        <v>2300.8341416122321</v>
      </c>
      <c r="WU69" s="196">
        <v>-2300.8341416122321</v>
      </c>
      <c r="WV69" s="196">
        <v>-2300.8341416122321</v>
      </c>
      <c r="WW69" s="196">
        <v>2300.8341416122321</v>
      </c>
      <c r="WY69">
        <v>1</v>
      </c>
      <c r="WZ69" s="239">
        <v>-1</v>
      </c>
      <c r="XA69" s="239">
        <v>1</v>
      </c>
      <c r="XB69" s="239">
        <v>-1</v>
      </c>
      <c r="XC69" s="214">
        <v>1</v>
      </c>
      <c r="XD69" s="240">
        <v>11</v>
      </c>
      <c r="XE69">
        <v>-1</v>
      </c>
      <c r="XF69">
        <v>1</v>
      </c>
      <c r="XG69">
        <v>1</v>
      </c>
      <c r="XH69">
        <v>0</v>
      </c>
      <c r="XI69">
        <v>1</v>
      </c>
      <c r="XJ69">
        <v>0</v>
      </c>
      <c r="XK69">
        <v>1</v>
      </c>
      <c r="XL69">
        <v>2.9745042492900001E-2</v>
      </c>
      <c r="XM69" s="202">
        <v>42541</v>
      </c>
      <c r="XN69">
        <f t="shared" si="179"/>
        <v>1</v>
      </c>
      <c r="XO69" t="s">
        <v>1180</v>
      </c>
      <c r="XP69">
        <v>4</v>
      </c>
      <c r="XQ69" s="252">
        <v>1</v>
      </c>
      <c r="XR69">
        <v>5</v>
      </c>
      <c r="XS69" s="138">
        <v>87240</v>
      </c>
      <c r="XT69" s="138">
        <v>109050</v>
      </c>
      <c r="XU69" s="196">
        <v>-2594.9575070805963</v>
      </c>
      <c r="XV69" s="196">
        <f t="shared" si="164"/>
        <v>2594.9575070805963</v>
      </c>
      <c r="XW69" s="196">
        <v>2594.9575070805963</v>
      </c>
      <c r="XX69" s="196">
        <v>-2594.9575070805963</v>
      </c>
      <c r="XY69" s="196">
        <v>2594.9575070805963</v>
      </c>
      <c r="XZ69" s="196">
        <v>2594.9575070805963</v>
      </c>
      <c r="YA69" s="196">
        <v>-2594.9575070805963</v>
      </c>
      <c r="YB69" s="196">
        <f t="shared" si="106"/>
        <v>2594.9575070805963</v>
      </c>
      <c r="YC69" s="196">
        <v>2594.9575070805963</v>
      </c>
      <c r="YD69" s="196">
        <v>-2594.9575070805963</v>
      </c>
      <c r="YE69" s="196">
        <v>-2594.9575070805963</v>
      </c>
      <c r="YF69" s="196">
        <v>2594.9575070805963</v>
      </c>
      <c r="YH69">
        <v>1</v>
      </c>
      <c r="YI69">
        <v>1</v>
      </c>
      <c r="YJ69">
        <v>1</v>
      </c>
      <c r="YK69">
        <v>1</v>
      </c>
      <c r="YL69">
        <v>1</v>
      </c>
      <c r="YM69">
        <v>-2</v>
      </c>
      <c r="YN69">
        <v>-1</v>
      </c>
      <c r="YO69">
        <v>-1</v>
      </c>
      <c r="YP69" s="214">
        <v>-1</v>
      </c>
      <c r="YQ69">
        <v>0</v>
      </c>
      <c r="YR69">
        <v>0</v>
      </c>
      <c r="YS69">
        <v>1</v>
      </c>
      <c r="YT69">
        <v>1</v>
      </c>
      <c r="YU69" s="248">
        <v>-2.5676295277400001E-2</v>
      </c>
      <c r="YV69" s="202">
        <v>42541</v>
      </c>
      <c r="YW69">
        <f t="shared" si="180"/>
        <v>1</v>
      </c>
      <c r="YX69" t="s">
        <v>1180</v>
      </c>
      <c r="YY69">
        <v>4</v>
      </c>
      <c r="YZ69">
        <v>2</v>
      </c>
      <c r="ZA69">
        <v>3</v>
      </c>
      <c r="ZB69" s="138">
        <v>85000</v>
      </c>
      <c r="ZC69" s="138">
        <v>63750</v>
      </c>
      <c r="ZD69" s="196">
        <v>-2182.4850985789999</v>
      </c>
      <c r="ZE69" s="196">
        <f t="shared" si="165"/>
        <v>-2182.4850985789999</v>
      </c>
      <c r="ZF69" s="196">
        <v>-2182.4850985789999</v>
      </c>
      <c r="ZG69" s="196">
        <v>2182.4850985789999</v>
      </c>
      <c r="ZH69" s="196">
        <v>2182.4850985789999</v>
      </c>
      <c r="ZI69" s="196">
        <v>-2182.4850985789999</v>
      </c>
      <c r="ZJ69" s="196">
        <v>-2182.4850985789999</v>
      </c>
      <c r="ZK69" s="196">
        <f t="shared" si="107"/>
        <v>-2182.4850985789999</v>
      </c>
      <c r="ZL69" s="196">
        <v>-2182.4850985789999</v>
      </c>
      <c r="ZM69" s="196">
        <v>2182.4850985789999</v>
      </c>
      <c r="ZN69" s="196">
        <v>-2182.4850985789999</v>
      </c>
      <c r="ZO69" s="196">
        <v>2182.4850985789999</v>
      </c>
      <c r="ZQ69">
        <v>-1</v>
      </c>
      <c r="ZR69" s="239">
        <v>1</v>
      </c>
      <c r="ZS69" s="239">
        <v>1</v>
      </c>
      <c r="ZT69" s="239">
        <v>-1</v>
      </c>
      <c r="ZU69" s="214">
        <v>1</v>
      </c>
      <c r="ZV69" s="240">
        <v>-3</v>
      </c>
      <c r="ZW69">
        <v>-1</v>
      </c>
      <c r="ZX69">
        <v>-1</v>
      </c>
      <c r="ZY69" s="214">
        <v>1</v>
      </c>
      <c r="ZZ69">
        <v>1</v>
      </c>
      <c r="AAA69">
        <v>1</v>
      </c>
      <c r="AAB69">
        <v>0</v>
      </c>
      <c r="AAC69">
        <v>0</v>
      </c>
      <c r="AAD69" s="248">
        <v>5.6470588235300002E-3</v>
      </c>
      <c r="AAE69" s="202">
        <v>42541</v>
      </c>
      <c r="AAF69">
        <f t="shared" si="181"/>
        <v>-1</v>
      </c>
      <c r="AAG69" t="s">
        <v>1180</v>
      </c>
      <c r="AAH69">
        <v>4</v>
      </c>
      <c r="AAI69" s="252">
        <v>1</v>
      </c>
      <c r="AAJ69">
        <v>5</v>
      </c>
      <c r="AAK69" s="138">
        <v>85480</v>
      </c>
      <c r="AAL69" s="138">
        <v>106850</v>
      </c>
      <c r="AAM69" s="196">
        <v>482.7105882353444</v>
      </c>
      <c r="AAN69" s="196">
        <f t="shared" si="166"/>
        <v>-482.7105882353444</v>
      </c>
      <c r="AAO69" s="196">
        <v>482.7105882353444</v>
      </c>
      <c r="AAP69" s="196">
        <v>-482.7105882353444</v>
      </c>
      <c r="AAQ69" s="196">
        <v>-482.7105882353444</v>
      </c>
      <c r="AAR69" s="196">
        <v>482.7105882353444</v>
      </c>
      <c r="AAS69" s="196">
        <v>-482.7105882353444</v>
      </c>
      <c r="AAT69" s="196">
        <f t="shared" si="108"/>
        <v>-482.7105882353444</v>
      </c>
      <c r="AAU69" s="196">
        <v>482.7105882353444</v>
      </c>
      <c r="AAV69" s="196">
        <v>-482.7105882353444</v>
      </c>
      <c r="AAW69" s="196">
        <v>-482.7105882353444</v>
      </c>
      <c r="AAX69" s="196">
        <v>482.7105882353444</v>
      </c>
      <c r="AAZ69">
        <v>1</v>
      </c>
      <c r="ABA69" s="239">
        <v>-1</v>
      </c>
      <c r="ABB69" s="239">
        <v>-1</v>
      </c>
      <c r="ABC69" s="239">
        <v>1</v>
      </c>
      <c r="ABD69" s="214">
        <v>1</v>
      </c>
      <c r="ABE69" s="240">
        <v>-4</v>
      </c>
      <c r="ABF69">
        <v>-1</v>
      </c>
      <c r="ABG69">
        <v>-1</v>
      </c>
      <c r="ABH69" s="214">
        <v>-1</v>
      </c>
      <c r="ABI69">
        <v>1</v>
      </c>
      <c r="ABJ69">
        <v>0</v>
      </c>
      <c r="ABK69">
        <v>1</v>
      </c>
      <c r="ABL69">
        <v>1</v>
      </c>
      <c r="ABM69" s="248">
        <v>-4.67945718297E-4</v>
      </c>
      <c r="ABN69" s="202">
        <v>42556</v>
      </c>
      <c r="ABO69">
        <v>-1</v>
      </c>
      <c r="ABP69" t="s">
        <v>1180</v>
      </c>
      <c r="ABQ69">
        <v>4</v>
      </c>
      <c r="ABR69" s="252">
        <v>1</v>
      </c>
      <c r="ABS69">
        <v>5</v>
      </c>
      <c r="ABT69" s="138">
        <v>85440</v>
      </c>
      <c r="ABU69" s="138">
        <v>106800</v>
      </c>
      <c r="ABV69" s="196">
        <v>39.981282171295682</v>
      </c>
      <c r="ABW69" s="196">
        <v>-39.981282171295682</v>
      </c>
      <c r="ABX69" s="196">
        <v>-39.981282171295682</v>
      </c>
      <c r="ABY69" s="196">
        <v>39.981282171295682</v>
      </c>
      <c r="ABZ69" s="196">
        <v>39.981282171295682</v>
      </c>
      <c r="ACA69" s="196">
        <v>39.981282171295682</v>
      </c>
      <c r="ACB69" s="196">
        <v>-39.981282171295682</v>
      </c>
      <c r="ACC69" s="196">
        <v>39.981282171295682</v>
      </c>
      <c r="ACD69" s="196">
        <v>-39.981282171295682</v>
      </c>
      <c r="ACE69" s="196">
        <v>39.981282171295682</v>
      </c>
      <c r="ACF69" s="196">
        <v>-39.981282171295682</v>
      </c>
      <c r="ACG69" s="196">
        <v>39.981282171295682</v>
      </c>
      <c r="ACI69">
        <v>-1</v>
      </c>
      <c r="ACJ69" s="239">
        <v>1</v>
      </c>
      <c r="ACK69" s="239">
        <v>1</v>
      </c>
      <c r="ACL69" s="239">
        <v>1</v>
      </c>
      <c r="ACM69" s="214">
        <v>1</v>
      </c>
      <c r="ACN69" s="240">
        <v>-5</v>
      </c>
      <c r="ACO69">
        <v>-1</v>
      </c>
      <c r="ACP69">
        <v>-1</v>
      </c>
      <c r="ACQ69" s="214">
        <v>1</v>
      </c>
      <c r="ACR69">
        <v>1</v>
      </c>
      <c r="ACS69">
        <v>1</v>
      </c>
      <c r="ACT69">
        <v>0</v>
      </c>
      <c r="ACU69">
        <v>0</v>
      </c>
      <c r="ACV69" s="248">
        <v>0</v>
      </c>
      <c r="ACW69" s="202">
        <v>42556</v>
      </c>
      <c r="ACX69">
        <v>1</v>
      </c>
      <c r="ACY69" t="s">
        <v>1180</v>
      </c>
      <c r="ACZ69">
        <v>4</v>
      </c>
      <c r="ADA69" s="252"/>
      <c r="ADB69">
        <v>3</v>
      </c>
      <c r="ADC69" s="138">
        <v>85440</v>
      </c>
      <c r="ADD69" s="138">
        <v>64080</v>
      </c>
      <c r="ADE69" s="196">
        <v>0</v>
      </c>
      <c r="ADF69" s="196">
        <v>0</v>
      </c>
      <c r="ADG69" s="196">
        <v>0</v>
      </c>
      <c r="ADH69" s="196">
        <v>0</v>
      </c>
      <c r="ADI69" s="196">
        <v>0</v>
      </c>
      <c r="ADJ69" s="196">
        <v>0</v>
      </c>
      <c r="ADK69" s="196">
        <v>0</v>
      </c>
      <c r="ADL69" s="196">
        <v>0</v>
      </c>
      <c r="ADM69" s="196">
        <v>0</v>
      </c>
      <c r="ADN69" s="196">
        <v>0</v>
      </c>
      <c r="ADO69" s="196">
        <v>0</v>
      </c>
      <c r="ADP69" s="196">
        <v>0</v>
      </c>
      <c r="ADR69">
        <v>1</v>
      </c>
      <c r="ADS69" s="239">
        <v>1</v>
      </c>
      <c r="ADT69" s="239">
        <v>1</v>
      </c>
      <c r="ADU69" s="214">
        <v>1</v>
      </c>
      <c r="ADV69" s="214">
        <v>1</v>
      </c>
      <c r="ADW69" s="240">
        <v>-6</v>
      </c>
      <c r="ADX69">
        <v>-1</v>
      </c>
      <c r="ADY69">
        <v>-1</v>
      </c>
      <c r="ADZ69" s="214">
        <v>-1</v>
      </c>
      <c r="AEA69">
        <v>0</v>
      </c>
      <c r="AEB69">
        <v>0</v>
      </c>
      <c r="AEC69">
        <v>1</v>
      </c>
      <c r="AED69">
        <v>1</v>
      </c>
      <c r="AEE69" s="248">
        <v>-7.9588014981300005E-3</v>
      </c>
      <c r="AEF69" s="202">
        <v>42556</v>
      </c>
      <c r="AEG69">
        <v>1</v>
      </c>
      <c r="AEH69" t="s">
        <v>1180</v>
      </c>
      <c r="AEI69">
        <v>4</v>
      </c>
      <c r="AEJ69" s="252"/>
      <c r="AEK69">
        <v>3</v>
      </c>
      <c r="AEL69" s="138">
        <v>84760</v>
      </c>
      <c r="AEM69" s="138">
        <v>63570</v>
      </c>
      <c r="AEN69" s="196">
        <v>-674.58801498149887</v>
      </c>
      <c r="AEO69" s="196">
        <v>-674.58801498149887</v>
      </c>
      <c r="AEP69" s="196">
        <v>-674.58801498149887</v>
      </c>
      <c r="AEQ69" s="196">
        <v>674.58801498149887</v>
      </c>
      <c r="AER69" s="196">
        <v>674.58801498149887</v>
      </c>
      <c r="AES69" s="196">
        <v>-674.58801498149887</v>
      </c>
      <c r="AET69" s="196">
        <v>-674.58801498149887</v>
      </c>
      <c r="AEU69" s="196">
        <v>-674.58801498149887</v>
      </c>
      <c r="AEV69" s="196">
        <v>-674.58801498149887</v>
      </c>
      <c r="AEW69" s="196">
        <v>674.58801498149887</v>
      </c>
      <c r="AEX69" s="196">
        <v>-674.58801498149887</v>
      </c>
      <c r="AEY69" s="196">
        <v>674.58801498149887</v>
      </c>
      <c r="AFA69">
        <f t="shared" si="109"/>
        <v>-1</v>
      </c>
      <c r="AFB69" s="239">
        <v>-1</v>
      </c>
      <c r="AFC69" s="239">
        <v>-1</v>
      </c>
      <c r="AFD69" s="239">
        <v>1</v>
      </c>
      <c r="AFE69" s="214">
        <v>1</v>
      </c>
      <c r="AFF69" s="240">
        <v>-7</v>
      </c>
      <c r="AFG69">
        <f t="shared" si="110"/>
        <v>-1</v>
      </c>
      <c r="AFH69">
        <f t="shared" si="111"/>
        <v>-1</v>
      </c>
      <c r="AFI69" s="214">
        <v>-1</v>
      </c>
      <c r="AFJ69">
        <f t="shared" si="112"/>
        <v>1</v>
      </c>
      <c r="AFK69">
        <f t="shared" si="194"/>
        <v>0</v>
      </c>
      <c r="AFL69">
        <f t="shared" si="167"/>
        <v>1</v>
      </c>
      <c r="AFM69">
        <f t="shared" si="114"/>
        <v>1</v>
      </c>
      <c r="AFN69">
        <v>-7.0788107597899996E-3</v>
      </c>
      <c r="AFO69" s="202">
        <v>42556</v>
      </c>
      <c r="AFP69">
        <f t="shared" si="115"/>
        <v>-1</v>
      </c>
      <c r="AFQ69" t="str">
        <f t="shared" si="92"/>
        <v>TRUE</v>
      </c>
      <c r="AFR69">
        <f>VLOOKUP($A69,'FuturesInfo (3)'!$A$2:$V$80,22)</f>
        <v>4</v>
      </c>
      <c r="AFS69" s="252"/>
      <c r="AFT69">
        <f t="shared" si="116"/>
        <v>3</v>
      </c>
      <c r="AFU69" s="138">
        <f>VLOOKUP($A69,'FuturesInfo (3)'!$A$2:$O$80,15)*AFR69</f>
        <v>84160</v>
      </c>
      <c r="AFV69" s="138">
        <f>VLOOKUP($A69,'FuturesInfo (3)'!$A$2:$O$80,15)*AFT69</f>
        <v>63120</v>
      </c>
      <c r="AFW69" s="196">
        <f t="shared" si="117"/>
        <v>595.75271354392635</v>
      </c>
      <c r="AFX69" s="196">
        <f t="shared" si="188"/>
        <v>595.75271354392635</v>
      </c>
      <c r="AFY69" s="196">
        <f t="shared" si="119"/>
        <v>-595.75271354392635</v>
      </c>
      <c r="AFZ69" s="196">
        <f t="shared" si="120"/>
        <v>595.75271354392635</v>
      </c>
      <c r="AGA69" s="196">
        <f t="shared" si="191"/>
        <v>595.75271354392635</v>
      </c>
      <c r="AGB69" s="196">
        <f t="shared" si="122"/>
        <v>595.75271354392635</v>
      </c>
      <c r="AGC69" s="196">
        <f t="shared" si="168"/>
        <v>-595.75271354392635</v>
      </c>
      <c r="AGD69" s="196">
        <f t="shared" si="123"/>
        <v>595.75271354392635</v>
      </c>
      <c r="AGE69" s="196">
        <f>IF(IF(sym!$Q58=AFI69,1,0)=1,ABS(AFU69*AFN69),-ABS(AFU69*AFN69))</f>
        <v>-595.75271354392635</v>
      </c>
      <c r="AGF69" s="196">
        <f>IF(IF(sym!$P58=AFI69,1,0)=1,ABS(AFU69*AFN69),-ABS(AFU69*AFN69))</f>
        <v>595.75271354392635</v>
      </c>
      <c r="AGG69" s="196">
        <f t="shared" si="183"/>
        <v>-595.75271354392635</v>
      </c>
      <c r="AGH69" s="196">
        <f t="shared" si="125"/>
        <v>595.75271354392635</v>
      </c>
      <c r="AGJ69">
        <f t="shared" si="126"/>
        <v>-1</v>
      </c>
      <c r="AGK69" s="239">
        <v>-1</v>
      </c>
      <c r="AGL69" s="239">
        <v>1</v>
      </c>
      <c r="AGM69" s="239">
        <v>-1</v>
      </c>
      <c r="AGN69" s="214">
        <v>1</v>
      </c>
      <c r="AGO69" s="240">
        <v>6</v>
      </c>
      <c r="AGP69">
        <f t="shared" si="127"/>
        <v>-1</v>
      </c>
      <c r="AGQ69">
        <f t="shared" si="128"/>
        <v>1</v>
      </c>
      <c r="AGR69" s="214"/>
      <c r="AGS69">
        <f t="shared" si="129"/>
        <v>0</v>
      </c>
      <c r="AGT69">
        <f t="shared" si="195"/>
        <v>0</v>
      </c>
      <c r="AGU69">
        <f t="shared" si="169"/>
        <v>0</v>
      </c>
      <c r="AGV69">
        <f t="shared" si="131"/>
        <v>0</v>
      </c>
      <c r="AGW69" s="248"/>
      <c r="AGX69" s="202">
        <v>42558</v>
      </c>
      <c r="AGY69">
        <f t="shared" si="132"/>
        <v>1</v>
      </c>
      <c r="AGZ69" t="str">
        <f t="shared" si="93"/>
        <v>TRUE</v>
      </c>
      <c r="AHA69">
        <f>VLOOKUP($A69,'FuturesInfo (3)'!$A$2:$V$80,22)</f>
        <v>4</v>
      </c>
      <c r="AHB69" s="252"/>
      <c r="AHC69">
        <f t="shared" si="133"/>
        <v>3</v>
      </c>
      <c r="AHD69" s="138">
        <f>VLOOKUP($A69,'FuturesInfo (3)'!$A$2:$O$80,15)*AHA69</f>
        <v>84160</v>
      </c>
      <c r="AHE69" s="138">
        <f>VLOOKUP($A69,'FuturesInfo (3)'!$A$2:$O$80,15)*AHC69</f>
        <v>63120</v>
      </c>
      <c r="AHF69" s="196">
        <f t="shared" si="134"/>
        <v>0</v>
      </c>
      <c r="AHG69" s="196">
        <f t="shared" si="189"/>
        <v>0</v>
      </c>
      <c r="AHH69" s="196">
        <f t="shared" si="136"/>
        <v>0</v>
      </c>
      <c r="AHI69" s="196">
        <f t="shared" si="137"/>
        <v>0</v>
      </c>
      <c r="AHJ69" s="196">
        <f t="shared" si="192"/>
        <v>0</v>
      </c>
      <c r="AHK69" s="196">
        <f t="shared" si="139"/>
        <v>0</v>
      </c>
      <c r="AHL69" s="196">
        <f t="shared" si="170"/>
        <v>0</v>
      </c>
      <c r="AHM69" s="196">
        <f t="shared" si="140"/>
        <v>0</v>
      </c>
      <c r="AHN69" s="196">
        <f>IF(IF(sym!$Q58=AGR69,1,0)=1,ABS(AHD69*AGW69),-ABS(AHD69*AGW69))</f>
        <v>0</v>
      </c>
      <c r="AHO69" s="196">
        <f>IF(IF(sym!$P58=AGR69,1,0)=1,ABS(AHD69*AGW69),-ABS(AHD69*AGW69))</f>
        <v>0</v>
      </c>
      <c r="AHP69" s="196">
        <f t="shared" si="185"/>
        <v>0</v>
      </c>
      <c r="AHQ69" s="196">
        <f t="shared" si="142"/>
        <v>0</v>
      </c>
      <c r="AHS69">
        <f t="shared" si="143"/>
        <v>0</v>
      </c>
      <c r="AHT69" s="239"/>
      <c r="AHU69" s="239"/>
      <c r="AHV69" s="239"/>
      <c r="AHW69" s="214"/>
      <c r="AHX69" s="240"/>
      <c r="AHY69">
        <f t="shared" si="144"/>
        <v>1</v>
      </c>
      <c r="AHZ69">
        <f t="shared" si="145"/>
        <v>0</v>
      </c>
      <c r="AIA69" s="214"/>
      <c r="AIB69">
        <f t="shared" si="146"/>
        <v>1</v>
      </c>
      <c r="AIC69">
        <f t="shared" si="196"/>
        <v>1</v>
      </c>
      <c r="AID69">
        <f t="shared" si="171"/>
        <v>0</v>
      </c>
      <c r="AIE69">
        <f t="shared" si="148"/>
        <v>1</v>
      </c>
      <c r="AIF69" s="248"/>
      <c r="AIG69" s="202"/>
      <c r="AIH69">
        <f t="shared" si="149"/>
        <v>-1</v>
      </c>
      <c r="AII69" t="str">
        <f t="shared" si="94"/>
        <v>FALSE</v>
      </c>
      <c r="AIJ69">
        <f>VLOOKUP($A69,'FuturesInfo (3)'!$A$2:$V$80,22)</f>
        <v>4</v>
      </c>
      <c r="AIK69" s="252"/>
      <c r="AIL69">
        <f t="shared" si="150"/>
        <v>3</v>
      </c>
      <c r="AIM69" s="138">
        <f>VLOOKUP($A69,'FuturesInfo (3)'!$A$2:$O$80,15)*AIJ69</f>
        <v>84160</v>
      </c>
      <c r="AIN69" s="138">
        <f>VLOOKUP($A69,'FuturesInfo (3)'!$A$2:$O$80,15)*AIL69</f>
        <v>63120</v>
      </c>
      <c r="AIO69" s="196">
        <f t="shared" si="151"/>
        <v>0</v>
      </c>
      <c r="AIP69" s="196">
        <f t="shared" si="190"/>
        <v>0</v>
      </c>
      <c r="AIQ69" s="196">
        <f t="shared" si="153"/>
        <v>0</v>
      </c>
      <c r="AIR69" s="196">
        <f t="shared" si="154"/>
        <v>0</v>
      </c>
      <c r="AIS69" s="196">
        <f t="shared" si="193"/>
        <v>0</v>
      </c>
      <c r="AIT69" s="196">
        <f t="shared" si="156"/>
        <v>0</v>
      </c>
      <c r="AIU69" s="196">
        <f t="shared" si="172"/>
        <v>0</v>
      </c>
      <c r="AIV69" s="196">
        <f t="shared" si="157"/>
        <v>0</v>
      </c>
      <c r="AIW69" s="196">
        <f>IF(IF(sym!$Q58=AIA69,1,0)=1,ABS(AIM69*AIF69),-ABS(AIM69*AIF69))</f>
        <v>0</v>
      </c>
      <c r="AIX69" s="196">
        <f>IF(IF(sym!$P58=AIA69,1,0)=1,ABS(AIM69*AIF69),-ABS(AIM69*AIF69))</f>
        <v>0</v>
      </c>
      <c r="AIY69" s="196">
        <f t="shared" si="187"/>
        <v>0</v>
      </c>
      <c r="AIZ69" s="196">
        <f t="shared" si="159"/>
        <v>0</v>
      </c>
    </row>
    <row r="70" spans="1:936" s="3" customFormat="1" x14ac:dyDescent="0.25">
      <c r="A70" s="1" t="s">
        <v>394</v>
      </c>
      <c r="B70" s="150" t="str">
        <f>'FuturesInfo (3)'!M58</f>
        <v>@RS</v>
      </c>
      <c r="C70" s="200" t="str">
        <f>VLOOKUP(A70,'FuturesInfo (3)'!$A$2:$K$80,11)</f>
        <v>grain</v>
      </c>
      <c r="D70"/>
      <c r="F70" t="e">
        <f>#REF!</f>
        <v>#REF!</v>
      </c>
      <c r="G70">
        <v>1</v>
      </c>
      <c r="H70">
        <v>-1</v>
      </c>
      <c r="I70">
        <v>-1</v>
      </c>
      <c r="J70">
        <f t="shared" si="197"/>
        <v>0</v>
      </c>
      <c r="K70">
        <f t="shared" si="198"/>
        <v>1</v>
      </c>
      <c r="L70" s="184">
        <v>-1.24855935459E-2</v>
      </c>
      <c r="M70" s="2">
        <v>10</v>
      </c>
      <c r="N70">
        <v>60</v>
      </c>
      <c r="O70" t="str">
        <f t="shared" si="199"/>
        <v>TRUE</v>
      </c>
      <c r="P70">
        <f>VLOOKUP($A70,'FuturesInfo (3)'!$A$2:$V$80,22)</f>
        <v>11</v>
      </c>
      <c r="Q70">
        <f t="shared" si="80"/>
        <v>11</v>
      </c>
      <c r="R70">
        <f t="shared" si="80"/>
        <v>11</v>
      </c>
      <c r="S70" s="138">
        <f>VLOOKUP($A70,'FuturesInfo (3)'!$A$2:$O$80,15)*Q70</f>
        <v>79857.893110905163</v>
      </c>
      <c r="T70" s="144">
        <f t="shared" si="200"/>
        <v>-997.0731948146896</v>
      </c>
      <c r="U70" s="144">
        <f t="shared" si="95"/>
        <v>997.0731948146896</v>
      </c>
      <c r="W70">
        <f t="shared" si="201"/>
        <v>1</v>
      </c>
      <c r="X70">
        <v>1</v>
      </c>
      <c r="Y70">
        <v>-1</v>
      </c>
      <c r="Z70">
        <v>1</v>
      </c>
      <c r="AA70">
        <f t="shared" si="173"/>
        <v>1</v>
      </c>
      <c r="AB70">
        <f t="shared" si="202"/>
        <v>0</v>
      </c>
      <c r="AC70" s="1">
        <v>5.8354405724399998E-3</v>
      </c>
      <c r="AD70" s="2">
        <v>10</v>
      </c>
      <c r="AE70">
        <v>60</v>
      </c>
      <c r="AF70" t="str">
        <f t="shared" si="203"/>
        <v>TRUE</v>
      </c>
      <c r="AG70">
        <f>VLOOKUP($A70,'FuturesInfo (3)'!$A$2:$V$80,22)</f>
        <v>11</v>
      </c>
      <c r="AH70">
        <f t="shared" si="204"/>
        <v>8</v>
      </c>
      <c r="AI70">
        <f t="shared" si="96"/>
        <v>11</v>
      </c>
      <c r="AJ70" s="138">
        <f>VLOOKUP($A70,'FuturesInfo (3)'!$A$2:$O$80,15)*AI70</f>
        <v>79857.893110905163</v>
      </c>
      <c r="AK70" s="196">
        <f t="shared" si="205"/>
        <v>466.00598948895276</v>
      </c>
      <c r="AL70" s="196">
        <f t="shared" si="98"/>
        <v>-466.00598948895276</v>
      </c>
      <c r="AN70">
        <f t="shared" si="86"/>
        <v>1</v>
      </c>
      <c r="AO70">
        <v>1</v>
      </c>
      <c r="AP70">
        <v>-1</v>
      </c>
      <c r="AQ70">
        <v>1</v>
      </c>
      <c r="AR70">
        <f t="shared" si="174"/>
        <v>1</v>
      </c>
      <c r="AS70">
        <f t="shared" si="87"/>
        <v>0</v>
      </c>
      <c r="AT70" s="1">
        <v>2.6789131266699998E-3</v>
      </c>
      <c r="AU70" s="2">
        <v>10</v>
      </c>
      <c r="AV70">
        <v>60</v>
      </c>
      <c r="AW70" t="str">
        <f t="shared" si="88"/>
        <v>TRUE</v>
      </c>
      <c r="AX70">
        <f>VLOOKUP($A70,'FuturesInfo (3)'!$A$2:$V$80,22)</f>
        <v>11</v>
      </c>
      <c r="AY70">
        <f t="shared" si="89"/>
        <v>8</v>
      </c>
      <c r="AZ70">
        <f t="shared" si="99"/>
        <v>11</v>
      </c>
      <c r="BA70" s="138">
        <f>VLOOKUP($A70,'FuturesInfo (3)'!$A$2:$O$80,15)*AZ70</f>
        <v>79857.893110905163</v>
      </c>
      <c r="BB70" s="196">
        <f t="shared" si="90"/>
        <v>213.93235812301359</v>
      </c>
      <c r="BC70" s="196">
        <f t="shared" si="100"/>
        <v>-213.93235812301359</v>
      </c>
      <c r="BE70">
        <v>1</v>
      </c>
      <c r="BF70">
        <v>1</v>
      </c>
      <c r="BG70">
        <v>-1</v>
      </c>
      <c r="BH70">
        <v>1</v>
      </c>
      <c r="BI70">
        <v>1</v>
      </c>
      <c r="BJ70">
        <v>0</v>
      </c>
      <c r="BK70" s="1">
        <v>9.7328244274800003E-3</v>
      </c>
      <c r="BL70" s="2">
        <v>10</v>
      </c>
      <c r="BM70">
        <v>60</v>
      </c>
      <c r="BN70" t="s">
        <v>1180</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1180</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1180</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1180</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1180</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1180</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1180</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1180</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1180</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1180</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1180</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1180</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1180</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1180</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1180</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1180</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1180</v>
      </c>
      <c r="QX70">
        <v>13</v>
      </c>
      <c r="QY70" s="252">
        <v>1</v>
      </c>
      <c r="QZ70">
        <v>16</v>
      </c>
      <c r="RA70" s="138">
        <v>99303.468787080259</v>
      </c>
      <c r="RB70" s="138">
        <v>122219.65389179109</v>
      </c>
      <c r="RC70" s="196">
        <v>1484.2656063623792</v>
      </c>
      <c r="RD70" s="196">
        <f t="shared" si="91"/>
        <v>-1484.2656063623792</v>
      </c>
      <c r="RE70" s="196">
        <v>-1484.2656063623792</v>
      </c>
      <c r="RF70" s="196">
        <v>1484.2656063623792</v>
      </c>
      <c r="RG70" s="196">
        <v>1484.2656063623792</v>
      </c>
      <c r="RH70" s="196">
        <v>1484.2656063623792</v>
      </c>
      <c r="RI70" s="196">
        <f t="shared" si="101"/>
        <v>-16</v>
      </c>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f t="shared" si="175"/>
        <v>1</v>
      </c>
      <c r="SE70" t="s">
        <v>1180</v>
      </c>
      <c r="SF70">
        <v>13</v>
      </c>
      <c r="SG70" s="252">
        <v>1</v>
      </c>
      <c r="SH70">
        <v>16</v>
      </c>
      <c r="SI70" s="138">
        <v>99839.741096295373</v>
      </c>
      <c r="SJ70" s="138">
        <v>122879.68134928662</v>
      </c>
      <c r="SK70" s="196">
        <v>0</v>
      </c>
      <c r="SL70" s="196">
        <f t="shared" si="160"/>
        <v>0</v>
      </c>
      <c r="SM70" s="196">
        <v>0</v>
      </c>
      <c r="SN70" s="196">
        <v>0</v>
      </c>
      <c r="SO70" s="196">
        <v>0</v>
      </c>
      <c r="SP70" s="196">
        <v>0</v>
      </c>
      <c r="SQ70" s="196">
        <v>0</v>
      </c>
      <c r="SR70" s="196">
        <f t="shared" si="102"/>
        <v>0</v>
      </c>
      <c r="SS70" s="196">
        <v>0</v>
      </c>
      <c r="ST70" s="196">
        <v>0</v>
      </c>
      <c r="SU70" s="196">
        <v>0</v>
      </c>
      <c r="SV70" s="196">
        <v>0</v>
      </c>
      <c r="SX70">
        <v>1</v>
      </c>
      <c r="SY70" s="239">
        <v>1</v>
      </c>
      <c r="SZ70" s="239">
        <v>1</v>
      </c>
      <c r="TA70" s="239">
        <v>1</v>
      </c>
      <c r="TB70" s="214">
        <v>-1</v>
      </c>
      <c r="TC70" s="240">
        <v>-4</v>
      </c>
      <c r="TD70">
        <v>1</v>
      </c>
      <c r="TE70">
        <v>1</v>
      </c>
      <c r="TF70" s="214">
        <v>-1</v>
      </c>
      <c r="TG70">
        <v>0</v>
      </c>
      <c r="TH70">
        <v>1</v>
      </c>
      <c r="TI70">
        <v>0</v>
      </c>
      <c r="TJ70">
        <v>0</v>
      </c>
      <c r="TK70" s="248">
        <v>-4.2364333266099998E-3</v>
      </c>
      <c r="TL70" s="202">
        <v>42545</v>
      </c>
      <c r="TM70">
        <f t="shared" si="176"/>
        <v>1</v>
      </c>
      <c r="TN70" t="s">
        <v>1180</v>
      </c>
      <c r="TO70">
        <v>13</v>
      </c>
      <c r="TP70" s="252">
        <v>1</v>
      </c>
      <c r="TQ70">
        <v>16</v>
      </c>
      <c r="TR70" s="138">
        <v>99178.509880292739</v>
      </c>
      <c r="TS70" s="138">
        <v>122065.85831420645</v>
      </c>
      <c r="TT70" s="196">
        <v>-420.16314454039133</v>
      </c>
      <c r="TU70" s="196">
        <f t="shared" si="161"/>
        <v>-420.16314454039133</v>
      </c>
      <c r="TV70" s="196">
        <v>420.16314454039133</v>
      </c>
      <c r="TW70" s="196">
        <v>-420.16314454039133</v>
      </c>
      <c r="TX70" s="196">
        <v>-420.16314454039133</v>
      </c>
      <c r="TY70" s="196">
        <v>-420.16314454039133</v>
      </c>
      <c r="TZ70" s="196">
        <v>-420.16314454039133</v>
      </c>
      <c r="UA70" s="196">
        <f t="shared" si="103"/>
        <v>-420.16314454039133</v>
      </c>
      <c r="UB70" s="196">
        <v>-420.16314454039133</v>
      </c>
      <c r="UC70" s="196">
        <v>420.16314454039133</v>
      </c>
      <c r="UD70" s="196">
        <v>-420.16314454039133</v>
      </c>
      <c r="UE70" s="196">
        <v>420.16314454039133</v>
      </c>
      <c r="UG70">
        <v>-1</v>
      </c>
      <c r="UH70" s="239">
        <v>-1</v>
      </c>
      <c r="UI70" s="239">
        <v>-1</v>
      </c>
      <c r="UJ70" s="239">
        <v>1</v>
      </c>
      <c r="UK70" s="214">
        <v>-1</v>
      </c>
      <c r="UL70" s="240">
        <v>-5</v>
      </c>
      <c r="UM70">
        <v>1</v>
      </c>
      <c r="UN70">
        <v>1</v>
      </c>
      <c r="UO70" s="214">
        <v>-1</v>
      </c>
      <c r="UP70">
        <v>1</v>
      </c>
      <c r="UQ70">
        <v>1</v>
      </c>
      <c r="UR70">
        <v>0</v>
      </c>
      <c r="US70">
        <v>0</v>
      </c>
      <c r="UT70" s="248">
        <v>-2.12722852512E-2</v>
      </c>
      <c r="UU70" s="202">
        <v>42545</v>
      </c>
      <c r="UV70">
        <f t="shared" si="177"/>
        <v>-1</v>
      </c>
      <c r="UW70" t="s">
        <v>1180</v>
      </c>
      <c r="UX70">
        <v>13</v>
      </c>
      <c r="UY70" s="252">
        <v>1</v>
      </c>
      <c r="UZ70">
        <v>16</v>
      </c>
      <c r="VA70" s="138">
        <v>96724.164484829817</v>
      </c>
      <c r="VB70" s="138">
        <v>119045.12551979054</v>
      </c>
      <c r="VC70" s="196">
        <v>2057.544017605288</v>
      </c>
      <c r="VD70" s="196">
        <f t="shared" si="162"/>
        <v>2057.544017605288</v>
      </c>
      <c r="VE70" s="196">
        <v>2057.544017605288</v>
      </c>
      <c r="VF70" s="196">
        <v>-2057.544017605288</v>
      </c>
      <c r="VG70" s="196">
        <v>-2057.544017605288</v>
      </c>
      <c r="VH70" s="196">
        <v>2057.544017605288</v>
      </c>
      <c r="VI70" s="196">
        <v>-2057.544017605288</v>
      </c>
      <c r="VJ70" s="196">
        <f t="shared" si="104"/>
        <v>2057.544017605288</v>
      </c>
      <c r="VK70" s="196">
        <v>-2057.544017605288</v>
      </c>
      <c r="VL70" s="196">
        <v>2057.544017605288</v>
      </c>
      <c r="VM70" s="196">
        <v>-2057.544017605288</v>
      </c>
      <c r="VN70" s="196">
        <v>2057.544017605288</v>
      </c>
      <c r="VP70">
        <v>-1</v>
      </c>
      <c r="VQ70" s="239">
        <v>1</v>
      </c>
      <c r="VR70" s="239">
        <v>1</v>
      </c>
      <c r="VS70" s="239">
        <v>-1</v>
      </c>
      <c r="VT70" s="214">
        <v>-1</v>
      </c>
      <c r="VU70" s="240">
        <v>2</v>
      </c>
      <c r="VV70">
        <v>1</v>
      </c>
      <c r="VW70">
        <v>-1</v>
      </c>
      <c r="VX70" s="214">
        <v>-1</v>
      </c>
      <c r="VY70">
        <v>0</v>
      </c>
      <c r="VZ70">
        <v>1</v>
      </c>
      <c r="WA70">
        <v>0</v>
      </c>
      <c r="WB70">
        <v>1</v>
      </c>
      <c r="WC70" s="248">
        <v>-6.8308838749700004E-3</v>
      </c>
      <c r="WD70" s="202">
        <v>42545</v>
      </c>
      <c r="WE70">
        <f t="shared" si="178"/>
        <v>-1</v>
      </c>
      <c r="WF70" t="s">
        <v>1180</v>
      </c>
      <c r="WG70">
        <v>13</v>
      </c>
      <c r="WH70" s="252">
        <v>1</v>
      </c>
      <c r="WI70">
        <v>13</v>
      </c>
      <c r="WJ70" s="138">
        <v>96004.309681391402</v>
      </c>
      <c r="WK70" s="138">
        <v>96004.309681391402</v>
      </c>
      <c r="WL70" s="196">
        <v>-655.79429093024282</v>
      </c>
      <c r="WM70" s="196">
        <f t="shared" si="163"/>
        <v>655.79429093024282</v>
      </c>
      <c r="WN70" s="196">
        <v>655.79429093024282</v>
      </c>
      <c r="WO70" s="196">
        <v>-655.79429093024282</v>
      </c>
      <c r="WP70" s="196">
        <v>655.79429093024282</v>
      </c>
      <c r="WQ70" s="196">
        <v>-655.79429093024282</v>
      </c>
      <c r="WR70" s="196">
        <v>655.79429093024282</v>
      </c>
      <c r="WS70" s="196">
        <f t="shared" si="105"/>
        <v>655.79429093024282</v>
      </c>
      <c r="WT70" s="196">
        <v>-655.79429093024282</v>
      </c>
      <c r="WU70" s="196">
        <v>655.79429093024282</v>
      </c>
      <c r="WV70" s="196">
        <v>-655.79429093024282</v>
      </c>
      <c r="WW70" s="196">
        <v>655.79429093024282</v>
      </c>
      <c r="WY70">
        <v>-1</v>
      </c>
      <c r="WZ70" s="239">
        <v>1</v>
      </c>
      <c r="XA70" s="239">
        <v>1</v>
      </c>
      <c r="XB70" s="239">
        <v>-1</v>
      </c>
      <c r="XC70" s="214">
        <v>-1</v>
      </c>
      <c r="XD70" s="240">
        <v>3</v>
      </c>
      <c r="XE70">
        <v>1</v>
      </c>
      <c r="XF70">
        <v>-1</v>
      </c>
      <c r="XG70">
        <v>-1</v>
      </c>
      <c r="XH70">
        <v>0</v>
      </c>
      <c r="XI70">
        <v>1</v>
      </c>
      <c r="XJ70">
        <v>0</v>
      </c>
      <c r="XK70">
        <v>1</v>
      </c>
      <c r="XL70">
        <v>-3.6473530637799997E-2</v>
      </c>
      <c r="XM70" s="202">
        <v>42545</v>
      </c>
      <c r="XN70">
        <f t="shared" si="179"/>
        <v>-1</v>
      </c>
      <c r="XO70" t="s">
        <v>1180</v>
      </c>
      <c r="XP70">
        <v>12</v>
      </c>
      <c r="XQ70" s="252">
        <v>1</v>
      </c>
      <c r="XR70">
        <v>15</v>
      </c>
      <c r="XS70" s="138">
        <v>85387.101739264268</v>
      </c>
      <c r="XT70" s="138">
        <v>106733.87717408033</v>
      </c>
      <c r="XU70" s="196">
        <v>-3114.3690713600008</v>
      </c>
      <c r="XV70" s="196">
        <f t="shared" si="164"/>
        <v>3114.3690713600008</v>
      </c>
      <c r="XW70" s="196">
        <v>3114.3690713600008</v>
      </c>
      <c r="XX70" s="196">
        <v>-3114.3690713600008</v>
      </c>
      <c r="XY70" s="196">
        <v>3114.3690713600008</v>
      </c>
      <c r="XZ70" s="196">
        <v>-3114.3690713600008</v>
      </c>
      <c r="YA70" s="196">
        <v>3114.3690713600008</v>
      </c>
      <c r="YB70" s="196">
        <f t="shared" si="106"/>
        <v>3114.3690713600008</v>
      </c>
      <c r="YC70" s="196">
        <v>-3114.3690713600008</v>
      </c>
      <c r="YD70" s="196">
        <v>3114.3690713600008</v>
      </c>
      <c r="YE70" s="196">
        <v>-3114.3690713600008</v>
      </c>
      <c r="YF70" s="196">
        <v>3114.3690713600008</v>
      </c>
      <c r="YH70">
        <v>-1</v>
      </c>
      <c r="YI70">
        <v>-1</v>
      </c>
      <c r="YJ70">
        <v>-1</v>
      </c>
      <c r="YK70">
        <v>-1</v>
      </c>
      <c r="YL70">
        <v>-1</v>
      </c>
      <c r="YM70">
        <v>4</v>
      </c>
      <c r="YN70">
        <v>1</v>
      </c>
      <c r="YO70">
        <v>-1</v>
      </c>
      <c r="YP70" s="214">
        <v>1</v>
      </c>
      <c r="YQ70">
        <v>0</v>
      </c>
      <c r="YR70">
        <v>0</v>
      </c>
      <c r="YS70">
        <v>1</v>
      </c>
      <c r="YT70">
        <v>0</v>
      </c>
      <c r="YU70" s="248">
        <v>1.6655851178899998E-2</v>
      </c>
      <c r="YV70" s="202">
        <v>42551</v>
      </c>
      <c r="YW70">
        <f t="shared" si="180"/>
        <v>-1</v>
      </c>
      <c r="YX70" t="s">
        <v>1180</v>
      </c>
      <c r="YY70">
        <v>12</v>
      </c>
      <c r="YZ70">
        <v>1</v>
      </c>
      <c r="ZA70">
        <v>15</v>
      </c>
      <c r="ZB70" s="138">
        <v>86509.701664238048</v>
      </c>
      <c r="ZC70" s="138">
        <v>108137.12708029756</v>
      </c>
      <c r="ZD70" s="196">
        <v>-1440.8927164505865</v>
      </c>
      <c r="ZE70" s="196">
        <f t="shared" si="165"/>
        <v>-1440.8927164505865</v>
      </c>
      <c r="ZF70" s="196">
        <v>-1440.8927164505865</v>
      </c>
      <c r="ZG70" s="196">
        <v>1440.8927164505865</v>
      </c>
      <c r="ZH70" s="196">
        <v>-1440.8927164505865</v>
      </c>
      <c r="ZI70" s="196">
        <v>-1440.8927164505865</v>
      </c>
      <c r="ZJ70" s="196">
        <v>-1440.8927164505865</v>
      </c>
      <c r="ZK70" s="196">
        <f t="shared" si="107"/>
        <v>-1440.8927164505865</v>
      </c>
      <c r="ZL70" s="196">
        <v>1440.8927164505865</v>
      </c>
      <c r="ZM70" s="196">
        <v>-1440.8927164505865</v>
      </c>
      <c r="ZN70" s="196">
        <v>-1440.8927164505865</v>
      </c>
      <c r="ZO70" s="196">
        <v>1440.8927164505865</v>
      </c>
      <c r="ZQ70">
        <v>1</v>
      </c>
      <c r="ZR70" s="239">
        <v>1</v>
      </c>
      <c r="ZS70" s="239">
        <v>-1</v>
      </c>
      <c r="ZT70" s="239">
        <v>1</v>
      </c>
      <c r="ZU70" s="214">
        <v>-1</v>
      </c>
      <c r="ZV70" s="240">
        <v>5</v>
      </c>
      <c r="ZW70">
        <v>1</v>
      </c>
      <c r="ZX70">
        <v>-1</v>
      </c>
      <c r="ZY70" s="214">
        <v>1</v>
      </c>
      <c r="ZZ70">
        <v>1</v>
      </c>
      <c r="AAA70">
        <v>0</v>
      </c>
      <c r="AAB70">
        <v>1</v>
      </c>
      <c r="AAC70">
        <v>0</v>
      </c>
      <c r="AAD70" s="248">
        <v>1.06382978723E-3</v>
      </c>
      <c r="AAE70" s="202">
        <v>42551</v>
      </c>
      <c r="AAF70">
        <f t="shared" si="181"/>
        <v>1</v>
      </c>
      <c r="AAG70" t="s">
        <v>1180</v>
      </c>
      <c r="AAH70">
        <v>12</v>
      </c>
      <c r="AAI70" s="252">
        <v>2</v>
      </c>
      <c r="AAJ70">
        <v>9</v>
      </c>
      <c r="AAK70" s="138">
        <v>86040.841206949102</v>
      </c>
      <c r="AAL70" s="138">
        <v>64530.630905211823</v>
      </c>
      <c r="AAM70" s="196">
        <v>91.532809794278876</v>
      </c>
      <c r="AAN70" s="196">
        <f t="shared" si="166"/>
        <v>91.532809794278876</v>
      </c>
      <c r="AAO70" s="196">
        <v>-91.532809794278876</v>
      </c>
      <c r="AAP70" s="196">
        <v>91.532809794278876</v>
      </c>
      <c r="AAQ70" s="196">
        <v>-91.532809794278876</v>
      </c>
      <c r="AAR70" s="196">
        <v>-91.532809794278876</v>
      </c>
      <c r="AAS70" s="196">
        <v>91.532809794278876</v>
      </c>
      <c r="AAT70" s="196">
        <f t="shared" si="108"/>
        <v>91.532809794278876</v>
      </c>
      <c r="AAU70" s="196">
        <v>91.532809794278876</v>
      </c>
      <c r="AAV70" s="196">
        <v>-91.532809794278876</v>
      </c>
      <c r="AAW70" s="196">
        <v>-91.532809794278876</v>
      </c>
      <c r="AAX70" s="196">
        <v>91.532809794278876</v>
      </c>
      <c r="AAZ70">
        <v>1</v>
      </c>
      <c r="ABA70" s="239">
        <v>1</v>
      </c>
      <c r="ABB70" s="239">
        <v>-1</v>
      </c>
      <c r="ABC70" s="239">
        <v>1</v>
      </c>
      <c r="ABD70" s="214">
        <v>-1</v>
      </c>
      <c r="ABE70" s="240">
        <v>6</v>
      </c>
      <c r="ABF70">
        <v>1</v>
      </c>
      <c r="ABG70">
        <v>-1</v>
      </c>
      <c r="ABH70" s="214">
        <v>1</v>
      </c>
      <c r="ABI70">
        <v>1</v>
      </c>
      <c r="ABJ70">
        <v>0</v>
      </c>
      <c r="ABK70">
        <v>1</v>
      </c>
      <c r="ABL70">
        <v>0</v>
      </c>
      <c r="ABM70" s="248">
        <v>1.0414452709899999E-2</v>
      </c>
      <c r="ABN70" s="202">
        <v>42551</v>
      </c>
      <c r="ABO70">
        <v>1</v>
      </c>
      <c r="ABP70" t="s">
        <v>1180</v>
      </c>
      <c r="ABQ70">
        <v>12</v>
      </c>
      <c r="ABR70" s="252">
        <v>2</v>
      </c>
      <c r="ABS70">
        <v>9</v>
      </c>
      <c r="ABT70" s="138">
        <v>87604.422604422609</v>
      </c>
      <c r="ABU70" s="138">
        <v>65703.316953316957</v>
      </c>
      <c r="ABV70" s="196">
        <v>912.35211639185377</v>
      </c>
      <c r="ABW70" s="196">
        <v>912.35211639185377</v>
      </c>
      <c r="ABX70" s="196">
        <v>-912.35211639185377</v>
      </c>
      <c r="ABY70" s="196">
        <v>912.35211639185377</v>
      </c>
      <c r="ABZ70" s="196">
        <v>-912.35211639185377</v>
      </c>
      <c r="ACA70" s="196">
        <v>-912.35211639185377</v>
      </c>
      <c r="ACB70" s="196">
        <v>912.35211639185377</v>
      </c>
      <c r="ACC70" s="196">
        <v>912.35211639185377</v>
      </c>
      <c r="ACD70" s="196">
        <v>912.35211639185377</v>
      </c>
      <c r="ACE70" s="196">
        <v>-912.35211639185377</v>
      </c>
      <c r="ACF70" s="196">
        <v>-912.35211639185377</v>
      </c>
      <c r="ACG70" s="196">
        <v>912.35211639185377</v>
      </c>
      <c r="ACI70">
        <v>1</v>
      </c>
      <c r="ACJ70" s="239">
        <v>-1</v>
      </c>
      <c r="ACK70" s="239">
        <v>-1</v>
      </c>
      <c r="ACL70" s="239">
        <v>1</v>
      </c>
      <c r="ACM70" s="214">
        <v>-1</v>
      </c>
      <c r="ACN70" s="240">
        <v>-3</v>
      </c>
      <c r="ACO70">
        <v>1</v>
      </c>
      <c r="ACP70">
        <v>1</v>
      </c>
      <c r="ACQ70" s="214">
        <v>1</v>
      </c>
      <c r="ACR70">
        <v>0</v>
      </c>
      <c r="ACS70">
        <v>0</v>
      </c>
      <c r="ACT70">
        <v>1</v>
      </c>
      <c r="ACU70">
        <v>1</v>
      </c>
      <c r="ACV70" s="248">
        <v>1.43037442154E-2</v>
      </c>
      <c r="ACW70" s="202">
        <v>42551</v>
      </c>
      <c r="ACX70">
        <v>1</v>
      </c>
      <c r="ACY70" t="s">
        <v>1180</v>
      </c>
      <c r="ACZ70">
        <v>11</v>
      </c>
      <c r="ADA70" s="252"/>
      <c r="ADB70">
        <v>8</v>
      </c>
      <c r="ADC70" s="138">
        <v>81735.110563217502</v>
      </c>
      <c r="ADD70" s="138">
        <v>59443.716773249093</v>
      </c>
      <c r="ADE70" s="196">
        <v>-1169.1181149137019</v>
      </c>
      <c r="ADF70" s="196">
        <v>1169.1181149137019</v>
      </c>
      <c r="ADG70" s="196">
        <v>-1169.1181149137019</v>
      </c>
      <c r="ADH70" s="196">
        <v>1169.1181149137019</v>
      </c>
      <c r="ADI70" s="196">
        <v>1169.1181149137019</v>
      </c>
      <c r="ADJ70" s="196">
        <v>-1169.1181149137019</v>
      </c>
      <c r="ADK70" s="196">
        <v>1169.1181149137019</v>
      </c>
      <c r="ADL70" s="196">
        <v>1169.1181149137019</v>
      </c>
      <c r="ADM70" s="196">
        <v>1169.1181149137019</v>
      </c>
      <c r="ADN70" s="196">
        <v>-1169.1181149137019</v>
      </c>
      <c r="ADO70" s="196">
        <v>-1169.1181149137019</v>
      </c>
      <c r="ADP70" s="196">
        <v>1169.1181149137019</v>
      </c>
      <c r="ADR70">
        <v>1</v>
      </c>
      <c r="ADS70" s="239">
        <v>1</v>
      </c>
      <c r="ADT70" s="239">
        <v>1</v>
      </c>
      <c r="ADU70" s="214">
        <v>1</v>
      </c>
      <c r="ADV70" s="214">
        <v>-1</v>
      </c>
      <c r="ADW70" s="240">
        <v>-4</v>
      </c>
      <c r="ADX70">
        <v>1</v>
      </c>
      <c r="ADY70">
        <v>1</v>
      </c>
      <c r="ADZ70" s="214">
        <v>-1</v>
      </c>
      <c r="AEA70">
        <v>0</v>
      </c>
      <c r="AEB70">
        <v>1</v>
      </c>
      <c r="AEC70">
        <v>0</v>
      </c>
      <c r="AED70">
        <v>0</v>
      </c>
      <c r="AEE70" s="248">
        <v>-1.07839070925E-2</v>
      </c>
      <c r="AEF70" s="202">
        <v>42558</v>
      </c>
      <c r="AEG70">
        <v>1</v>
      </c>
      <c r="AEH70" t="s">
        <v>1180</v>
      </c>
      <c r="AEI70">
        <v>11</v>
      </c>
      <c r="AEJ70" s="252"/>
      <c r="AEK70">
        <v>8</v>
      </c>
      <c r="AEL70" s="138">
        <v>81405.631836164772</v>
      </c>
      <c r="AEM70" s="138">
        <v>59204.095880847104</v>
      </c>
      <c r="AEN70" s="196">
        <v>-877.87077052746099</v>
      </c>
      <c r="AEO70" s="196">
        <v>-877.87077052746099</v>
      </c>
      <c r="AEP70" s="196">
        <v>877.87077052746099</v>
      </c>
      <c r="AEQ70" s="196">
        <v>-877.87077052746099</v>
      </c>
      <c r="AER70" s="196">
        <v>-877.87077052746099</v>
      </c>
      <c r="AES70" s="196">
        <v>-877.87077052746099</v>
      </c>
      <c r="AET70" s="196">
        <v>-877.87077052746099</v>
      </c>
      <c r="AEU70" s="196">
        <v>-877.87077052746099</v>
      </c>
      <c r="AEV70" s="196">
        <v>-877.87077052746099</v>
      </c>
      <c r="AEW70" s="196">
        <v>877.87077052746099</v>
      </c>
      <c r="AEX70" s="196">
        <v>-877.87077052746099</v>
      </c>
      <c r="AEY70" s="196">
        <v>877.87077052746099</v>
      </c>
      <c r="AFA70">
        <f t="shared" si="109"/>
        <v>-1</v>
      </c>
      <c r="AFB70" s="239">
        <v>1</v>
      </c>
      <c r="AFC70" s="239">
        <v>1</v>
      </c>
      <c r="AFD70" s="239">
        <v>1</v>
      </c>
      <c r="AFE70" s="214">
        <v>-1</v>
      </c>
      <c r="AFF70" s="240">
        <v>-5</v>
      </c>
      <c r="AFG70">
        <f t="shared" si="110"/>
        <v>1</v>
      </c>
      <c r="AFH70">
        <f t="shared" si="111"/>
        <v>1</v>
      </c>
      <c r="AFI70" s="214">
        <v>-1</v>
      </c>
      <c r="AFJ70">
        <f t="shared" si="112"/>
        <v>0</v>
      </c>
      <c r="AFK70">
        <f t="shared" si="194"/>
        <v>1</v>
      </c>
      <c r="AFL70">
        <f t="shared" si="167"/>
        <v>0</v>
      </c>
      <c r="AFM70">
        <f t="shared" si="114"/>
        <v>0</v>
      </c>
      <c r="AFN70">
        <v>-1.4675052410900001E-2</v>
      </c>
      <c r="AFO70" s="202">
        <v>42558</v>
      </c>
      <c r="AFP70">
        <f t="shared" si="115"/>
        <v>1</v>
      </c>
      <c r="AFQ70" t="str">
        <f t="shared" si="92"/>
        <v>TRUE</v>
      </c>
      <c r="AFR70">
        <f>VLOOKUP($A70,'FuturesInfo (3)'!$A$2:$V$80,22)</f>
        <v>11</v>
      </c>
      <c r="AFS70" s="252"/>
      <c r="AFT70">
        <f t="shared" si="116"/>
        <v>8</v>
      </c>
      <c r="AFU70" s="138">
        <f>VLOOKUP($A70,'FuturesInfo (3)'!$A$2:$O$80,15)*AFR70</f>
        <v>79857.893110905163</v>
      </c>
      <c r="AFV70" s="138">
        <f>VLOOKUP($A70,'FuturesInfo (3)'!$A$2:$O$80,15)*AFT70</f>
        <v>58078.467717021937</v>
      </c>
      <c r="AFW70" s="196">
        <f t="shared" si="117"/>
        <v>-1171.9187668265834</v>
      </c>
      <c r="AFX70" s="196">
        <f t="shared" si="188"/>
        <v>1171.9187668265834</v>
      </c>
      <c r="AFY70" s="196">
        <f t="shared" si="119"/>
        <v>1171.9187668265834</v>
      </c>
      <c r="AFZ70" s="196">
        <f t="shared" si="120"/>
        <v>-1171.9187668265834</v>
      </c>
      <c r="AGA70" s="196">
        <f t="shared" si="191"/>
        <v>-1171.9187668265834</v>
      </c>
      <c r="AGB70" s="196">
        <f t="shared" si="122"/>
        <v>-1171.9187668265834</v>
      </c>
      <c r="AGC70" s="196">
        <f t="shared" si="168"/>
        <v>-1171.9187668265834</v>
      </c>
      <c r="AGD70" s="196">
        <f t="shared" si="123"/>
        <v>-1171.9187668265834</v>
      </c>
      <c r="AGE70" s="196">
        <f>IF(IF(sym!$Q59=AFI70,1,0)=1,ABS(AFU70*AFN70),-ABS(AFU70*AFN70))</f>
        <v>-1171.9187668265834</v>
      </c>
      <c r="AGF70" s="196">
        <f>IF(IF(sym!$P59=AFI70,1,0)=1,ABS(AFU70*AFN70),-ABS(AFU70*AFN70))</f>
        <v>1171.9187668265834</v>
      </c>
      <c r="AGG70" s="196">
        <f t="shared" si="183"/>
        <v>-1171.9187668265834</v>
      </c>
      <c r="AGH70" s="196">
        <f t="shared" si="125"/>
        <v>1171.9187668265834</v>
      </c>
      <c r="AGJ70">
        <f t="shared" si="126"/>
        <v>-1</v>
      </c>
      <c r="AGK70" s="239">
        <v>-1</v>
      </c>
      <c r="AGL70" s="239">
        <v>1</v>
      </c>
      <c r="AGM70" s="239">
        <v>-1</v>
      </c>
      <c r="AGN70" s="214">
        <v>-1</v>
      </c>
      <c r="AGO70" s="240">
        <v>2</v>
      </c>
      <c r="AGP70">
        <f t="shared" si="127"/>
        <v>1</v>
      </c>
      <c r="AGQ70">
        <f t="shared" si="128"/>
        <v>-1</v>
      </c>
      <c r="AGR70" s="214"/>
      <c r="AGS70">
        <f t="shared" si="129"/>
        <v>0</v>
      </c>
      <c r="AGT70">
        <f t="shared" si="195"/>
        <v>0</v>
      </c>
      <c r="AGU70">
        <f t="shared" si="169"/>
        <v>0</v>
      </c>
      <c r="AGV70">
        <f t="shared" si="131"/>
        <v>0</v>
      </c>
      <c r="AGW70" s="248"/>
      <c r="AGX70" s="202">
        <v>42558</v>
      </c>
      <c r="AGY70">
        <f t="shared" si="132"/>
        <v>-1</v>
      </c>
      <c r="AGZ70" t="str">
        <f t="shared" si="93"/>
        <v>TRUE</v>
      </c>
      <c r="AHA70">
        <f>VLOOKUP($A70,'FuturesInfo (3)'!$A$2:$V$80,22)</f>
        <v>11</v>
      </c>
      <c r="AHB70" s="252"/>
      <c r="AHC70">
        <f t="shared" si="133"/>
        <v>8</v>
      </c>
      <c r="AHD70" s="138">
        <f>VLOOKUP($A70,'FuturesInfo (3)'!$A$2:$O$80,15)*AHA70</f>
        <v>79857.893110905163</v>
      </c>
      <c r="AHE70" s="138">
        <f>VLOOKUP($A70,'FuturesInfo (3)'!$A$2:$O$80,15)*AHC70</f>
        <v>58078.467717021937</v>
      </c>
      <c r="AHF70" s="196">
        <f t="shared" si="134"/>
        <v>0</v>
      </c>
      <c r="AHG70" s="196">
        <f t="shared" si="189"/>
        <v>0</v>
      </c>
      <c r="AHH70" s="196">
        <f t="shared" si="136"/>
        <v>0</v>
      </c>
      <c r="AHI70" s="196">
        <f t="shared" si="137"/>
        <v>0</v>
      </c>
      <c r="AHJ70" s="196">
        <f t="shared" si="192"/>
        <v>0</v>
      </c>
      <c r="AHK70" s="196">
        <f t="shared" si="139"/>
        <v>0</v>
      </c>
      <c r="AHL70" s="196">
        <f t="shared" si="170"/>
        <v>0</v>
      </c>
      <c r="AHM70" s="196">
        <f t="shared" si="140"/>
        <v>0</v>
      </c>
      <c r="AHN70" s="196">
        <f>IF(IF(sym!$Q59=AGR70,1,0)=1,ABS(AHD70*AGW70),-ABS(AHD70*AGW70))</f>
        <v>0</v>
      </c>
      <c r="AHO70" s="196">
        <f>IF(IF(sym!$P59=AGR70,1,0)=1,ABS(AHD70*AGW70),-ABS(AHD70*AGW70))</f>
        <v>0</v>
      </c>
      <c r="AHP70" s="196">
        <f t="shared" si="185"/>
        <v>0</v>
      </c>
      <c r="AHQ70" s="196">
        <f t="shared" si="142"/>
        <v>0</v>
      </c>
      <c r="AHS70">
        <f t="shared" si="143"/>
        <v>0</v>
      </c>
      <c r="AHT70" s="239"/>
      <c r="AHU70" s="239"/>
      <c r="AHV70" s="239"/>
      <c r="AHW70" s="214"/>
      <c r="AHX70" s="240"/>
      <c r="AHY70">
        <f t="shared" si="144"/>
        <v>1</v>
      </c>
      <c r="AHZ70">
        <f t="shared" si="145"/>
        <v>0</v>
      </c>
      <c r="AIA70" s="214"/>
      <c r="AIB70">
        <f t="shared" si="146"/>
        <v>1</v>
      </c>
      <c r="AIC70">
        <f t="shared" si="196"/>
        <v>1</v>
      </c>
      <c r="AID70">
        <f t="shared" si="171"/>
        <v>0</v>
      </c>
      <c r="AIE70">
        <f t="shared" si="148"/>
        <v>1</v>
      </c>
      <c r="AIF70" s="248"/>
      <c r="AIG70" s="202"/>
      <c r="AIH70">
        <f t="shared" si="149"/>
        <v>-1</v>
      </c>
      <c r="AII70" t="str">
        <f t="shared" si="94"/>
        <v>FALSE</v>
      </c>
      <c r="AIJ70">
        <f>VLOOKUP($A70,'FuturesInfo (3)'!$A$2:$V$80,22)</f>
        <v>11</v>
      </c>
      <c r="AIK70" s="252"/>
      <c r="AIL70">
        <f t="shared" si="150"/>
        <v>8</v>
      </c>
      <c r="AIM70" s="138">
        <f>VLOOKUP($A70,'FuturesInfo (3)'!$A$2:$O$80,15)*AIJ70</f>
        <v>79857.893110905163</v>
      </c>
      <c r="AIN70" s="138">
        <f>VLOOKUP($A70,'FuturesInfo (3)'!$A$2:$O$80,15)*AIL70</f>
        <v>58078.467717021937</v>
      </c>
      <c r="AIO70" s="196">
        <f t="shared" si="151"/>
        <v>0</v>
      </c>
      <c r="AIP70" s="196">
        <f t="shared" si="190"/>
        <v>0</v>
      </c>
      <c r="AIQ70" s="196">
        <f t="shared" si="153"/>
        <v>0</v>
      </c>
      <c r="AIR70" s="196">
        <f t="shared" si="154"/>
        <v>0</v>
      </c>
      <c r="AIS70" s="196">
        <f t="shared" si="193"/>
        <v>0</v>
      </c>
      <c r="AIT70" s="196">
        <f t="shared" si="156"/>
        <v>0</v>
      </c>
      <c r="AIU70" s="196">
        <f t="shared" si="172"/>
        <v>0</v>
      </c>
      <c r="AIV70" s="196">
        <f t="shared" si="157"/>
        <v>0</v>
      </c>
      <c r="AIW70" s="196">
        <f>IF(IF(sym!$Q59=AIA70,1,0)=1,ABS(AIM70*AIF70),-ABS(AIM70*AIF70))</f>
        <v>0</v>
      </c>
      <c r="AIX70" s="196">
        <f>IF(IF(sym!$P59=AIA70,1,0)=1,ABS(AIM70*AIF70),-ABS(AIM70*AIF70))</f>
        <v>0</v>
      </c>
      <c r="AIY70" s="196">
        <f t="shared" si="187"/>
        <v>0</v>
      </c>
      <c r="AIZ70" s="196">
        <f t="shared" si="159"/>
        <v>0</v>
      </c>
    </row>
    <row r="71" spans="1:936" x14ac:dyDescent="0.25">
      <c r="A71" s="1" t="s">
        <v>31</v>
      </c>
      <c r="B71" s="150" t="str">
        <f>'FuturesInfo (3)'!M59</f>
        <v>@S</v>
      </c>
      <c r="C71" s="200" t="str">
        <f>VLOOKUP(A71,'FuturesInfo (3)'!$A$2:$K$80,11)</f>
        <v>grain</v>
      </c>
      <c r="D71" s="3"/>
      <c r="F71" t="e">
        <f>#REF!</f>
        <v>#REF!</v>
      </c>
      <c r="G71">
        <v>1</v>
      </c>
      <c r="H71">
        <v>-1</v>
      </c>
      <c r="I71">
        <v>-1</v>
      </c>
      <c r="J71">
        <f t="shared" si="197"/>
        <v>0</v>
      </c>
      <c r="K71">
        <f t="shared" si="198"/>
        <v>1</v>
      </c>
      <c r="L71" s="184">
        <v>-1.0705702425199999E-2</v>
      </c>
      <c r="M71" s="2">
        <v>10</v>
      </c>
      <c r="N71">
        <v>60</v>
      </c>
      <c r="O71" t="str">
        <f t="shared" si="199"/>
        <v>TRUE</v>
      </c>
      <c r="P71">
        <f>VLOOKUP($A71,'FuturesInfo (3)'!$A$2:$V$80,22)</f>
        <v>2</v>
      </c>
      <c r="Q71">
        <f t="shared" si="80"/>
        <v>2</v>
      </c>
      <c r="R71">
        <f t="shared" si="80"/>
        <v>2</v>
      </c>
      <c r="S71" s="138">
        <f>VLOOKUP($A71,'FuturesInfo (3)'!$A$2:$O$80,15)*Q71</f>
        <v>105725</v>
      </c>
      <c r="T71" s="144">
        <f t="shared" si="200"/>
        <v>-1131.8603889042699</v>
      </c>
      <c r="U71" s="144">
        <f t="shared" si="95"/>
        <v>1131.8603889042699</v>
      </c>
      <c r="W71">
        <f t="shared" si="201"/>
        <v>1</v>
      </c>
      <c r="X71">
        <v>1</v>
      </c>
      <c r="Y71">
        <v>-1</v>
      </c>
      <c r="Z71">
        <v>1</v>
      </c>
      <c r="AA71">
        <f t="shared" si="173"/>
        <v>1</v>
      </c>
      <c r="AB71">
        <f t="shared" si="202"/>
        <v>0</v>
      </c>
      <c r="AC71" s="1">
        <v>5.5212014134300002E-3</v>
      </c>
      <c r="AD71" s="2">
        <v>10</v>
      </c>
      <c r="AE71">
        <v>60</v>
      </c>
      <c r="AF71" t="str">
        <f t="shared" si="203"/>
        <v>TRUE</v>
      </c>
      <c r="AG71">
        <f>VLOOKUP($A71,'FuturesInfo (3)'!$A$2:$V$80,22)</f>
        <v>2</v>
      </c>
      <c r="AH71">
        <f t="shared" si="204"/>
        <v>2</v>
      </c>
      <c r="AI71">
        <f t="shared" si="96"/>
        <v>2</v>
      </c>
      <c r="AJ71" s="138">
        <f>VLOOKUP($A71,'FuturesInfo (3)'!$A$2:$O$80,15)*AI71</f>
        <v>105725</v>
      </c>
      <c r="AK71" s="196">
        <f t="shared" si="205"/>
        <v>583.72901943488682</v>
      </c>
      <c r="AL71" s="196">
        <f t="shared" si="98"/>
        <v>-583.72901943488682</v>
      </c>
      <c r="AN71">
        <f t="shared" si="86"/>
        <v>1</v>
      </c>
      <c r="AO71">
        <v>1</v>
      </c>
      <c r="AP71">
        <v>-1</v>
      </c>
      <c r="AQ71">
        <v>1</v>
      </c>
      <c r="AR71">
        <f t="shared" si="174"/>
        <v>1</v>
      </c>
      <c r="AS71">
        <f t="shared" si="87"/>
        <v>0</v>
      </c>
      <c r="AT71" s="1">
        <v>2.6356248627299999E-3</v>
      </c>
      <c r="AU71" s="2">
        <v>10</v>
      </c>
      <c r="AV71">
        <v>60</v>
      </c>
      <c r="AW71" t="str">
        <f t="shared" si="88"/>
        <v>TRUE</v>
      </c>
      <c r="AX71">
        <f>VLOOKUP($A71,'FuturesInfo (3)'!$A$2:$V$80,22)</f>
        <v>2</v>
      </c>
      <c r="AY71">
        <f t="shared" si="89"/>
        <v>2</v>
      </c>
      <c r="AZ71">
        <f t="shared" si="99"/>
        <v>2</v>
      </c>
      <c r="BA71" s="138">
        <f>VLOOKUP($A71,'FuturesInfo (3)'!$A$2:$O$80,15)*AZ71</f>
        <v>105725</v>
      </c>
      <c r="BB71" s="196">
        <f t="shared" si="90"/>
        <v>278.65143861212925</v>
      </c>
      <c r="BC71" s="196">
        <f t="shared" si="100"/>
        <v>-278.65143861212925</v>
      </c>
      <c r="BE71">
        <v>1</v>
      </c>
      <c r="BF71">
        <v>1</v>
      </c>
      <c r="BG71">
        <v>-1</v>
      </c>
      <c r="BH71">
        <v>1</v>
      </c>
      <c r="BI71">
        <v>1</v>
      </c>
      <c r="BJ71">
        <v>0</v>
      </c>
      <c r="BK71" s="1">
        <v>3.1982475355999997E-2</v>
      </c>
      <c r="BL71" s="2">
        <v>10</v>
      </c>
      <c r="BM71">
        <v>60</v>
      </c>
      <c r="BN71" t="s">
        <v>1180</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1180</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1180</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1180</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1180</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1180</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1180</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1180</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1180</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1180</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1180</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1180</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1180</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1180</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1180</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1180</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1180</v>
      </c>
      <c r="QX71">
        <v>1</v>
      </c>
      <c r="QY71" s="252">
        <v>1</v>
      </c>
      <c r="QZ71">
        <v>1</v>
      </c>
      <c r="RA71" s="138">
        <v>57662.5</v>
      </c>
      <c r="RB71" s="138">
        <v>57662.5</v>
      </c>
      <c r="RC71" s="196">
        <v>2112.1320224692536</v>
      </c>
      <c r="RD71" s="196">
        <f t="shared" si="91"/>
        <v>-2112.1320224692536</v>
      </c>
      <c r="RE71" s="196">
        <v>-2112.1320224692536</v>
      </c>
      <c r="RF71" s="196">
        <v>2112.1320224692536</v>
      </c>
      <c r="RG71" s="196">
        <v>2112.1320224692536</v>
      </c>
      <c r="RH71" s="196">
        <v>-2112.1320224692536</v>
      </c>
      <c r="RI71" s="196">
        <f t="shared" si="101"/>
        <v>-1</v>
      </c>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f t="shared" si="175"/>
        <v>1</v>
      </c>
      <c r="SE71" t="s">
        <v>1180</v>
      </c>
      <c r="SF71">
        <v>1</v>
      </c>
      <c r="SG71" s="252">
        <v>2</v>
      </c>
      <c r="SH71">
        <v>1</v>
      </c>
      <c r="SI71" s="138">
        <v>56875</v>
      </c>
      <c r="SJ71" s="138">
        <v>56875</v>
      </c>
      <c r="SK71" s="196">
        <v>-776.74506828668746</v>
      </c>
      <c r="SL71" s="196">
        <f t="shared" si="160"/>
        <v>-776.74506828668746</v>
      </c>
      <c r="SM71" s="196">
        <v>776.74506828668746</v>
      </c>
      <c r="SN71" s="196">
        <v>-776.74506828668746</v>
      </c>
      <c r="SO71" s="196">
        <v>-776.74506828668746</v>
      </c>
      <c r="SP71" s="196">
        <v>776.74506828668746</v>
      </c>
      <c r="SQ71" s="196">
        <v>-776.74506828668746</v>
      </c>
      <c r="SR71" s="196">
        <f t="shared" si="102"/>
        <v>-776.74506828668746</v>
      </c>
      <c r="SS71" s="196">
        <v>-776.74506828668746</v>
      </c>
      <c r="ST71" s="196">
        <v>776.74506828668746</v>
      </c>
      <c r="SU71" s="196">
        <v>-776.74506828668746</v>
      </c>
      <c r="SV71" s="196">
        <v>776.74506828668746</v>
      </c>
      <c r="SX71">
        <v>-1</v>
      </c>
      <c r="SY71" s="239">
        <v>1</v>
      </c>
      <c r="SZ71" s="239">
        <v>-1</v>
      </c>
      <c r="TA71" s="239">
        <v>1</v>
      </c>
      <c r="TB71" s="214">
        <v>-1</v>
      </c>
      <c r="TC71" s="240">
        <v>-5</v>
      </c>
      <c r="TD71">
        <v>1</v>
      </c>
      <c r="TE71">
        <v>1</v>
      </c>
      <c r="TF71" s="214">
        <v>-1</v>
      </c>
      <c r="TG71">
        <v>0</v>
      </c>
      <c r="TH71">
        <v>1</v>
      </c>
      <c r="TI71">
        <v>0</v>
      </c>
      <c r="TJ71">
        <v>0</v>
      </c>
      <c r="TK71" s="248"/>
      <c r="TL71" s="202">
        <v>42545</v>
      </c>
      <c r="TM71">
        <f t="shared" si="176"/>
        <v>1</v>
      </c>
      <c r="TN71" t="s">
        <v>1180</v>
      </c>
      <c r="TO71">
        <v>2</v>
      </c>
      <c r="TP71" s="252">
        <v>1</v>
      </c>
      <c r="TQ71">
        <v>3</v>
      </c>
      <c r="TR71" s="138">
        <v>113750</v>
      </c>
      <c r="TS71" s="138">
        <v>170625</v>
      </c>
      <c r="TT71" s="196">
        <v>0</v>
      </c>
      <c r="TU71" s="196">
        <f t="shared" si="161"/>
        <v>0</v>
      </c>
      <c r="TV71" s="196">
        <v>0</v>
      </c>
      <c r="TW71" s="196">
        <v>0</v>
      </c>
      <c r="TX71" s="196">
        <v>0</v>
      </c>
      <c r="TY71" s="196">
        <v>0</v>
      </c>
      <c r="TZ71" s="196">
        <v>0</v>
      </c>
      <c r="UA71" s="196">
        <f t="shared" si="103"/>
        <v>0</v>
      </c>
      <c r="UB71" s="196">
        <v>0</v>
      </c>
      <c r="UC71" s="196">
        <v>0</v>
      </c>
      <c r="UD71" s="196">
        <v>0</v>
      </c>
      <c r="UE71" s="196">
        <v>0</v>
      </c>
      <c r="UG71">
        <v>-1</v>
      </c>
      <c r="UH71" s="239">
        <v>1</v>
      </c>
      <c r="UI71" s="239">
        <v>-1</v>
      </c>
      <c r="UJ71" s="239">
        <v>1</v>
      </c>
      <c r="UK71" s="214">
        <v>-1</v>
      </c>
      <c r="UL71" s="240">
        <v>-5</v>
      </c>
      <c r="UM71">
        <v>1</v>
      </c>
      <c r="UN71">
        <v>1</v>
      </c>
      <c r="UO71" s="214">
        <v>-1</v>
      </c>
      <c r="UP71">
        <v>0</v>
      </c>
      <c r="UQ71">
        <v>1</v>
      </c>
      <c r="UR71">
        <v>0</v>
      </c>
      <c r="US71">
        <v>0</v>
      </c>
      <c r="UT71" s="248">
        <v>-5.2967032966999998E-2</v>
      </c>
      <c r="UU71" s="202">
        <v>42545</v>
      </c>
      <c r="UV71">
        <f t="shared" si="177"/>
        <v>1</v>
      </c>
      <c r="UW71" t="s">
        <v>1180</v>
      </c>
      <c r="UX71">
        <v>2</v>
      </c>
      <c r="UY71" s="252">
        <v>1</v>
      </c>
      <c r="UZ71">
        <v>3</v>
      </c>
      <c r="VA71" s="138">
        <v>107725</v>
      </c>
      <c r="VB71" s="138">
        <v>161587.5</v>
      </c>
      <c r="VC71" s="196">
        <v>-5705.8736263700748</v>
      </c>
      <c r="VD71" s="196">
        <f t="shared" si="162"/>
        <v>5705.8736263700748</v>
      </c>
      <c r="VE71" s="196">
        <v>5705.8736263700748</v>
      </c>
      <c r="VF71" s="196">
        <v>-5705.8736263700748</v>
      </c>
      <c r="VG71" s="196">
        <v>-5705.8736263700748</v>
      </c>
      <c r="VH71" s="196">
        <v>5705.8736263700748</v>
      </c>
      <c r="VI71" s="196">
        <v>-5705.8736263700748</v>
      </c>
      <c r="VJ71" s="196">
        <f t="shared" si="104"/>
        <v>-5705.8736263700748</v>
      </c>
      <c r="VK71" s="196">
        <v>-5705.8736263700748</v>
      </c>
      <c r="VL71" s="196">
        <v>5705.8736263700748</v>
      </c>
      <c r="VM71" s="196">
        <v>-5705.8736263700748</v>
      </c>
      <c r="VN71" s="196">
        <v>5705.8736263700748</v>
      </c>
      <c r="VP71">
        <v>-1</v>
      </c>
      <c r="VQ71" s="239">
        <v>-1</v>
      </c>
      <c r="VR71" s="239">
        <v>1</v>
      </c>
      <c r="VS71" s="239">
        <v>-1</v>
      </c>
      <c r="VT71" s="214">
        <v>-1</v>
      </c>
      <c r="VU71" s="240">
        <v>2</v>
      </c>
      <c r="VV71">
        <v>1</v>
      </c>
      <c r="VW71">
        <v>-1</v>
      </c>
      <c r="VX71" s="214">
        <v>-1</v>
      </c>
      <c r="VY71">
        <v>1</v>
      </c>
      <c r="VZ71">
        <v>1</v>
      </c>
      <c r="WA71">
        <v>0</v>
      </c>
      <c r="WB71">
        <v>1</v>
      </c>
      <c r="WC71" s="248">
        <v>-3.7131585054499998E-3</v>
      </c>
      <c r="WD71" s="202">
        <v>42545</v>
      </c>
      <c r="WE71">
        <f t="shared" si="178"/>
        <v>-1</v>
      </c>
      <c r="WF71" t="s">
        <v>1180</v>
      </c>
      <c r="WG71">
        <v>2</v>
      </c>
      <c r="WH71" s="252">
        <v>2</v>
      </c>
      <c r="WI71">
        <v>2</v>
      </c>
      <c r="WJ71" s="138">
        <v>107325</v>
      </c>
      <c r="WK71" s="138">
        <v>107325</v>
      </c>
      <c r="WL71" s="196">
        <v>398.51473659742123</v>
      </c>
      <c r="WM71" s="196">
        <f t="shared" si="163"/>
        <v>398.51473659742123</v>
      </c>
      <c r="WN71" s="196">
        <v>398.51473659742123</v>
      </c>
      <c r="WO71" s="196">
        <v>-398.51473659742123</v>
      </c>
      <c r="WP71" s="196">
        <v>398.51473659742123</v>
      </c>
      <c r="WQ71" s="196">
        <v>-398.51473659742123</v>
      </c>
      <c r="WR71" s="196">
        <v>398.51473659742123</v>
      </c>
      <c r="WS71" s="196">
        <f t="shared" si="105"/>
        <v>398.51473659742123</v>
      </c>
      <c r="WT71" s="196">
        <v>-398.51473659742123</v>
      </c>
      <c r="WU71" s="196">
        <v>398.51473659742123</v>
      </c>
      <c r="WV71" s="196">
        <v>-398.51473659742123</v>
      </c>
      <c r="WW71" s="196">
        <v>398.51473659742123</v>
      </c>
      <c r="WY71">
        <v>-1</v>
      </c>
      <c r="WZ71" s="239">
        <v>-1</v>
      </c>
      <c r="XA71" s="239">
        <v>1</v>
      </c>
      <c r="XB71" s="239">
        <v>-1</v>
      </c>
      <c r="XC71" s="214">
        <v>-1</v>
      </c>
      <c r="XD71" s="240">
        <v>3</v>
      </c>
      <c r="XE71">
        <v>1</v>
      </c>
      <c r="XF71">
        <v>-1</v>
      </c>
      <c r="XG71">
        <v>-1</v>
      </c>
      <c r="XH71">
        <v>1</v>
      </c>
      <c r="XI71">
        <v>1</v>
      </c>
      <c r="XJ71">
        <v>0</v>
      </c>
      <c r="XK71">
        <v>1</v>
      </c>
      <c r="XL71">
        <v>-4.5189843931999998E-2</v>
      </c>
      <c r="XM71" s="202">
        <v>42545</v>
      </c>
      <c r="XN71">
        <f t="shared" si="179"/>
        <v>-1</v>
      </c>
      <c r="XO71" t="s">
        <v>1180</v>
      </c>
      <c r="XP71">
        <v>2</v>
      </c>
      <c r="XQ71" s="252">
        <v>1</v>
      </c>
      <c r="XR71">
        <v>3</v>
      </c>
      <c r="XS71" s="138">
        <v>102475</v>
      </c>
      <c r="XT71" s="138">
        <v>153712.5</v>
      </c>
      <c r="XU71" s="196">
        <v>4630.8292569317</v>
      </c>
      <c r="XV71" s="196">
        <f t="shared" si="164"/>
        <v>4630.8292569317</v>
      </c>
      <c r="XW71" s="196">
        <v>4630.8292569317</v>
      </c>
      <c r="XX71" s="196">
        <v>-4630.8292569317</v>
      </c>
      <c r="XY71" s="196">
        <v>4630.8292569317</v>
      </c>
      <c r="XZ71" s="196">
        <v>-4630.8292569317</v>
      </c>
      <c r="YA71" s="196">
        <v>4630.8292569317</v>
      </c>
      <c r="YB71" s="196">
        <f t="shared" si="106"/>
        <v>4630.8292569317</v>
      </c>
      <c r="YC71" s="196">
        <v>-4630.8292569317</v>
      </c>
      <c r="YD71" s="196">
        <v>4630.8292569317</v>
      </c>
      <c r="YE71" s="196">
        <v>-4630.8292569317</v>
      </c>
      <c r="YF71" s="196">
        <v>4630.8292569317</v>
      </c>
      <c r="YH71">
        <v>-1</v>
      </c>
      <c r="YI71">
        <v>-1</v>
      </c>
      <c r="YJ71">
        <v>-1</v>
      </c>
      <c r="YK71">
        <v>-1</v>
      </c>
      <c r="YL71">
        <v>-1</v>
      </c>
      <c r="YM71">
        <v>4</v>
      </c>
      <c r="YN71">
        <v>1</v>
      </c>
      <c r="YO71">
        <v>-1</v>
      </c>
      <c r="YP71" s="214">
        <v>1</v>
      </c>
      <c r="YQ71">
        <v>0</v>
      </c>
      <c r="YR71">
        <v>0</v>
      </c>
      <c r="YS71">
        <v>1</v>
      </c>
      <c r="YT71">
        <v>0</v>
      </c>
      <c r="YU71" s="248">
        <v>3.2202976335699997E-2</v>
      </c>
      <c r="YV71" s="202">
        <v>42551</v>
      </c>
      <c r="YW71">
        <f t="shared" si="180"/>
        <v>-1</v>
      </c>
      <c r="YX71" t="s">
        <v>1180</v>
      </c>
      <c r="YY71">
        <v>2</v>
      </c>
      <c r="YZ71">
        <v>1</v>
      </c>
      <c r="ZA71">
        <v>3</v>
      </c>
      <c r="ZB71" s="138">
        <v>105775</v>
      </c>
      <c r="ZC71" s="138">
        <v>158662.5</v>
      </c>
      <c r="ZD71" s="196">
        <v>-3406.2698219086674</v>
      </c>
      <c r="ZE71" s="196">
        <f t="shared" si="165"/>
        <v>-3406.2698219086674</v>
      </c>
      <c r="ZF71" s="196">
        <v>-3406.2698219086674</v>
      </c>
      <c r="ZG71" s="196">
        <v>3406.2698219086674</v>
      </c>
      <c r="ZH71" s="196">
        <v>-3406.2698219086674</v>
      </c>
      <c r="ZI71" s="196">
        <v>-3406.2698219086674</v>
      </c>
      <c r="ZJ71" s="196">
        <v>-3406.2698219086674</v>
      </c>
      <c r="ZK71" s="196">
        <f t="shared" si="107"/>
        <v>-3406.2698219086674</v>
      </c>
      <c r="ZL71" s="196">
        <v>3406.2698219086674</v>
      </c>
      <c r="ZM71" s="196">
        <v>-3406.2698219086674</v>
      </c>
      <c r="ZN71" s="196">
        <v>-3406.2698219086674</v>
      </c>
      <c r="ZO71" s="196">
        <v>3406.2698219086674</v>
      </c>
      <c r="ZQ71">
        <v>1</v>
      </c>
      <c r="ZR71" s="239">
        <v>-1</v>
      </c>
      <c r="ZS71" s="239">
        <v>1</v>
      </c>
      <c r="ZT71" s="239">
        <v>-1</v>
      </c>
      <c r="ZU71" s="214">
        <v>-1</v>
      </c>
      <c r="ZV71" s="240">
        <v>-1</v>
      </c>
      <c r="ZW71">
        <v>1</v>
      </c>
      <c r="ZX71">
        <v>1</v>
      </c>
      <c r="ZY71" s="214">
        <v>-1</v>
      </c>
      <c r="ZZ71">
        <v>1</v>
      </c>
      <c r="AAA71">
        <v>1</v>
      </c>
      <c r="AAB71">
        <v>0</v>
      </c>
      <c r="AAC71">
        <v>0</v>
      </c>
      <c r="AAD71" s="248">
        <v>-2.5998581895499999E-3</v>
      </c>
      <c r="AAE71" s="202">
        <v>42551</v>
      </c>
      <c r="AAF71">
        <f t="shared" si="181"/>
        <v>1</v>
      </c>
      <c r="AAG71" t="s">
        <v>1180</v>
      </c>
      <c r="AAH71">
        <v>2</v>
      </c>
      <c r="AAI71" s="252">
        <v>2</v>
      </c>
      <c r="AAJ71">
        <v>2</v>
      </c>
      <c r="AAK71" s="138">
        <v>105500</v>
      </c>
      <c r="AAL71" s="138">
        <v>105500</v>
      </c>
      <c r="AAM71" s="196">
        <v>274.28503899752496</v>
      </c>
      <c r="AAN71" s="196">
        <f t="shared" si="166"/>
        <v>-274.28503899752496</v>
      </c>
      <c r="AAO71" s="196">
        <v>274.28503899752496</v>
      </c>
      <c r="AAP71" s="196">
        <v>-274.28503899752496</v>
      </c>
      <c r="AAQ71" s="196">
        <v>-274.28503899752496</v>
      </c>
      <c r="AAR71" s="196">
        <v>-274.28503899752496</v>
      </c>
      <c r="AAS71" s="196">
        <v>274.28503899752496</v>
      </c>
      <c r="AAT71" s="196">
        <f t="shared" si="108"/>
        <v>-274.28503899752496</v>
      </c>
      <c r="AAU71" s="196">
        <v>-274.28503899752496</v>
      </c>
      <c r="AAV71" s="196">
        <v>274.28503899752496</v>
      </c>
      <c r="AAW71" s="196">
        <v>-274.28503899752496</v>
      </c>
      <c r="AAX71" s="196">
        <v>274.28503899752496</v>
      </c>
      <c r="AAZ71">
        <v>-1</v>
      </c>
      <c r="ABA71" s="239">
        <v>-1</v>
      </c>
      <c r="ABB71" s="239">
        <v>-1</v>
      </c>
      <c r="ABC71" s="239">
        <v>-1</v>
      </c>
      <c r="ABD71" s="214">
        <v>-1</v>
      </c>
      <c r="ABE71" s="240">
        <v>-2</v>
      </c>
      <c r="ABF71">
        <v>1</v>
      </c>
      <c r="ABG71">
        <v>1</v>
      </c>
      <c r="ABH71" s="214">
        <v>1</v>
      </c>
      <c r="ABI71">
        <v>0</v>
      </c>
      <c r="ABJ71">
        <v>0</v>
      </c>
      <c r="ABK71">
        <v>1</v>
      </c>
      <c r="ABL71">
        <v>1</v>
      </c>
      <c r="ABM71" s="248">
        <v>3.0331753554500001E-2</v>
      </c>
      <c r="ABN71" s="202">
        <v>42551</v>
      </c>
      <c r="ABO71">
        <v>-1</v>
      </c>
      <c r="ABP71" t="s">
        <v>1180</v>
      </c>
      <c r="ABQ71">
        <v>2</v>
      </c>
      <c r="ABR71" s="252">
        <v>2</v>
      </c>
      <c r="ABS71">
        <v>2</v>
      </c>
      <c r="ABT71" s="138">
        <v>108700</v>
      </c>
      <c r="ABU71" s="138">
        <v>108700</v>
      </c>
      <c r="ABV71" s="196">
        <v>-3297.0616113741503</v>
      </c>
      <c r="ABW71" s="196">
        <v>-3297.0616113741503</v>
      </c>
      <c r="ABX71" s="196">
        <v>-3297.0616113741503</v>
      </c>
      <c r="ABY71" s="196">
        <v>3297.0616113741503</v>
      </c>
      <c r="ABZ71" s="196">
        <v>3297.0616113741503</v>
      </c>
      <c r="ACA71" s="196">
        <v>-3297.0616113741503</v>
      </c>
      <c r="ACB71" s="196">
        <v>-3297.0616113741503</v>
      </c>
      <c r="ACC71" s="196">
        <v>-3297.0616113741503</v>
      </c>
      <c r="ACD71" s="196">
        <v>3297.0616113741503</v>
      </c>
      <c r="ACE71" s="196">
        <v>-3297.0616113741503</v>
      </c>
      <c r="ACF71" s="196">
        <v>-3297.0616113741503</v>
      </c>
      <c r="ACG71" s="196">
        <v>3297.0616113741503</v>
      </c>
      <c r="ACI71">
        <v>1</v>
      </c>
      <c r="ACJ71" s="239">
        <v>-1</v>
      </c>
      <c r="ACK71" s="239">
        <v>-1</v>
      </c>
      <c r="ACL71" s="239">
        <v>-1</v>
      </c>
      <c r="ACM71" s="214">
        <v>-1</v>
      </c>
      <c r="ACN71" s="240">
        <v>-3</v>
      </c>
      <c r="ACO71">
        <v>1</v>
      </c>
      <c r="ACP71">
        <v>1</v>
      </c>
      <c r="ACQ71" s="214">
        <v>1</v>
      </c>
      <c r="ACR71">
        <v>0</v>
      </c>
      <c r="ACS71">
        <v>0</v>
      </c>
      <c r="ACT71">
        <v>1</v>
      </c>
      <c r="ACU71">
        <v>1</v>
      </c>
      <c r="ACV71" s="248">
        <v>1.6789328426900001E-2</v>
      </c>
      <c r="ACW71" s="202">
        <v>42551</v>
      </c>
      <c r="ACX71">
        <v>-1</v>
      </c>
      <c r="ACY71" t="s">
        <v>1180</v>
      </c>
      <c r="ACZ71">
        <v>2</v>
      </c>
      <c r="ADA71" s="252"/>
      <c r="ADB71">
        <v>2</v>
      </c>
      <c r="ADC71" s="138">
        <v>110525</v>
      </c>
      <c r="ADD71" s="138">
        <v>110525</v>
      </c>
      <c r="ADE71" s="196">
        <v>-1855.6405243831225</v>
      </c>
      <c r="ADF71" s="196">
        <v>1855.6405243831225</v>
      </c>
      <c r="ADG71" s="196">
        <v>-1855.6405243831225</v>
      </c>
      <c r="ADH71" s="196">
        <v>1855.6405243831225</v>
      </c>
      <c r="ADI71" s="196">
        <v>1855.6405243831225</v>
      </c>
      <c r="ADJ71" s="196">
        <v>-1855.6405243831225</v>
      </c>
      <c r="ADK71" s="196">
        <v>-1855.6405243831225</v>
      </c>
      <c r="ADL71" s="196">
        <v>-1855.6405243831225</v>
      </c>
      <c r="ADM71" s="196">
        <v>1855.6405243831225</v>
      </c>
      <c r="ADN71" s="196">
        <v>-1855.6405243831225</v>
      </c>
      <c r="ADO71" s="196">
        <v>-1855.6405243831225</v>
      </c>
      <c r="ADP71" s="196">
        <v>1855.6405243831225</v>
      </c>
      <c r="ADR71">
        <v>1</v>
      </c>
      <c r="ADS71" s="239">
        <v>1</v>
      </c>
      <c r="ADT71" s="239">
        <v>-1</v>
      </c>
      <c r="ADU71" s="214">
        <v>1</v>
      </c>
      <c r="ADV71" s="214">
        <v>-1</v>
      </c>
      <c r="ADW71" s="240">
        <v>-4</v>
      </c>
      <c r="ADX71">
        <v>1</v>
      </c>
      <c r="ADY71">
        <v>1</v>
      </c>
      <c r="ADZ71" s="214">
        <v>-1</v>
      </c>
      <c r="AEA71">
        <v>1</v>
      </c>
      <c r="AEB71">
        <v>1</v>
      </c>
      <c r="AEC71">
        <v>0</v>
      </c>
      <c r="AED71">
        <v>0</v>
      </c>
      <c r="AEE71" s="248">
        <v>-3.8905225062199997E-2</v>
      </c>
      <c r="AEF71" s="202">
        <v>42558</v>
      </c>
      <c r="AEG71">
        <v>1</v>
      </c>
      <c r="AEH71" t="s">
        <v>1180</v>
      </c>
      <c r="AEI71">
        <v>2</v>
      </c>
      <c r="AEJ71" s="252"/>
      <c r="AEK71">
        <v>2</v>
      </c>
      <c r="AEL71" s="138">
        <v>106225</v>
      </c>
      <c r="AEM71" s="138">
        <v>106225</v>
      </c>
      <c r="AEN71" s="196">
        <v>-4132.7075322321944</v>
      </c>
      <c r="AEO71" s="196">
        <v>-4132.7075322321944</v>
      </c>
      <c r="AEP71" s="196">
        <v>4132.7075322321944</v>
      </c>
      <c r="AEQ71" s="196">
        <v>-4132.7075322321944</v>
      </c>
      <c r="AER71" s="196">
        <v>-4132.7075322321944</v>
      </c>
      <c r="AES71" s="196">
        <v>4132.7075322321944</v>
      </c>
      <c r="AET71" s="196">
        <v>-4132.7075322321944</v>
      </c>
      <c r="AEU71" s="196">
        <v>-4132.7075322321944</v>
      </c>
      <c r="AEV71" s="196">
        <v>-4132.7075322321944</v>
      </c>
      <c r="AEW71" s="196">
        <v>4132.7075322321944</v>
      </c>
      <c r="AEX71" s="196">
        <v>-4132.7075322321944</v>
      </c>
      <c r="AEY71" s="196">
        <v>4132.7075322321944</v>
      </c>
      <c r="AFA71">
        <f t="shared" si="109"/>
        <v>-1</v>
      </c>
      <c r="AFB71" s="239">
        <v>-1</v>
      </c>
      <c r="AFC71" s="239">
        <v>1</v>
      </c>
      <c r="AFD71" s="239">
        <v>-1</v>
      </c>
      <c r="AFE71" s="214">
        <v>-1</v>
      </c>
      <c r="AFF71" s="240">
        <v>1</v>
      </c>
      <c r="AFG71">
        <f t="shared" si="110"/>
        <v>1</v>
      </c>
      <c r="AFH71">
        <f t="shared" si="111"/>
        <v>-1</v>
      </c>
      <c r="AFI71" s="214">
        <v>-1</v>
      </c>
      <c r="AFJ71">
        <f t="shared" si="112"/>
        <v>0</v>
      </c>
      <c r="AFK71">
        <f t="shared" si="194"/>
        <v>1</v>
      </c>
      <c r="AFL71">
        <f t="shared" si="167"/>
        <v>0</v>
      </c>
      <c r="AFM71">
        <f t="shared" si="114"/>
        <v>1</v>
      </c>
      <c r="AFN71">
        <v>-4.7069898799699996E-3</v>
      </c>
      <c r="AFO71" s="202">
        <v>42558</v>
      </c>
      <c r="AFP71">
        <f t="shared" si="115"/>
        <v>-1</v>
      </c>
      <c r="AFQ71" t="str">
        <f t="shared" si="92"/>
        <v>TRUE</v>
      </c>
      <c r="AFR71">
        <f>VLOOKUP($A71,'FuturesInfo (3)'!$A$2:$V$80,22)</f>
        <v>2</v>
      </c>
      <c r="AFS71" s="252"/>
      <c r="AFT71">
        <f t="shared" si="116"/>
        <v>2</v>
      </c>
      <c r="AFU71" s="138">
        <f>VLOOKUP($A71,'FuturesInfo (3)'!$A$2:$O$80,15)*AFR71</f>
        <v>105725</v>
      </c>
      <c r="AFV71" s="138">
        <f>VLOOKUP($A71,'FuturesInfo (3)'!$A$2:$O$80,15)*AFT71</f>
        <v>105725</v>
      </c>
      <c r="AFW71" s="196">
        <f t="shared" si="117"/>
        <v>497.6465050598282</v>
      </c>
      <c r="AFX71" s="196">
        <f t="shared" si="188"/>
        <v>497.6465050598282</v>
      </c>
      <c r="AFY71" s="196">
        <f t="shared" si="119"/>
        <v>497.6465050598282</v>
      </c>
      <c r="AFZ71" s="196">
        <f t="shared" si="120"/>
        <v>-497.6465050598282</v>
      </c>
      <c r="AGA71" s="196">
        <f t="shared" si="191"/>
        <v>497.6465050598282</v>
      </c>
      <c r="AGB71" s="196">
        <f t="shared" si="122"/>
        <v>-497.6465050598282</v>
      </c>
      <c r="AGC71" s="196">
        <f t="shared" si="168"/>
        <v>497.6465050598282</v>
      </c>
      <c r="AGD71" s="196">
        <f t="shared" si="123"/>
        <v>497.6465050598282</v>
      </c>
      <c r="AGE71" s="196">
        <f>IF(IF(sym!$Q60=AFI71,1,0)=1,ABS(AFU71*AFN71),-ABS(AFU71*AFN71))</f>
        <v>-497.6465050598282</v>
      </c>
      <c r="AGF71" s="196">
        <f>IF(IF(sym!$P60=AFI71,1,0)=1,ABS(AFU71*AFN71),-ABS(AFU71*AFN71))</f>
        <v>497.6465050598282</v>
      </c>
      <c r="AGG71" s="196">
        <f t="shared" si="183"/>
        <v>-497.6465050598282</v>
      </c>
      <c r="AGH71" s="196">
        <f t="shared" si="125"/>
        <v>497.6465050598282</v>
      </c>
      <c r="AGJ71">
        <f t="shared" si="126"/>
        <v>-1</v>
      </c>
      <c r="AGK71" s="239">
        <v>-1</v>
      </c>
      <c r="AGL71" s="239">
        <v>1</v>
      </c>
      <c r="AGM71" s="239">
        <v>-1</v>
      </c>
      <c r="AGN71" s="214">
        <v>-1</v>
      </c>
      <c r="AGO71" s="240">
        <v>2</v>
      </c>
      <c r="AGP71">
        <f t="shared" si="127"/>
        <v>1</v>
      </c>
      <c r="AGQ71">
        <f t="shared" si="128"/>
        <v>-1</v>
      </c>
      <c r="AGR71" s="214"/>
      <c r="AGS71">
        <f t="shared" si="129"/>
        <v>0</v>
      </c>
      <c r="AGT71">
        <f t="shared" si="195"/>
        <v>0</v>
      </c>
      <c r="AGU71">
        <f t="shared" si="169"/>
        <v>0</v>
      </c>
      <c r="AGV71">
        <f t="shared" si="131"/>
        <v>0</v>
      </c>
      <c r="AGW71" s="248"/>
      <c r="AGX71" s="202">
        <v>42558</v>
      </c>
      <c r="AGY71">
        <f t="shared" si="132"/>
        <v>-1</v>
      </c>
      <c r="AGZ71" t="str">
        <f t="shared" si="93"/>
        <v>TRUE</v>
      </c>
      <c r="AHA71">
        <f>VLOOKUP($A71,'FuturesInfo (3)'!$A$2:$V$80,22)</f>
        <v>2</v>
      </c>
      <c r="AHB71" s="252"/>
      <c r="AHC71">
        <f t="shared" si="133"/>
        <v>2</v>
      </c>
      <c r="AHD71" s="138">
        <f>VLOOKUP($A71,'FuturesInfo (3)'!$A$2:$O$80,15)*AHA71</f>
        <v>105725</v>
      </c>
      <c r="AHE71" s="138">
        <f>VLOOKUP($A71,'FuturesInfo (3)'!$A$2:$O$80,15)*AHC71</f>
        <v>105725</v>
      </c>
      <c r="AHF71" s="196">
        <f t="shared" si="134"/>
        <v>0</v>
      </c>
      <c r="AHG71" s="196">
        <f t="shared" si="189"/>
        <v>0</v>
      </c>
      <c r="AHH71" s="196">
        <f t="shared" si="136"/>
        <v>0</v>
      </c>
      <c r="AHI71" s="196">
        <f t="shared" si="137"/>
        <v>0</v>
      </c>
      <c r="AHJ71" s="196">
        <f t="shared" si="192"/>
        <v>0</v>
      </c>
      <c r="AHK71" s="196">
        <f t="shared" si="139"/>
        <v>0</v>
      </c>
      <c r="AHL71" s="196">
        <f t="shared" si="170"/>
        <v>0</v>
      </c>
      <c r="AHM71" s="196">
        <f t="shared" si="140"/>
        <v>0</v>
      </c>
      <c r="AHN71" s="196">
        <f>IF(IF(sym!$Q60=AGR71,1,0)=1,ABS(AHD71*AGW71),-ABS(AHD71*AGW71))</f>
        <v>0</v>
      </c>
      <c r="AHO71" s="196">
        <f>IF(IF(sym!$P60=AGR71,1,0)=1,ABS(AHD71*AGW71),-ABS(AHD71*AGW71))</f>
        <v>0</v>
      </c>
      <c r="AHP71" s="196">
        <f t="shared" si="185"/>
        <v>0</v>
      </c>
      <c r="AHQ71" s="196">
        <f t="shared" si="142"/>
        <v>0</v>
      </c>
      <c r="AHS71">
        <f t="shared" si="143"/>
        <v>0</v>
      </c>
      <c r="AHT71" s="239"/>
      <c r="AHU71" s="239"/>
      <c r="AHV71" s="239"/>
      <c r="AHW71" s="214"/>
      <c r="AHX71" s="240"/>
      <c r="AHY71">
        <f t="shared" si="144"/>
        <v>1</v>
      </c>
      <c r="AHZ71">
        <f t="shared" si="145"/>
        <v>0</v>
      </c>
      <c r="AIA71" s="214"/>
      <c r="AIB71">
        <f t="shared" si="146"/>
        <v>1</v>
      </c>
      <c r="AIC71">
        <f t="shared" si="196"/>
        <v>1</v>
      </c>
      <c r="AID71">
        <f t="shared" si="171"/>
        <v>0</v>
      </c>
      <c r="AIE71">
        <f t="shared" si="148"/>
        <v>1</v>
      </c>
      <c r="AIF71" s="248"/>
      <c r="AIG71" s="202"/>
      <c r="AIH71">
        <f t="shared" si="149"/>
        <v>-1</v>
      </c>
      <c r="AII71" t="str">
        <f t="shared" si="94"/>
        <v>FALSE</v>
      </c>
      <c r="AIJ71">
        <f>VLOOKUP($A71,'FuturesInfo (3)'!$A$2:$V$80,22)</f>
        <v>2</v>
      </c>
      <c r="AIK71" s="252"/>
      <c r="AIL71">
        <f t="shared" si="150"/>
        <v>2</v>
      </c>
      <c r="AIM71" s="138">
        <f>VLOOKUP($A71,'FuturesInfo (3)'!$A$2:$O$80,15)*AIJ71</f>
        <v>105725</v>
      </c>
      <c r="AIN71" s="138">
        <f>VLOOKUP($A71,'FuturesInfo (3)'!$A$2:$O$80,15)*AIL71</f>
        <v>105725</v>
      </c>
      <c r="AIO71" s="196">
        <f t="shared" si="151"/>
        <v>0</v>
      </c>
      <c r="AIP71" s="196">
        <f t="shared" si="190"/>
        <v>0</v>
      </c>
      <c r="AIQ71" s="196">
        <f t="shared" si="153"/>
        <v>0</v>
      </c>
      <c r="AIR71" s="196">
        <f t="shared" si="154"/>
        <v>0</v>
      </c>
      <c r="AIS71" s="196">
        <f t="shared" si="193"/>
        <v>0</v>
      </c>
      <c r="AIT71" s="196">
        <f t="shared" si="156"/>
        <v>0</v>
      </c>
      <c r="AIU71" s="196">
        <f t="shared" si="172"/>
        <v>0</v>
      </c>
      <c r="AIV71" s="196">
        <f t="shared" si="157"/>
        <v>0</v>
      </c>
      <c r="AIW71" s="196">
        <f>IF(IF(sym!$Q60=AIA71,1,0)=1,ABS(AIM71*AIF71),-ABS(AIM71*AIF71))</f>
        <v>0</v>
      </c>
      <c r="AIX71" s="196">
        <f>IF(IF(sym!$P60=AIA71,1,0)=1,ABS(AIM71*AIF71),-ABS(AIM71*AIF71))</f>
        <v>0</v>
      </c>
      <c r="AIY71" s="196">
        <f t="shared" si="187"/>
        <v>0</v>
      </c>
      <c r="AIZ71" s="196">
        <f t="shared" si="159"/>
        <v>0</v>
      </c>
    </row>
    <row r="72" spans="1:936" x14ac:dyDescent="0.25">
      <c r="A72" s="1" t="s">
        <v>397</v>
      </c>
      <c r="B72" s="150" t="str">
        <f>'FuturesInfo (3)'!M60</f>
        <v>@SB</v>
      </c>
      <c r="C72" s="200" t="str">
        <f>VLOOKUP(A72,'FuturesInfo (3)'!$A$2:$K$80,11)</f>
        <v>soft</v>
      </c>
      <c r="F72" t="e">
        <f>#REF!</f>
        <v>#REF!</v>
      </c>
      <c r="G72">
        <v>1</v>
      </c>
      <c r="H72">
        <v>1</v>
      </c>
      <c r="I72">
        <v>1</v>
      </c>
      <c r="J72">
        <f t="shared" si="197"/>
        <v>1</v>
      </c>
      <c r="K72">
        <f t="shared" si="198"/>
        <v>1</v>
      </c>
      <c r="L72" s="184">
        <v>3.7057522123899997E-2</v>
      </c>
      <c r="M72" s="2">
        <v>10</v>
      </c>
      <c r="N72">
        <v>60</v>
      </c>
      <c r="O72" t="str">
        <f t="shared" si="199"/>
        <v>TRUE</v>
      </c>
      <c r="P72">
        <f>VLOOKUP($A72,'FuturesInfo (3)'!$A$2:$V$80,22)</f>
        <v>3</v>
      </c>
      <c r="Q72">
        <f t="shared" si="80"/>
        <v>3</v>
      </c>
      <c r="R72">
        <f t="shared" si="80"/>
        <v>3</v>
      </c>
      <c r="S72" s="138">
        <f>VLOOKUP($A72,'FuturesInfo (3)'!$A$2:$O$80,15)*Q72</f>
        <v>64881.599999999991</v>
      </c>
      <c r="T72" s="144">
        <f t="shared" si="200"/>
        <v>2404.3513274340298</v>
      </c>
      <c r="U72" s="144">
        <f t="shared" si="95"/>
        <v>2404.3513274340298</v>
      </c>
      <c r="W72">
        <f t="shared" si="201"/>
        <v>1</v>
      </c>
      <c r="X72">
        <v>1</v>
      </c>
      <c r="Y72">
        <v>1</v>
      </c>
      <c r="Z72">
        <v>1</v>
      </c>
      <c r="AA72">
        <f t="shared" si="173"/>
        <v>1</v>
      </c>
      <c r="AB72">
        <f t="shared" si="202"/>
        <v>1</v>
      </c>
      <c r="AC72" s="1">
        <v>1.6000000000000001E-3</v>
      </c>
      <c r="AD72" s="2">
        <v>10</v>
      </c>
      <c r="AE72">
        <v>60</v>
      </c>
      <c r="AF72" t="str">
        <f t="shared" si="203"/>
        <v>TRUE</v>
      </c>
      <c r="AG72">
        <f>VLOOKUP($A72,'FuturesInfo (3)'!$A$2:$V$80,22)</f>
        <v>3</v>
      </c>
      <c r="AH72">
        <f t="shared" si="204"/>
        <v>4</v>
      </c>
      <c r="AI72">
        <f t="shared" si="96"/>
        <v>3</v>
      </c>
      <c r="AJ72" s="138">
        <f>VLOOKUP($A72,'FuturesInfo (3)'!$A$2:$O$80,15)*AI72</f>
        <v>64881.599999999991</v>
      </c>
      <c r="AK72" s="196">
        <f t="shared" si="205"/>
        <v>103.81056</v>
      </c>
      <c r="AL72" s="196">
        <f t="shared" si="98"/>
        <v>103.81056</v>
      </c>
      <c r="AN72">
        <f t="shared" si="86"/>
        <v>1</v>
      </c>
      <c r="AO72">
        <v>1</v>
      </c>
      <c r="AP72">
        <v>1</v>
      </c>
      <c r="AQ72">
        <v>1</v>
      </c>
      <c r="AR72">
        <f t="shared" si="174"/>
        <v>1</v>
      </c>
      <c r="AS72">
        <f t="shared" si="87"/>
        <v>1</v>
      </c>
      <c r="AT72" s="1">
        <v>1.17145899894E-2</v>
      </c>
      <c r="AU72" s="2">
        <v>10</v>
      </c>
      <c r="AV72">
        <v>60</v>
      </c>
      <c r="AW72" t="str">
        <f t="shared" si="88"/>
        <v>TRUE</v>
      </c>
      <c r="AX72">
        <f>VLOOKUP($A72,'FuturesInfo (3)'!$A$2:$V$80,22)</f>
        <v>3</v>
      </c>
      <c r="AY72">
        <f t="shared" si="89"/>
        <v>4</v>
      </c>
      <c r="AZ72">
        <f t="shared" si="99"/>
        <v>3</v>
      </c>
      <c r="BA72" s="138">
        <f>VLOOKUP($A72,'FuturesInfo (3)'!$A$2:$O$80,15)*AZ72</f>
        <v>64881.599999999991</v>
      </c>
      <c r="BB72" s="196">
        <f t="shared" si="90"/>
        <v>760.06134185625501</v>
      </c>
      <c r="BC72" s="196">
        <f t="shared" si="100"/>
        <v>760.06134185625501</v>
      </c>
      <c r="BE72">
        <v>1</v>
      </c>
      <c r="BF72">
        <v>1</v>
      </c>
      <c r="BG72">
        <v>1</v>
      </c>
      <c r="BH72">
        <v>1</v>
      </c>
      <c r="BI72">
        <v>1</v>
      </c>
      <c r="BJ72">
        <v>1</v>
      </c>
      <c r="BK72" s="1">
        <v>3.21052632167E-2</v>
      </c>
      <c r="BL72" s="2">
        <v>10</v>
      </c>
      <c r="BM72">
        <v>60</v>
      </c>
      <c r="BN72" t="s">
        <v>1180</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1180</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1180</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1180</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1180</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1180</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1180</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1180</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1180</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1180</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1180</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1180</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1180</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1180</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1180</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1180</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1180</v>
      </c>
      <c r="QX72">
        <v>3</v>
      </c>
      <c r="QY72" s="252">
        <v>2</v>
      </c>
      <c r="QZ72">
        <v>2</v>
      </c>
      <c r="RA72" s="138">
        <v>68308.799999999988</v>
      </c>
      <c r="RB72" s="138">
        <v>45539.199999999997</v>
      </c>
      <c r="RC72" s="196">
        <v>-2210.851213704796</v>
      </c>
      <c r="RD72" s="196">
        <f t="shared" si="91"/>
        <v>-2210.851213704796</v>
      </c>
      <c r="RE72" s="196">
        <v>-2210.851213704796</v>
      </c>
      <c r="RF72" s="196">
        <v>2210.851213704796</v>
      </c>
      <c r="RG72" s="196">
        <v>-2210.851213704796</v>
      </c>
      <c r="RH72" s="196">
        <v>2210.851213704796</v>
      </c>
      <c r="RI72" s="196">
        <f t="shared" si="101"/>
        <v>0</v>
      </c>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f t="shared" si="175"/>
        <v>1</v>
      </c>
      <c r="SE72" t="s">
        <v>1180</v>
      </c>
      <c r="SF72">
        <v>3</v>
      </c>
      <c r="SG72" s="252">
        <v>1</v>
      </c>
      <c r="SH72">
        <v>4</v>
      </c>
      <c r="SI72" s="138">
        <v>69820.800000000003</v>
      </c>
      <c r="SJ72" s="138">
        <v>93094.400000000009</v>
      </c>
      <c r="SK72" s="196">
        <v>1545.4677816022504</v>
      </c>
      <c r="SL72" s="196">
        <f t="shared" si="160"/>
        <v>-1545.4677816022504</v>
      </c>
      <c r="SM72" s="196">
        <v>1545.4677816022504</v>
      </c>
      <c r="SN72" s="196">
        <v>-1545.4677816022504</v>
      </c>
      <c r="SO72" s="196">
        <v>1545.4677816022504</v>
      </c>
      <c r="SP72" s="196">
        <v>-1545.4677816022504</v>
      </c>
      <c r="SQ72" s="196">
        <v>1545.4677816022504</v>
      </c>
      <c r="SR72" s="196">
        <f t="shared" si="102"/>
        <v>1545.4677816022504</v>
      </c>
      <c r="SS72" s="196">
        <v>1545.4677816022504</v>
      </c>
      <c r="ST72" s="196">
        <v>-1545.4677816022504</v>
      </c>
      <c r="SU72" s="196">
        <v>-1545.4677816022504</v>
      </c>
      <c r="SV72" s="196">
        <v>1545.4677816022504</v>
      </c>
      <c r="SX72">
        <v>1</v>
      </c>
      <c r="SY72" s="239">
        <v>1</v>
      </c>
      <c r="SZ72" s="239">
        <v>-1</v>
      </c>
      <c r="TA72" s="239">
        <v>1</v>
      </c>
      <c r="TB72" s="214">
        <v>1</v>
      </c>
      <c r="TC72" s="240">
        <v>27</v>
      </c>
      <c r="TD72">
        <v>-1</v>
      </c>
      <c r="TE72">
        <v>1</v>
      </c>
      <c r="TF72" s="214">
        <v>1</v>
      </c>
      <c r="TG72">
        <v>1</v>
      </c>
      <c r="TH72">
        <v>1</v>
      </c>
      <c r="TI72">
        <v>0</v>
      </c>
      <c r="TJ72">
        <v>1</v>
      </c>
      <c r="TK72" s="248"/>
      <c r="TL72" s="202">
        <v>42514</v>
      </c>
      <c r="TM72">
        <f t="shared" si="176"/>
        <v>1</v>
      </c>
      <c r="TN72" t="s">
        <v>1180</v>
      </c>
      <c r="TO72">
        <v>3</v>
      </c>
      <c r="TP72" s="252">
        <v>2</v>
      </c>
      <c r="TQ72">
        <v>2</v>
      </c>
      <c r="TR72" s="138">
        <v>69820.800000000003</v>
      </c>
      <c r="TS72" s="138">
        <v>46547.200000000004</v>
      </c>
      <c r="TT72" s="196">
        <v>0</v>
      </c>
      <c r="TU72" s="196">
        <f t="shared" si="161"/>
        <v>0</v>
      </c>
      <c r="TV72" s="196">
        <v>0</v>
      </c>
      <c r="TW72" s="196">
        <v>0</v>
      </c>
      <c r="TX72" s="196">
        <v>0</v>
      </c>
      <c r="TY72" s="196">
        <v>0</v>
      </c>
      <c r="TZ72" s="196">
        <v>0</v>
      </c>
      <c r="UA72" s="196">
        <f t="shared" si="103"/>
        <v>0</v>
      </c>
      <c r="UB72" s="196">
        <v>0</v>
      </c>
      <c r="UC72" s="196">
        <v>0</v>
      </c>
      <c r="UD72" s="196">
        <v>0</v>
      </c>
      <c r="UE72" s="196">
        <v>0</v>
      </c>
      <c r="UG72">
        <v>1</v>
      </c>
      <c r="UH72" s="239">
        <v>1</v>
      </c>
      <c r="UI72" s="239">
        <v>-1</v>
      </c>
      <c r="UJ72" s="239">
        <v>1</v>
      </c>
      <c r="UK72" s="214">
        <v>1</v>
      </c>
      <c r="UL72" s="240">
        <v>27</v>
      </c>
      <c r="UM72">
        <v>-1</v>
      </c>
      <c r="UN72">
        <v>1</v>
      </c>
      <c r="UO72" s="214">
        <v>1</v>
      </c>
      <c r="UP72">
        <v>1</v>
      </c>
      <c r="UQ72">
        <v>1</v>
      </c>
      <c r="UR72">
        <v>0</v>
      </c>
      <c r="US72">
        <v>1</v>
      </c>
      <c r="UT72" s="248">
        <v>4.3310875842199996E-3</v>
      </c>
      <c r="UU72" s="202">
        <v>42514</v>
      </c>
      <c r="UV72">
        <f t="shared" si="177"/>
        <v>1</v>
      </c>
      <c r="UW72" t="s">
        <v>1180</v>
      </c>
      <c r="UX72">
        <v>3</v>
      </c>
      <c r="UY72" s="252">
        <v>2</v>
      </c>
      <c r="UZ72">
        <v>2</v>
      </c>
      <c r="VA72" s="138">
        <v>70123.200000000012</v>
      </c>
      <c r="VB72" s="138">
        <v>46748.800000000003</v>
      </c>
      <c r="VC72" s="196">
        <v>303.70972088577594</v>
      </c>
      <c r="VD72" s="196">
        <f t="shared" si="162"/>
        <v>303.70972088577594</v>
      </c>
      <c r="VE72" s="196">
        <v>303.70972088577594</v>
      </c>
      <c r="VF72" s="196">
        <v>-303.70972088577594</v>
      </c>
      <c r="VG72" s="196">
        <v>303.70972088577594</v>
      </c>
      <c r="VH72" s="196">
        <v>-303.70972088577594</v>
      </c>
      <c r="VI72" s="196">
        <v>303.70972088577594</v>
      </c>
      <c r="VJ72" s="196">
        <f t="shared" si="104"/>
        <v>303.70972088577594</v>
      </c>
      <c r="VK72" s="196">
        <v>303.70972088577594</v>
      </c>
      <c r="VL72" s="196">
        <v>-303.70972088577594</v>
      </c>
      <c r="VM72" s="196">
        <v>-303.70972088577594</v>
      </c>
      <c r="VN72" s="196">
        <v>303.70972088577594</v>
      </c>
      <c r="VP72">
        <v>1</v>
      </c>
      <c r="VQ72" s="239">
        <v>1</v>
      </c>
      <c r="VR72" s="239">
        <v>-1</v>
      </c>
      <c r="VS72" s="239">
        <v>1</v>
      </c>
      <c r="VT72" s="214">
        <v>1</v>
      </c>
      <c r="VU72" s="240">
        <v>28</v>
      </c>
      <c r="VV72">
        <v>-1</v>
      </c>
      <c r="VW72">
        <v>1</v>
      </c>
      <c r="VX72" s="214">
        <v>-1</v>
      </c>
      <c r="VY72">
        <v>0</v>
      </c>
      <c r="VZ72">
        <v>0</v>
      </c>
      <c r="WA72">
        <v>1</v>
      </c>
      <c r="WB72">
        <v>0</v>
      </c>
      <c r="WC72" s="248">
        <v>-1.43747005271E-2</v>
      </c>
      <c r="WD72" s="202">
        <v>42514</v>
      </c>
      <c r="WE72">
        <f t="shared" si="178"/>
        <v>1</v>
      </c>
      <c r="WF72" t="s">
        <v>1180</v>
      </c>
      <c r="WG72">
        <v>3</v>
      </c>
      <c r="WH72" s="252">
        <v>2</v>
      </c>
      <c r="WI72">
        <v>3</v>
      </c>
      <c r="WJ72" s="138">
        <v>69115.200000000012</v>
      </c>
      <c r="WK72" s="138">
        <v>69115.200000000012</v>
      </c>
      <c r="WL72" s="196">
        <v>-993.51030187062202</v>
      </c>
      <c r="WM72" s="196">
        <f t="shared" si="163"/>
        <v>-993.51030187062202</v>
      </c>
      <c r="WN72" s="196">
        <v>-993.51030187062202</v>
      </c>
      <c r="WO72" s="196">
        <v>993.51030187062202</v>
      </c>
      <c r="WP72" s="196">
        <v>-993.51030187062202</v>
      </c>
      <c r="WQ72" s="196">
        <v>993.51030187062202</v>
      </c>
      <c r="WR72" s="196">
        <v>-993.51030187062202</v>
      </c>
      <c r="WS72" s="196">
        <f t="shared" si="105"/>
        <v>-993.51030187062202</v>
      </c>
      <c r="WT72" s="196">
        <v>-993.51030187062202</v>
      </c>
      <c r="WU72" s="196">
        <v>993.51030187062202</v>
      </c>
      <c r="WV72" s="196">
        <v>-993.51030187062202</v>
      </c>
      <c r="WW72" s="196">
        <v>993.51030187062202</v>
      </c>
      <c r="WY72">
        <v>-1</v>
      </c>
      <c r="WZ72" s="239">
        <v>1</v>
      </c>
      <c r="XA72" s="239">
        <v>-1</v>
      </c>
      <c r="XB72" s="239">
        <v>1</v>
      </c>
      <c r="XC72" s="214">
        <v>1</v>
      </c>
      <c r="XD72" s="240">
        <v>29</v>
      </c>
      <c r="XE72">
        <v>-1</v>
      </c>
      <c r="XF72">
        <v>1</v>
      </c>
      <c r="XG72">
        <v>-1</v>
      </c>
      <c r="XH72">
        <v>0</v>
      </c>
      <c r="XI72">
        <v>0</v>
      </c>
      <c r="XJ72">
        <v>1</v>
      </c>
      <c r="XK72">
        <v>0</v>
      </c>
      <c r="XL72">
        <v>-4.0836169178400002E-2</v>
      </c>
      <c r="XM72" s="202">
        <v>42514</v>
      </c>
      <c r="XN72">
        <f t="shared" si="179"/>
        <v>1</v>
      </c>
      <c r="XO72" t="s">
        <v>1180</v>
      </c>
      <c r="XP72">
        <v>3</v>
      </c>
      <c r="XQ72" s="252">
        <v>1</v>
      </c>
      <c r="XR72">
        <v>4</v>
      </c>
      <c r="XS72" s="138">
        <v>66292.800000000003</v>
      </c>
      <c r="XT72" s="138">
        <v>88390.400000000009</v>
      </c>
      <c r="XU72" s="196">
        <v>-2707.1439961098358</v>
      </c>
      <c r="XV72" s="196">
        <f t="shared" si="164"/>
        <v>2707.1439961098358</v>
      </c>
      <c r="XW72" s="196">
        <v>-2707.1439961098358</v>
      </c>
      <c r="XX72" s="196">
        <v>2707.1439961098358</v>
      </c>
      <c r="XY72" s="196">
        <v>-2707.1439961098358</v>
      </c>
      <c r="XZ72" s="196">
        <v>2707.1439961098358</v>
      </c>
      <c r="YA72" s="196">
        <v>-2707.1439961098358</v>
      </c>
      <c r="YB72" s="196">
        <f t="shared" si="106"/>
        <v>-2707.1439961098358</v>
      </c>
      <c r="YC72" s="196">
        <v>-2707.1439961098358</v>
      </c>
      <c r="YD72" s="196">
        <v>2707.1439961098358</v>
      </c>
      <c r="YE72" s="196">
        <v>-2707.1439961098358</v>
      </c>
      <c r="YF72" s="196">
        <v>2707.1439961098358</v>
      </c>
      <c r="YH72">
        <v>-1</v>
      </c>
      <c r="YI72">
        <v>-1</v>
      </c>
      <c r="YJ72">
        <v>1</v>
      </c>
      <c r="YK72">
        <v>-1</v>
      </c>
      <c r="YL72">
        <v>1</v>
      </c>
      <c r="YM72">
        <v>-5</v>
      </c>
      <c r="YN72">
        <v>-1</v>
      </c>
      <c r="YO72">
        <v>-1</v>
      </c>
      <c r="YP72" s="214">
        <v>-1</v>
      </c>
      <c r="YQ72">
        <v>1</v>
      </c>
      <c r="YR72">
        <v>0</v>
      </c>
      <c r="YS72">
        <v>1</v>
      </c>
      <c r="YT72">
        <v>1</v>
      </c>
      <c r="YU72" s="248">
        <v>-8.1094779523600002E-3</v>
      </c>
      <c r="YV72" s="202">
        <v>42550</v>
      </c>
      <c r="YW72">
        <f t="shared" si="180"/>
        <v>-1</v>
      </c>
      <c r="YX72" t="s">
        <v>1180</v>
      </c>
      <c r="YY72">
        <v>3</v>
      </c>
      <c r="YZ72">
        <v>1</v>
      </c>
      <c r="ZA72">
        <v>4</v>
      </c>
      <c r="ZB72" s="138">
        <v>65755.200000000012</v>
      </c>
      <c r="ZC72" s="138">
        <v>87673.600000000006</v>
      </c>
      <c r="ZD72" s="196">
        <v>533.24034465302236</v>
      </c>
      <c r="ZE72" s="196">
        <f t="shared" si="165"/>
        <v>533.24034465302236</v>
      </c>
      <c r="ZF72" s="196">
        <v>-533.24034465302236</v>
      </c>
      <c r="ZG72" s="196">
        <v>533.24034465302236</v>
      </c>
      <c r="ZH72" s="196">
        <v>533.24034465302236</v>
      </c>
      <c r="ZI72" s="196">
        <v>-533.24034465302236</v>
      </c>
      <c r="ZJ72" s="196">
        <v>533.24034465302236</v>
      </c>
      <c r="ZK72" s="196">
        <f t="shared" si="107"/>
        <v>533.24034465302236</v>
      </c>
      <c r="ZL72" s="196">
        <v>-533.24034465302236</v>
      </c>
      <c r="ZM72" s="196">
        <v>533.24034465302236</v>
      </c>
      <c r="ZN72" s="196">
        <v>-533.24034465302236</v>
      </c>
      <c r="ZO72" s="196">
        <v>533.24034465302236</v>
      </c>
      <c r="ZQ72">
        <v>-1</v>
      </c>
      <c r="ZR72" s="239">
        <v>-1</v>
      </c>
      <c r="ZS72" s="239">
        <v>1</v>
      </c>
      <c r="ZT72" s="239">
        <v>-1</v>
      </c>
      <c r="ZU72" s="214">
        <v>1</v>
      </c>
      <c r="ZV72" s="240">
        <v>-6</v>
      </c>
      <c r="ZW72">
        <v>-1</v>
      </c>
      <c r="ZX72">
        <v>-1</v>
      </c>
      <c r="ZY72" s="214">
        <v>1</v>
      </c>
      <c r="ZZ72">
        <v>0</v>
      </c>
      <c r="AAA72">
        <v>1</v>
      </c>
      <c r="AAB72">
        <v>0</v>
      </c>
      <c r="AAC72">
        <v>0</v>
      </c>
      <c r="AAD72" s="248">
        <v>3.6280020439399999E-2</v>
      </c>
      <c r="AAE72" s="202">
        <v>42550</v>
      </c>
      <c r="AAF72">
        <f t="shared" si="181"/>
        <v>-1</v>
      </c>
      <c r="AAG72" t="s">
        <v>1180</v>
      </c>
      <c r="AAH72">
        <v>3</v>
      </c>
      <c r="AAI72" s="252">
        <v>2</v>
      </c>
      <c r="AAJ72">
        <v>2</v>
      </c>
      <c r="AAK72" s="138">
        <v>68140.800000000003</v>
      </c>
      <c r="AAL72" s="138">
        <v>45427.200000000004</v>
      </c>
      <c r="AAM72" s="196">
        <v>-2472.1496167570676</v>
      </c>
      <c r="AAN72" s="196">
        <f t="shared" si="166"/>
        <v>-2472.1496167570676</v>
      </c>
      <c r="AAO72" s="196">
        <v>2472.1496167570676</v>
      </c>
      <c r="AAP72" s="196">
        <v>-2472.1496167570676</v>
      </c>
      <c r="AAQ72" s="196">
        <v>-2472.1496167570676</v>
      </c>
      <c r="AAR72" s="196">
        <v>2472.1496167570676</v>
      </c>
      <c r="AAS72" s="196">
        <v>-2472.1496167570676</v>
      </c>
      <c r="AAT72" s="196">
        <f t="shared" si="108"/>
        <v>-2472.1496167570676</v>
      </c>
      <c r="AAU72" s="196">
        <v>2472.1496167570676</v>
      </c>
      <c r="AAV72" s="196">
        <v>-2472.1496167570676</v>
      </c>
      <c r="AAW72" s="196">
        <v>-2472.1496167570676</v>
      </c>
      <c r="AAX72" s="196">
        <v>2472.1496167570676</v>
      </c>
      <c r="AAZ72">
        <v>1</v>
      </c>
      <c r="ABA72" s="239">
        <v>1</v>
      </c>
      <c r="ABB72" s="239">
        <v>-1</v>
      </c>
      <c r="ABC72" s="239">
        <v>1</v>
      </c>
      <c r="ABD72" s="214">
        <v>1</v>
      </c>
      <c r="ABE72" s="240">
        <v>-7</v>
      </c>
      <c r="ABF72">
        <v>-1</v>
      </c>
      <c r="ABG72">
        <v>-1</v>
      </c>
      <c r="ABH72" s="214">
        <v>-1</v>
      </c>
      <c r="ABI72">
        <v>0</v>
      </c>
      <c r="ABJ72">
        <v>0</v>
      </c>
      <c r="ABK72">
        <v>1</v>
      </c>
      <c r="ABL72">
        <v>1</v>
      </c>
      <c r="ABM72" s="248">
        <v>-2.76134122288E-2</v>
      </c>
      <c r="ABN72" s="202">
        <v>42550</v>
      </c>
      <c r="ABO72">
        <v>1</v>
      </c>
      <c r="ABP72" t="s">
        <v>1180</v>
      </c>
      <c r="ABQ72">
        <v>3</v>
      </c>
      <c r="ABR72" s="252">
        <v>2</v>
      </c>
      <c r="ABS72">
        <v>2</v>
      </c>
      <c r="ABT72" s="138">
        <v>66259.199999999997</v>
      </c>
      <c r="ABU72" s="138">
        <v>44172.799999999996</v>
      </c>
      <c r="ABV72" s="196">
        <v>-1829.6426035505049</v>
      </c>
      <c r="ABW72" s="196">
        <v>-1829.6426035505049</v>
      </c>
      <c r="ABX72" s="196">
        <v>-1829.6426035505049</v>
      </c>
      <c r="ABY72" s="196">
        <v>1829.6426035505049</v>
      </c>
      <c r="ABZ72" s="196">
        <v>1829.6426035505049</v>
      </c>
      <c r="ACA72" s="196">
        <v>1829.6426035505049</v>
      </c>
      <c r="ACB72" s="196">
        <v>-1829.6426035505049</v>
      </c>
      <c r="ACC72" s="196">
        <v>-1829.6426035505049</v>
      </c>
      <c r="ACD72" s="196">
        <v>-1829.6426035505049</v>
      </c>
      <c r="ACE72" s="196">
        <v>1829.6426035505049</v>
      </c>
      <c r="ACF72" s="196">
        <v>-1829.6426035505049</v>
      </c>
      <c r="ACG72" s="196">
        <v>1829.6426035505049</v>
      </c>
      <c r="ACI72">
        <v>-1</v>
      </c>
      <c r="ACJ72" s="239">
        <v>-1</v>
      </c>
      <c r="ACK72" s="239">
        <v>1</v>
      </c>
      <c r="ACL72" s="239">
        <v>-1</v>
      </c>
      <c r="ACM72" s="214">
        <v>1</v>
      </c>
      <c r="ACN72" s="240">
        <v>-8</v>
      </c>
      <c r="ACO72">
        <v>-1</v>
      </c>
      <c r="ACP72">
        <v>-1</v>
      </c>
      <c r="ACQ72" s="214">
        <v>-1</v>
      </c>
      <c r="ACR72">
        <v>0</v>
      </c>
      <c r="ACS72">
        <v>0</v>
      </c>
      <c r="ACT72">
        <v>1</v>
      </c>
      <c r="ACU72">
        <v>1</v>
      </c>
      <c r="ACV72" s="248">
        <v>-1.21703853955E-2</v>
      </c>
      <c r="ACW72" s="202">
        <v>42550</v>
      </c>
      <c r="ACX72">
        <v>-1</v>
      </c>
      <c r="ACY72" t="s">
        <v>1180</v>
      </c>
      <c r="ACZ72">
        <v>3</v>
      </c>
      <c r="ADA72" s="252"/>
      <c r="ADB72">
        <v>2</v>
      </c>
      <c r="ADC72" s="138">
        <v>65452.800000000003</v>
      </c>
      <c r="ADD72" s="138">
        <v>43635.200000000004</v>
      </c>
      <c r="ADE72" s="196">
        <v>796.58580121458237</v>
      </c>
      <c r="ADF72" s="196">
        <v>796.58580121458237</v>
      </c>
      <c r="ADG72" s="196">
        <v>-796.58580121458237</v>
      </c>
      <c r="ADH72" s="196">
        <v>796.58580121458237</v>
      </c>
      <c r="ADI72" s="196">
        <v>796.58580121458237</v>
      </c>
      <c r="ADJ72" s="196">
        <v>-796.58580121458237</v>
      </c>
      <c r="ADK72" s="196">
        <v>796.58580121458237</v>
      </c>
      <c r="ADL72" s="196">
        <v>796.58580121458237</v>
      </c>
      <c r="ADM72" s="196">
        <v>-796.58580121458237</v>
      </c>
      <c r="ADN72" s="196">
        <v>796.58580121458237</v>
      </c>
      <c r="ADO72" s="196">
        <v>-796.58580121458237</v>
      </c>
      <c r="ADP72" s="196">
        <v>796.58580121458237</v>
      </c>
      <c r="ADR72">
        <v>-1</v>
      </c>
      <c r="ADS72" s="239">
        <v>-1</v>
      </c>
      <c r="ADT72" s="239">
        <v>-1</v>
      </c>
      <c r="ADU72" s="214">
        <v>1</v>
      </c>
      <c r="ADV72" s="214">
        <v>1</v>
      </c>
      <c r="ADW72" s="240">
        <v>-9</v>
      </c>
      <c r="ADX72">
        <v>-1</v>
      </c>
      <c r="ADY72">
        <v>-1</v>
      </c>
      <c r="ADZ72" s="214">
        <v>1</v>
      </c>
      <c r="AEA72">
        <v>0</v>
      </c>
      <c r="AEB72">
        <v>1</v>
      </c>
      <c r="AEC72">
        <v>0</v>
      </c>
      <c r="AED72">
        <v>0</v>
      </c>
      <c r="AEE72" s="248">
        <v>2.2073921971299999E-2</v>
      </c>
      <c r="AEF72" s="202">
        <v>42550</v>
      </c>
      <c r="AEG72">
        <v>-1</v>
      </c>
      <c r="AEH72" t="s">
        <v>1180</v>
      </c>
      <c r="AEI72">
        <v>3</v>
      </c>
      <c r="AEJ72" s="252"/>
      <c r="AEK72">
        <v>2</v>
      </c>
      <c r="AEL72" s="138">
        <v>66897.600000000006</v>
      </c>
      <c r="AEM72" s="138">
        <v>44598.400000000001</v>
      </c>
      <c r="AEN72" s="196">
        <v>-1476.6924024672389</v>
      </c>
      <c r="AEO72" s="196">
        <v>-1476.6924024672389</v>
      </c>
      <c r="AEP72" s="196">
        <v>1476.6924024672389</v>
      </c>
      <c r="AEQ72" s="196">
        <v>-1476.6924024672389</v>
      </c>
      <c r="AER72" s="196">
        <v>-1476.6924024672389</v>
      </c>
      <c r="AES72" s="196">
        <v>-1476.6924024672389</v>
      </c>
      <c r="AET72" s="196">
        <v>1476.6924024672389</v>
      </c>
      <c r="AEU72" s="196">
        <v>-1476.6924024672389</v>
      </c>
      <c r="AEV72" s="196">
        <v>1476.6924024672389</v>
      </c>
      <c r="AEW72" s="196">
        <v>-1476.6924024672389</v>
      </c>
      <c r="AEX72" s="196">
        <v>-1476.6924024672389</v>
      </c>
      <c r="AEY72" s="196">
        <v>1476.6924024672389</v>
      </c>
      <c r="AFA72">
        <f t="shared" si="109"/>
        <v>1</v>
      </c>
      <c r="AFB72" s="239">
        <v>1</v>
      </c>
      <c r="AFC72" s="239">
        <v>-1</v>
      </c>
      <c r="AFD72" s="239">
        <v>1</v>
      </c>
      <c r="AFE72" s="214">
        <v>1</v>
      </c>
      <c r="AFF72" s="240">
        <v>-10</v>
      </c>
      <c r="AFG72">
        <f t="shared" si="110"/>
        <v>-1</v>
      </c>
      <c r="AFH72">
        <f t="shared" si="111"/>
        <v>-1</v>
      </c>
      <c r="AFI72" s="214">
        <v>-1</v>
      </c>
      <c r="AFJ72">
        <f t="shared" si="112"/>
        <v>1</v>
      </c>
      <c r="AFK72">
        <f t="shared" si="194"/>
        <v>0</v>
      </c>
      <c r="AFL72">
        <f t="shared" si="167"/>
        <v>1</v>
      </c>
      <c r="AFM72">
        <f t="shared" si="114"/>
        <v>1</v>
      </c>
      <c r="AFN72">
        <v>-3.0135610246100002E-2</v>
      </c>
      <c r="AFO72" s="202">
        <v>42550</v>
      </c>
      <c r="AFP72">
        <f t="shared" si="115"/>
        <v>1</v>
      </c>
      <c r="AFQ72" t="str">
        <f t="shared" si="92"/>
        <v>TRUE</v>
      </c>
      <c r="AFR72">
        <f>VLOOKUP($A72,'FuturesInfo (3)'!$A$2:$V$80,22)</f>
        <v>3</v>
      </c>
      <c r="AFS72" s="252"/>
      <c r="AFT72">
        <f t="shared" si="116"/>
        <v>2</v>
      </c>
      <c r="AFU72" s="138">
        <f>VLOOKUP($A72,'FuturesInfo (3)'!$A$2:$O$80,15)*AFR72</f>
        <v>64881.599999999991</v>
      </c>
      <c r="AFV72" s="138">
        <f>VLOOKUP($A72,'FuturesInfo (3)'!$A$2:$O$80,15)*AFT72</f>
        <v>43254.399999999994</v>
      </c>
      <c r="AFW72" s="196">
        <f t="shared" si="117"/>
        <v>-1955.2466097433617</v>
      </c>
      <c r="AFX72" s="196">
        <f t="shared" si="188"/>
        <v>-1955.2466097433617</v>
      </c>
      <c r="AFY72" s="196">
        <f t="shared" si="119"/>
        <v>-1955.2466097433617</v>
      </c>
      <c r="AFZ72" s="196">
        <f t="shared" si="120"/>
        <v>1955.2466097433617</v>
      </c>
      <c r="AGA72" s="196">
        <f t="shared" si="191"/>
        <v>1955.2466097433617</v>
      </c>
      <c r="AGB72" s="196">
        <f t="shared" si="122"/>
        <v>1955.2466097433617</v>
      </c>
      <c r="AGC72" s="196">
        <f t="shared" si="168"/>
        <v>-1955.2466097433617</v>
      </c>
      <c r="AGD72" s="196">
        <f t="shared" si="123"/>
        <v>-1955.2466097433617</v>
      </c>
      <c r="AGE72" s="196">
        <f>IF(IF(sym!$Q61=AFI72,1,0)=1,ABS(AFU72*AFN72),-ABS(AFU72*AFN72))</f>
        <v>-1955.2466097433617</v>
      </c>
      <c r="AGF72" s="196">
        <f>IF(IF(sym!$P61=AFI72,1,0)=1,ABS(AFU72*AFN72),-ABS(AFU72*AFN72))</f>
        <v>1955.2466097433617</v>
      </c>
      <c r="AGG72" s="196">
        <f t="shared" si="183"/>
        <v>-1955.2466097433617</v>
      </c>
      <c r="AGH72" s="196">
        <f t="shared" si="125"/>
        <v>1955.2466097433617</v>
      </c>
      <c r="AGJ72">
        <f t="shared" si="126"/>
        <v>-1</v>
      </c>
      <c r="AGK72" s="239">
        <v>1</v>
      </c>
      <c r="AGL72" s="239">
        <v>-1</v>
      </c>
      <c r="AGM72" s="239">
        <v>1</v>
      </c>
      <c r="AGN72" s="214">
        <v>1</v>
      </c>
      <c r="AGO72" s="240">
        <v>-11</v>
      </c>
      <c r="AGP72">
        <f t="shared" si="127"/>
        <v>-1</v>
      </c>
      <c r="AGQ72">
        <f t="shared" si="128"/>
        <v>-1</v>
      </c>
      <c r="AGR72" s="214"/>
      <c r="AGS72">
        <f t="shared" si="129"/>
        <v>0</v>
      </c>
      <c r="AGT72">
        <f t="shared" si="195"/>
        <v>0</v>
      </c>
      <c r="AGU72">
        <f t="shared" si="169"/>
        <v>0</v>
      </c>
      <c r="AGV72">
        <f t="shared" si="131"/>
        <v>0</v>
      </c>
      <c r="AGW72" s="248"/>
      <c r="AGX72" s="202">
        <v>42550</v>
      </c>
      <c r="AGY72">
        <f t="shared" si="132"/>
        <v>1</v>
      </c>
      <c r="AGZ72" t="str">
        <f t="shared" si="93"/>
        <v>TRUE</v>
      </c>
      <c r="AHA72">
        <f>VLOOKUP($A72,'FuturesInfo (3)'!$A$2:$V$80,22)</f>
        <v>3</v>
      </c>
      <c r="AHB72" s="252"/>
      <c r="AHC72">
        <f t="shared" si="133"/>
        <v>2</v>
      </c>
      <c r="AHD72" s="138">
        <f>VLOOKUP($A72,'FuturesInfo (3)'!$A$2:$O$80,15)*AHA72</f>
        <v>64881.599999999991</v>
      </c>
      <c r="AHE72" s="138">
        <f>VLOOKUP($A72,'FuturesInfo (3)'!$A$2:$O$80,15)*AHC72</f>
        <v>43254.399999999994</v>
      </c>
      <c r="AHF72" s="196">
        <f t="shared" si="134"/>
        <v>0</v>
      </c>
      <c r="AHG72" s="196">
        <f t="shared" si="189"/>
        <v>0</v>
      </c>
      <c r="AHH72" s="196">
        <f t="shared" si="136"/>
        <v>0</v>
      </c>
      <c r="AHI72" s="196">
        <f t="shared" si="137"/>
        <v>0</v>
      </c>
      <c r="AHJ72" s="196">
        <f t="shared" si="192"/>
        <v>0</v>
      </c>
      <c r="AHK72" s="196">
        <f t="shared" si="139"/>
        <v>0</v>
      </c>
      <c r="AHL72" s="196">
        <f t="shared" si="170"/>
        <v>0</v>
      </c>
      <c r="AHM72" s="196">
        <f t="shared" si="140"/>
        <v>0</v>
      </c>
      <c r="AHN72" s="196">
        <f>IF(IF(sym!$Q61=AGR72,1,0)=1,ABS(AHD72*AGW72),-ABS(AHD72*AGW72))</f>
        <v>0</v>
      </c>
      <c r="AHO72" s="196">
        <f>IF(IF(sym!$P61=AGR72,1,0)=1,ABS(AHD72*AGW72),-ABS(AHD72*AGW72))</f>
        <v>0</v>
      </c>
      <c r="AHP72" s="196">
        <f t="shared" si="185"/>
        <v>0</v>
      </c>
      <c r="AHQ72" s="196">
        <f t="shared" si="142"/>
        <v>0</v>
      </c>
      <c r="AHS72">
        <f t="shared" si="143"/>
        <v>0</v>
      </c>
      <c r="AHT72" s="239"/>
      <c r="AHU72" s="239"/>
      <c r="AHV72" s="239"/>
      <c r="AHW72" s="214"/>
      <c r="AHX72" s="240"/>
      <c r="AHY72">
        <f t="shared" si="144"/>
        <v>1</v>
      </c>
      <c r="AHZ72">
        <f t="shared" si="145"/>
        <v>0</v>
      </c>
      <c r="AIA72" s="214"/>
      <c r="AIB72">
        <f t="shared" si="146"/>
        <v>1</v>
      </c>
      <c r="AIC72">
        <f t="shared" si="196"/>
        <v>1</v>
      </c>
      <c r="AID72">
        <f t="shared" si="171"/>
        <v>0</v>
      </c>
      <c r="AIE72">
        <f t="shared" si="148"/>
        <v>1</v>
      </c>
      <c r="AIF72" s="248"/>
      <c r="AIG72" s="202"/>
      <c r="AIH72">
        <f t="shared" si="149"/>
        <v>-1</v>
      </c>
      <c r="AII72" t="str">
        <f t="shared" si="94"/>
        <v>FALSE</v>
      </c>
      <c r="AIJ72">
        <f>VLOOKUP($A72,'FuturesInfo (3)'!$A$2:$V$80,22)</f>
        <v>3</v>
      </c>
      <c r="AIK72" s="252"/>
      <c r="AIL72">
        <f t="shared" si="150"/>
        <v>2</v>
      </c>
      <c r="AIM72" s="138">
        <f>VLOOKUP($A72,'FuturesInfo (3)'!$A$2:$O$80,15)*AIJ72</f>
        <v>64881.599999999991</v>
      </c>
      <c r="AIN72" s="138">
        <f>VLOOKUP($A72,'FuturesInfo (3)'!$A$2:$O$80,15)*AIL72</f>
        <v>43254.399999999994</v>
      </c>
      <c r="AIO72" s="196">
        <f t="shared" si="151"/>
        <v>0</v>
      </c>
      <c r="AIP72" s="196">
        <f t="shared" si="190"/>
        <v>0</v>
      </c>
      <c r="AIQ72" s="196">
        <f t="shared" si="153"/>
        <v>0</v>
      </c>
      <c r="AIR72" s="196">
        <f t="shared" si="154"/>
        <v>0</v>
      </c>
      <c r="AIS72" s="196">
        <f t="shared" si="193"/>
        <v>0</v>
      </c>
      <c r="AIT72" s="196">
        <f t="shared" si="156"/>
        <v>0</v>
      </c>
      <c r="AIU72" s="196">
        <f t="shared" si="172"/>
        <v>0</v>
      </c>
      <c r="AIV72" s="196">
        <f t="shared" si="157"/>
        <v>0</v>
      </c>
      <c r="AIW72" s="196">
        <f>IF(IF(sym!$Q61=AIA72,1,0)=1,ABS(AIM72*AIF72),-ABS(AIM72*AIF72))</f>
        <v>0</v>
      </c>
      <c r="AIX72" s="196">
        <f>IF(IF(sym!$P61=AIA72,1,0)=1,ABS(AIM72*AIF72),-ABS(AIM72*AIF72))</f>
        <v>0</v>
      </c>
      <c r="AIY72" s="196">
        <f t="shared" si="187"/>
        <v>0</v>
      </c>
      <c r="AIZ72" s="196">
        <f t="shared" si="159"/>
        <v>0</v>
      </c>
    </row>
    <row r="73" spans="1:936" x14ac:dyDescent="0.25">
      <c r="A73" s="1" t="s">
        <v>399</v>
      </c>
      <c r="B73" s="150" t="str">
        <f>'FuturesInfo (3)'!M61</f>
        <v>@SF</v>
      </c>
      <c r="C73" s="200" t="str">
        <f>VLOOKUP(A73,'FuturesInfo (3)'!$A$2:$K$80,11)</f>
        <v>currency</v>
      </c>
      <c r="F73" t="e">
        <f>#REF!</f>
        <v>#REF!</v>
      </c>
      <c r="G73">
        <v>1</v>
      </c>
      <c r="H73">
        <v>1</v>
      </c>
      <c r="I73">
        <v>1</v>
      </c>
      <c r="J73">
        <f t="shared" si="197"/>
        <v>1</v>
      </c>
      <c r="K73">
        <f t="shared" si="198"/>
        <v>1</v>
      </c>
      <c r="L73" s="184">
        <v>1.4363546310100001E-2</v>
      </c>
      <c r="M73" s="2">
        <v>10</v>
      </c>
      <c r="N73">
        <v>60</v>
      </c>
      <c r="O73" t="str">
        <f t="shared" si="199"/>
        <v>TRUE</v>
      </c>
      <c r="P73">
        <f>VLOOKUP($A73,'FuturesInfo (3)'!$A$2:$V$80,22)</f>
        <v>2</v>
      </c>
      <c r="Q73">
        <f t="shared" si="80"/>
        <v>2</v>
      </c>
      <c r="R73">
        <f t="shared" si="80"/>
        <v>2</v>
      </c>
      <c r="S73" s="138">
        <f>VLOOKUP($A73,'FuturesInfo (3)'!$A$2:$O$80,15)*Q73</f>
        <v>255125</v>
      </c>
      <c r="T73" s="144">
        <f t="shared" si="200"/>
        <v>3664.4997523642628</v>
      </c>
      <c r="U73" s="144">
        <f t="shared" si="95"/>
        <v>3664.4997523642628</v>
      </c>
      <c r="W73">
        <f t="shared" si="201"/>
        <v>1</v>
      </c>
      <c r="X73">
        <v>1</v>
      </c>
      <c r="Y73">
        <v>1</v>
      </c>
      <c r="Z73">
        <v>1</v>
      </c>
      <c r="AA73">
        <f t="shared" si="173"/>
        <v>1</v>
      </c>
      <c r="AB73">
        <f t="shared" si="202"/>
        <v>1</v>
      </c>
      <c r="AC73" s="1">
        <v>7.32421875E-3</v>
      </c>
      <c r="AD73" s="2">
        <v>10</v>
      </c>
      <c r="AE73">
        <v>60</v>
      </c>
      <c r="AF73" t="str">
        <f t="shared" si="203"/>
        <v>TRUE</v>
      </c>
      <c r="AG73">
        <f>VLOOKUP($A73,'FuturesInfo (3)'!$A$2:$V$80,22)</f>
        <v>2</v>
      </c>
      <c r="AH73">
        <f t="shared" si="204"/>
        <v>3</v>
      </c>
      <c r="AI73">
        <f t="shared" si="96"/>
        <v>2</v>
      </c>
      <c r="AJ73" s="138">
        <f>VLOOKUP($A73,'FuturesInfo (3)'!$A$2:$O$80,15)*AI73</f>
        <v>255125</v>
      </c>
      <c r="AK73" s="196">
        <f t="shared" si="205"/>
        <v>1868.59130859375</v>
      </c>
      <c r="AL73" s="196">
        <f t="shared" si="98"/>
        <v>1868.59130859375</v>
      </c>
      <c r="AN73">
        <f t="shared" si="86"/>
        <v>1</v>
      </c>
      <c r="AO73">
        <v>-1</v>
      </c>
      <c r="AP73">
        <v>1</v>
      </c>
      <c r="AQ73">
        <v>1</v>
      </c>
      <c r="AR73">
        <f t="shared" si="174"/>
        <v>0</v>
      </c>
      <c r="AS73">
        <f t="shared" si="87"/>
        <v>1</v>
      </c>
      <c r="AT73" s="1">
        <v>4.6534173533699999E-3</v>
      </c>
      <c r="AU73" s="2">
        <v>10</v>
      </c>
      <c r="AV73">
        <v>60</v>
      </c>
      <c r="AW73" t="str">
        <f t="shared" si="88"/>
        <v>TRUE</v>
      </c>
      <c r="AX73">
        <f>VLOOKUP($A73,'FuturesInfo (3)'!$A$2:$V$80,22)</f>
        <v>2</v>
      </c>
      <c r="AY73">
        <f t="shared" si="89"/>
        <v>2</v>
      </c>
      <c r="AZ73">
        <f t="shared" si="99"/>
        <v>2</v>
      </c>
      <c r="BA73" s="138">
        <f>VLOOKUP($A73,'FuturesInfo (3)'!$A$2:$O$80,15)*AZ73</f>
        <v>255125</v>
      </c>
      <c r="BB73" s="196">
        <f t="shared" si="90"/>
        <v>-1187.2031022785213</v>
      </c>
      <c r="BC73" s="196">
        <f t="shared" si="100"/>
        <v>1187.2031022785213</v>
      </c>
      <c r="BE73">
        <v>-1</v>
      </c>
      <c r="BF73">
        <v>-1</v>
      </c>
      <c r="BG73">
        <v>1</v>
      </c>
      <c r="BH73">
        <v>1</v>
      </c>
      <c r="BI73">
        <v>0</v>
      </c>
      <c r="BJ73">
        <v>1</v>
      </c>
      <c r="BK73" s="1">
        <v>6.2723149667100004E-3</v>
      </c>
      <c r="BL73" s="2">
        <v>10</v>
      </c>
      <c r="BM73">
        <v>60</v>
      </c>
      <c r="BN73" t="s">
        <v>1180</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1180</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1180</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1180</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1180</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1180</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1180</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1180</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1180</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1180</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1180</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1180</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1180</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1180</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1180</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1180</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1180</v>
      </c>
      <c r="QX73">
        <v>2</v>
      </c>
      <c r="QY73" s="252">
        <v>1</v>
      </c>
      <c r="QZ73">
        <v>3</v>
      </c>
      <c r="RA73" s="138">
        <v>256600</v>
      </c>
      <c r="RB73" s="138">
        <v>384900</v>
      </c>
      <c r="RC73" s="196">
        <v>-425.70508441617801</v>
      </c>
      <c r="RD73" s="196">
        <f t="shared" si="91"/>
        <v>425.70508441617801</v>
      </c>
      <c r="RE73" s="196">
        <v>425.70508441617801</v>
      </c>
      <c r="RF73" s="196">
        <v>-425.70508441617801</v>
      </c>
      <c r="RG73" s="196">
        <v>-425.70508441617801</v>
      </c>
      <c r="RH73" s="196">
        <v>-425.70508441617801</v>
      </c>
      <c r="RI73" s="196">
        <f t="shared" si="101"/>
        <v>0</v>
      </c>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f t="shared" si="175"/>
        <v>1</v>
      </c>
      <c r="SE73" t="s">
        <v>1180</v>
      </c>
      <c r="SF73">
        <v>2</v>
      </c>
      <c r="SG73" s="252">
        <v>1</v>
      </c>
      <c r="SH73">
        <v>3</v>
      </c>
      <c r="SI73" s="138">
        <v>257774.99999999997</v>
      </c>
      <c r="SJ73" s="138">
        <v>386662.49999999994</v>
      </c>
      <c r="SK73" s="196">
        <v>1180.3804559622179</v>
      </c>
      <c r="SL73" s="196">
        <f t="shared" si="160"/>
        <v>1180.3804559622179</v>
      </c>
      <c r="SM73" s="196">
        <v>1180.3804559622179</v>
      </c>
      <c r="SN73" s="196">
        <v>-1180.3804559622179</v>
      </c>
      <c r="SO73" s="196">
        <v>-1180.3804559622179</v>
      </c>
      <c r="SP73" s="196">
        <v>-1180.3804559622179</v>
      </c>
      <c r="SQ73" s="196">
        <v>1180.3804559622179</v>
      </c>
      <c r="SR73" s="196">
        <f t="shared" si="102"/>
        <v>1180.3804559622179</v>
      </c>
      <c r="SS73" s="196">
        <v>1180.3804559622179</v>
      </c>
      <c r="ST73" s="196">
        <v>-1180.3804559622179</v>
      </c>
      <c r="SU73" s="196">
        <v>-1180.3804559622179</v>
      </c>
      <c r="SV73" s="196">
        <v>1180.3804559622179</v>
      </c>
      <c r="SX73">
        <v>1</v>
      </c>
      <c r="SY73" s="239">
        <v>-1</v>
      </c>
      <c r="SZ73" s="239">
        <v>-1</v>
      </c>
      <c r="TA73" s="239">
        <v>1</v>
      </c>
      <c r="TB73" s="214">
        <v>1</v>
      </c>
      <c r="TC73" s="240">
        <v>-6</v>
      </c>
      <c r="TD73">
        <v>-1</v>
      </c>
      <c r="TE73">
        <v>-1</v>
      </c>
      <c r="TF73" s="214">
        <v>1</v>
      </c>
      <c r="TG73">
        <v>0</v>
      </c>
      <c r="TH73">
        <v>1</v>
      </c>
      <c r="TI73">
        <v>0</v>
      </c>
      <c r="TJ73">
        <v>0</v>
      </c>
      <c r="TK73" s="248"/>
      <c r="TL73" s="202">
        <v>42544</v>
      </c>
      <c r="TM73">
        <f t="shared" si="176"/>
        <v>-1</v>
      </c>
      <c r="TN73" t="s">
        <v>1180</v>
      </c>
      <c r="TO73">
        <v>2</v>
      </c>
      <c r="TP73" s="252">
        <v>1</v>
      </c>
      <c r="TQ73">
        <v>3</v>
      </c>
      <c r="TR73" s="138">
        <v>257774.99999999997</v>
      </c>
      <c r="TS73" s="138">
        <v>386662.49999999994</v>
      </c>
      <c r="TT73" s="196">
        <v>0</v>
      </c>
      <c r="TU73" s="196">
        <f t="shared" si="161"/>
        <v>0</v>
      </c>
      <c r="TV73" s="196">
        <v>0</v>
      </c>
      <c r="TW73" s="196">
        <v>0</v>
      </c>
      <c r="TX73" s="196">
        <v>0</v>
      </c>
      <c r="TY73" s="196">
        <v>0</v>
      </c>
      <c r="TZ73" s="196">
        <v>0</v>
      </c>
      <c r="UA73" s="196">
        <f t="shared" si="103"/>
        <v>0</v>
      </c>
      <c r="UB73" s="196">
        <v>0</v>
      </c>
      <c r="UC73" s="196">
        <v>0</v>
      </c>
      <c r="UD73" s="196">
        <v>0</v>
      </c>
      <c r="UE73" s="196">
        <v>0</v>
      </c>
      <c r="UG73">
        <v>1</v>
      </c>
      <c r="UH73" s="239">
        <v>-1</v>
      </c>
      <c r="UI73" s="239">
        <v>-1</v>
      </c>
      <c r="UJ73" s="239">
        <v>1</v>
      </c>
      <c r="UK73" s="214">
        <v>1</v>
      </c>
      <c r="UL73" s="240">
        <v>-6</v>
      </c>
      <c r="UM73">
        <v>-1</v>
      </c>
      <c r="UN73">
        <v>-1</v>
      </c>
      <c r="UO73" s="214">
        <v>-1</v>
      </c>
      <c r="UP73">
        <v>1</v>
      </c>
      <c r="UQ73">
        <v>0</v>
      </c>
      <c r="UR73">
        <v>1</v>
      </c>
      <c r="US73">
        <v>1</v>
      </c>
      <c r="UT73" s="248">
        <v>-3.6853845407800001E-3</v>
      </c>
      <c r="UU73" s="202">
        <v>42544</v>
      </c>
      <c r="UV73">
        <f t="shared" si="177"/>
        <v>-1</v>
      </c>
      <c r="UW73" t="s">
        <v>1180</v>
      </c>
      <c r="UX73">
        <v>2</v>
      </c>
      <c r="UY73" s="252">
        <v>1</v>
      </c>
      <c r="UZ73">
        <v>3</v>
      </c>
      <c r="VA73" s="138">
        <v>256825.00000000003</v>
      </c>
      <c r="VB73" s="138">
        <v>385237.50000000006</v>
      </c>
      <c r="VC73" s="196">
        <v>946.49888468582367</v>
      </c>
      <c r="VD73" s="196">
        <f t="shared" si="162"/>
        <v>-946.49888468582367</v>
      </c>
      <c r="VE73" s="196">
        <v>-946.49888468582367</v>
      </c>
      <c r="VF73" s="196">
        <v>946.49888468582367</v>
      </c>
      <c r="VG73" s="196">
        <v>946.49888468582367</v>
      </c>
      <c r="VH73" s="196">
        <v>946.49888468582367</v>
      </c>
      <c r="VI73" s="196">
        <v>-946.49888468582367</v>
      </c>
      <c r="VJ73" s="196">
        <f t="shared" si="104"/>
        <v>946.49888468582367</v>
      </c>
      <c r="VK73" s="196">
        <v>-946.49888468582367</v>
      </c>
      <c r="VL73" s="196">
        <v>946.49888468582367</v>
      </c>
      <c r="VM73" s="196">
        <v>-946.49888468582367</v>
      </c>
      <c r="VN73" s="196">
        <v>946.49888468582367</v>
      </c>
      <c r="VP73">
        <v>-1</v>
      </c>
      <c r="VQ73" s="239">
        <v>-1</v>
      </c>
      <c r="VR73" s="239">
        <v>-1</v>
      </c>
      <c r="VS73" s="239">
        <v>1</v>
      </c>
      <c r="VT73" s="214">
        <v>1</v>
      </c>
      <c r="VU73" s="240">
        <v>-7</v>
      </c>
      <c r="VV73">
        <v>-1</v>
      </c>
      <c r="VW73">
        <v>-1</v>
      </c>
      <c r="VX73" s="214">
        <v>1</v>
      </c>
      <c r="VY73">
        <v>0</v>
      </c>
      <c r="VZ73">
        <v>1</v>
      </c>
      <c r="WA73">
        <v>0</v>
      </c>
      <c r="WB73">
        <v>0</v>
      </c>
      <c r="WC73" s="248">
        <v>3.30964664655E-3</v>
      </c>
      <c r="WD73" s="202">
        <v>42544</v>
      </c>
      <c r="WE73">
        <f t="shared" si="178"/>
        <v>-1</v>
      </c>
      <c r="WF73" t="s">
        <v>1180</v>
      </c>
      <c r="WG73">
        <v>2</v>
      </c>
      <c r="WH73" s="252">
        <v>1</v>
      </c>
      <c r="WI73">
        <v>2</v>
      </c>
      <c r="WJ73" s="138">
        <v>257675</v>
      </c>
      <c r="WK73" s="138">
        <v>257675</v>
      </c>
      <c r="WL73" s="196">
        <v>-852.81319964977126</v>
      </c>
      <c r="WM73" s="196">
        <f t="shared" si="163"/>
        <v>-852.81319964977126</v>
      </c>
      <c r="WN73" s="196">
        <v>852.81319964977126</v>
      </c>
      <c r="WO73" s="196">
        <v>-852.81319964977126</v>
      </c>
      <c r="WP73" s="196">
        <v>-852.81319964977126</v>
      </c>
      <c r="WQ73" s="196">
        <v>-852.81319964977126</v>
      </c>
      <c r="WR73" s="196">
        <v>852.81319964977126</v>
      </c>
      <c r="WS73" s="196">
        <f t="shared" si="105"/>
        <v>-852.81319964977126</v>
      </c>
      <c r="WT73" s="196">
        <v>852.81319964977126</v>
      </c>
      <c r="WU73" s="196">
        <v>-852.81319964977126</v>
      </c>
      <c r="WV73" s="196">
        <v>-852.81319964977126</v>
      </c>
      <c r="WW73" s="196">
        <v>852.81319964977126</v>
      </c>
      <c r="WY73">
        <v>1</v>
      </c>
      <c r="WZ73" s="239">
        <v>-1</v>
      </c>
      <c r="XA73" s="239">
        <v>-1</v>
      </c>
      <c r="XB73" s="239">
        <v>1</v>
      </c>
      <c r="XC73" s="214">
        <v>1</v>
      </c>
      <c r="XD73" s="240">
        <v>-8</v>
      </c>
      <c r="XE73">
        <v>-1</v>
      </c>
      <c r="XF73">
        <v>-1</v>
      </c>
      <c r="XG73">
        <v>-1</v>
      </c>
      <c r="XH73">
        <v>1</v>
      </c>
      <c r="XI73">
        <v>0</v>
      </c>
      <c r="XJ73">
        <v>1</v>
      </c>
      <c r="XK73">
        <v>1</v>
      </c>
      <c r="XL73">
        <v>-5.1421364121500002E-3</v>
      </c>
      <c r="XM73" s="202">
        <v>42544</v>
      </c>
      <c r="XN73">
        <f t="shared" si="179"/>
        <v>-1</v>
      </c>
      <c r="XO73" t="s">
        <v>1180</v>
      </c>
      <c r="XP73">
        <v>2</v>
      </c>
      <c r="XQ73" s="252">
        <v>1</v>
      </c>
      <c r="XR73">
        <v>3</v>
      </c>
      <c r="XS73" s="138">
        <v>256350.00000000003</v>
      </c>
      <c r="XT73" s="138">
        <v>384525.00000000006</v>
      </c>
      <c r="XU73" s="196">
        <v>1318.1866692546528</v>
      </c>
      <c r="XV73" s="196">
        <f t="shared" si="164"/>
        <v>-1318.1866692546528</v>
      </c>
      <c r="XW73" s="196">
        <v>-1318.1866692546528</v>
      </c>
      <c r="XX73" s="196">
        <v>1318.1866692546528</v>
      </c>
      <c r="XY73" s="196">
        <v>1318.1866692546528</v>
      </c>
      <c r="XZ73" s="196">
        <v>1318.1866692546528</v>
      </c>
      <c r="YA73" s="196">
        <v>-1318.1866692546528</v>
      </c>
      <c r="YB73" s="196">
        <f t="shared" si="106"/>
        <v>1318.1866692546528</v>
      </c>
      <c r="YC73" s="196">
        <v>-1318.1866692546528</v>
      </c>
      <c r="YD73" s="196">
        <v>1318.1866692546528</v>
      </c>
      <c r="YE73" s="196">
        <v>-1318.1866692546528</v>
      </c>
      <c r="YF73" s="196">
        <v>1318.1866692546528</v>
      </c>
      <c r="YH73">
        <v>-1</v>
      </c>
      <c r="YI73">
        <v>-1</v>
      </c>
      <c r="YJ73">
        <v>-1</v>
      </c>
      <c r="YK73">
        <v>1</v>
      </c>
      <c r="YL73">
        <v>1</v>
      </c>
      <c r="YM73">
        <v>-9</v>
      </c>
      <c r="YN73">
        <v>-1</v>
      </c>
      <c r="YO73">
        <v>-1</v>
      </c>
      <c r="YP73" s="214">
        <v>-1</v>
      </c>
      <c r="YQ73">
        <v>1</v>
      </c>
      <c r="YR73">
        <v>0</v>
      </c>
      <c r="YS73">
        <v>1</v>
      </c>
      <c r="YT73">
        <v>1</v>
      </c>
      <c r="YU73" s="248">
        <v>-4.0959625511999996E-3</v>
      </c>
      <c r="YV73" s="202">
        <v>42544</v>
      </c>
      <c r="YW73">
        <f t="shared" si="180"/>
        <v>-1</v>
      </c>
      <c r="YX73" t="s">
        <v>1180</v>
      </c>
      <c r="YY73">
        <v>2</v>
      </c>
      <c r="YZ73">
        <v>1</v>
      </c>
      <c r="ZA73">
        <v>3</v>
      </c>
      <c r="ZB73" s="138">
        <v>255300.00000000003</v>
      </c>
      <c r="ZC73" s="138">
        <v>382950.00000000006</v>
      </c>
      <c r="ZD73" s="196">
        <v>1045.69923932136</v>
      </c>
      <c r="ZE73" s="196">
        <f t="shared" si="165"/>
        <v>1045.69923932136</v>
      </c>
      <c r="ZF73" s="196">
        <v>-1045.69923932136</v>
      </c>
      <c r="ZG73" s="196">
        <v>1045.69923932136</v>
      </c>
      <c r="ZH73" s="196">
        <v>1045.69923932136</v>
      </c>
      <c r="ZI73" s="196">
        <v>1045.69923932136</v>
      </c>
      <c r="ZJ73" s="196">
        <v>-1045.69923932136</v>
      </c>
      <c r="ZK73" s="196">
        <f t="shared" si="107"/>
        <v>1045.69923932136</v>
      </c>
      <c r="ZL73" s="196">
        <v>-1045.69923932136</v>
      </c>
      <c r="ZM73" s="196">
        <v>1045.69923932136</v>
      </c>
      <c r="ZN73" s="196">
        <v>-1045.69923932136</v>
      </c>
      <c r="ZO73" s="196">
        <v>1045.69923932136</v>
      </c>
      <c r="ZQ73">
        <v>-1</v>
      </c>
      <c r="ZR73" s="239">
        <v>-1</v>
      </c>
      <c r="ZS73" s="239">
        <v>1</v>
      </c>
      <c r="ZT73" s="239">
        <v>-1</v>
      </c>
      <c r="ZU73" s="214">
        <v>1</v>
      </c>
      <c r="ZV73" s="240">
        <v>-10</v>
      </c>
      <c r="ZW73">
        <v>-1</v>
      </c>
      <c r="ZX73">
        <v>-1</v>
      </c>
      <c r="ZY73" s="214">
        <v>1</v>
      </c>
      <c r="ZZ73">
        <v>0</v>
      </c>
      <c r="AAA73">
        <v>1</v>
      </c>
      <c r="AAB73">
        <v>0</v>
      </c>
      <c r="AAC73">
        <v>0</v>
      </c>
      <c r="AAD73" s="248">
        <v>9.7924010967499999E-5</v>
      </c>
      <c r="AAE73" s="202">
        <v>42544</v>
      </c>
      <c r="AAF73">
        <f t="shared" si="181"/>
        <v>-1</v>
      </c>
      <c r="AAG73" t="s">
        <v>1180</v>
      </c>
      <c r="AAH73">
        <v>2</v>
      </c>
      <c r="AAI73" s="252">
        <v>2</v>
      </c>
      <c r="AAJ73">
        <v>2</v>
      </c>
      <c r="AAK73" s="138">
        <v>255325.00000000003</v>
      </c>
      <c r="AAL73" s="138">
        <v>255325.00000000003</v>
      </c>
      <c r="AAM73" s="196">
        <v>-25.00244810027694</v>
      </c>
      <c r="AAN73" s="196">
        <f t="shared" si="166"/>
        <v>-25.00244810027694</v>
      </c>
      <c r="AAO73" s="196">
        <v>25.00244810027694</v>
      </c>
      <c r="AAP73" s="196">
        <v>-25.00244810027694</v>
      </c>
      <c r="AAQ73" s="196">
        <v>-25.00244810027694</v>
      </c>
      <c r="AAR73" s="196">
        <v>25.00244810027694</v>
      </c>
      <c r="AAS73" s="196">
        <v>-25.00244810027694</v>
      </c>
      <c r="AAT73" s="196">
        <f t="shared" si="108"/>
        <v>-25.00244810027694</v>
      </c>
      <c r="AAU73" s="196">
        <v>25.00244810027694</v>
      </c>
      <c r="AAV73" s="196">
        <v>-25.00244810027694</v>
      </c>
      <c r="AAW73" s="196">
        <v>-25.00244810027694</v>
      </c>
      <c r="AAX73" s="196">
        <v>25.00244810027694</v>
      </c>
      <c r="AAZ73">
        <v>1</v>
      </c>
      <c r="ABA73" s="239">
        <v>-1</v>
      </c>
      <c r="ABB73" s="239">
        <v>1</v>
      </c>
      <c r="ABC73" s="239">
        <v>-1</v>
      </c>
      <c r="ABD73" s="214">
        <v>1</v>
      </c>
      <c r="ABE73" s="240">
        <v>-11</v>
      </c>
      <c r="ABF73">
        <v>-1</v>
      </c>
      <c r="ABG73">
        <v>-1</v>
      </c>
      <c r="ABH73" s="214">
        <v>-1</v>
      </c>
      <c r="ABI73">
        <v>1</v>
      </c>
      <c r="ABJ73">
        <v>0</v>
      </c>
      <c r="ABK73">
        <v>1</v>
      </c>
      <c r="ABL73">
        <v>1</v>
      </c>
      <c r="ABM73" s="248">
        <v>-5.4832076764899998E-3</v>
      </c>
      <c r="ABN73" s="202">
        <v>42544</v>
      </c>
      <c r="ABO73">
        <v>-1</v>
      </c>
      <c r="ABP73" t="s">
        <v>1180</v>
      </c>
      <c r="ABQ73">
        <v>2</v>
      </c>
      <c r="ABR73" s="252">
        <v>2</v>
      </c>
      <c r="ABS73">
        <v>2</v>
      </c>
      <c r="ABT73" s="138">
        <v>253925</v>
      </c>
      <c r="ABU73" s="138">
        <v>253925</v>
      </c>
      <c r="ABV73" s="196">
        <v>1392.3235092527232</v>
      </c>
      <c r="ABW73" s="196">
        <v>-1392.3235092527232</v>
      </c>
      <c r="ABX73" s="196">
        <v>-1392.3235092527232</v>
      </c>
      <c r="ABY73" s="196">
        <v>1392.3235092527232</v>
      </c>
      <c r="ABZ73" s="196">
        <v>1392.3235092527232</v>
      </c>
      <c r="ACA73" s="196">
        <v>-1392.3235092527232</v>
      </c>
      <c r="ACB73" s="196">
        <v>1392.3235092527232</v>
      </c>
      <c r="ACC73" s="196">
        <v>1392.3235092527232</v>
      </c>
      <c r="ACD73" s="196">
        <v>1392.3235092527232</v>
      </c>
      <c r="ACE73" s="196">
        <v>1392.3235092527232</v>
      </c>
      <c r="ACF73" s="196">
        <v>-1392.3235092527232</v>
      </c>
      <c r="ACG73" s="196">
        <v>1392.3235092527232</v>
      </c>
      <c r="ACI73">
        <v>-1</v>
      </c>
      <c r="ACJ73" s="239">
        <v>-1</v>
      </c>
      <c r="ACK73" s="239">
        <v>1</v>
      </c>
      <c r="ACL73" s="239">
        <v>-1</v>
      </c>
      <c r="ACM73" s="214">
        <v>1</v>
      </c>
      <c r="ACN73" s="240">
        <v>-12</v>
      </c>
      <c r="ACO73">
        <v>-1</v>
      </c>
      <c r="ACP73">
        <v>-1</v>
      </c>
      <c r="ACQ73" s="214">
        <v>1</v>
      </c>
      <c r="ACR73">
        <v>1</v>
      </c>
      <c r="ACS73">
        <v>1</v>
      </c>
      <c r="ACT73">
        <v>0</v>
      </c>
      <c r="ACU73">
        <v>0</v>
      </c>
      <c r="ACV73" s="248">
        <v>5.0211676676200001E-3</v>
      </c>
      <c r="ACW73" s="202">
        <v>42544</v>
      </c>
      <c r="ACX73">
        <v>-1</v>
      </c>
      <c r="ACY73" t="s">
        <v>1180</v>
      </c>
      <c r="ACZ73">
        <v>2</v>
      </c>
      <c r="ADA73" s="252"/>
      <c r="ADB73">
        <v>2</v>
      </c>
      <c r="ADC73" s="138">
        <v>255199.99999999997</v>
      </c>
      <c r="ADD73" s="138">
        <v>255199.99999999997</v>
      </c>
      <c r="ADE73" s="196">
        <v>-1281.401988776624</v>
      </c>
      <c r="ADF73" s="196">
        <v>-1281.401988776624</v>
      </c>
      <c r="ADG73" s="196">
        <v>1281.401988776624</v>
      </c>
      <c r="ADH73" s="196">
        <v>-1281.401988776624</v>
      </c>
      <c r="ADI73" s="196">
        <v>-1281.401988776624</v>
      </c>
      <c r="ADJ73" s="196">
        <v>1281.401988776624</v>
      </c>
      <c r="ADK73" s="196">
        <v>-1281.401988776624</v>
      </c>
      <c r="ADL73" s="196">
        <v>-1281.401988776624</v>
      </c>
      <c r="ADM73" s="196">
        <v>-1281.401988776624</v>
      </c>
      <c r="ADN73" s="196">
        <v>-1281.401988776624</v>
      </c>
      <c r="ADO73" s="196">
        <v>-1281.401988776624</v>
      </c>
      <c r="ADP73" s="196">
        <v>1281.401988776624</v>
      </c>
      <c r="ADR73">
        <v>1</v>
      </c>
      <c r="ADS73" s="239">
        <v>-1</v>
      </c>
      <c r="ADT73" s="239">
        <v>1</v>
      </c>
      <c r="ADU73" s="214">
        <v>-1</v>
      </c>
      <c r="ADV73" s="214">
        <v>1</v>
      </c>
      <c r="ADW73" s="240">
        <v>-13</v>
      </c>
      <c r="ADX73">
        <v>-1</v>
      </c>
      <c r="ADY73">
        <v>-1</v>
      </c>
      <c r="ADZ73" s="214">
        <v>1</v>
      </c>
      <c r="AEA73">
        <v>1</v>
      </c>
      <c r="AEB73">
        <v>1</v>
      </c>
      <c r="AEC73">
        <v>0</v>
      </c>
      <c r="AED73">
        <v>0</v>
      </c>
      <c r="AEE73" s="248">
        <v>2.5470219435699999E-3</v>
      </c>
      <c r="AEF73" s="202">
        <v>42544</v>
      </c>
      <c r="AEG73">
        <v>-1</v>
      </c>
      <c r="AEH73" t="s">
        <v>1180</v>
      </c>
      <c r="AEI73">
        <v>2</v>
      </c>
      <c r="AEJ73" s="252"/>
      <c r="AEK73">
        <v>2</v>
      </c>
      <c r="AEL73" s="138">
        <v>255850.00000000003</v>
      </c>
      <c r="AEM73" s="138">
        <v>255850.00000000003</v>
      </c>
      <c r="AEN73" s="196">
        <v>-651.65556426238459</v>
      </c>
      <c r="AEO73" s="196">
        <v>651.65556426238459</v>
      </c>
      <c r="AEP73" s="196">
        <v>651.65556426238459</v>
      </c>
      <c r="AEQ73" s="196">
        <v>-651.65556426238459</v>
      </c>
      <c r="AER73" s="196">
        <v>-651.65556426238459</v>
      </c>
      <c r="AES73" s="196">
        <v>651.65556426238459</v>
      </c>
      <c r="AET73" s="196">
        <v>-651.65556426238459</v>
      </c>
      <c r="AEU73" s="196">
        <v>-651.65556426238459</v>
      </c>
      <c r="AEV73" s="196">
        <v>-651.65556426238459</v>
      </c>
      <c r="AEW73" s="196">
        <v>-651.65556426238459</v>
      </c>
      <c r="AEX73" s="196">
        <v>-651.65556426238459</v>
      </c>
      <c r="AEY73" s="196">
        <v>651.65556426238459</v>
      </c>
      <c r="AFA73">
        <f t="shared" si="109"/>
        <v>1</v>
      </c>
      <c r="AFB73" s="239">
        <v>1</v>
      </c>
      <c r="AFC73" s="239">
        <v>-1</v>
      </c>
      <c r="AFD73" s="239">
        <v>1</v>
      </c>
      <c r="AFE73" s="214">
        <v>1</v>
      </c>
      <c r="AFF73" s="240">
        <v>-14</v>
      </c>
      <c r="AFG73">
        <f t="shared" si="110"/>
        <v>-1</v>
      </c>
      <c r="AFH73">
        <f t="shared" si="111"/>
        <v>-1</v>
      </c>
      <c r="AFI73" s="214">
        <v>-1</v>
      </c>
      <c r="AFJ73">
        <f t="shared" si="112"/>
        <v>1</v>
      </c>
      <c r="AFK73">
        <f t="shared" si="194"/>
        <v>0</v>
      </c>
      <c r="AFL73">
        <f t="shared" si="167"/>
        <v>1</v>
      </c>
      <c r="AFM73">
        <f t="shared" si="114"/>
        <v>1</v>
      </c>
      <c r="AFN73">
        <v>-2.83369161618E-3</v>
      </c>
      <c r="AFO73" s="202">
        <v>42544</v>
      </c>
      <c r="AFP73">
        <f t="shared" si="115"/>
        <v>1</v>
      </c>
      <c r="AFQ73" t="str">
        <f t="shared" si="92"/>
        <v>TRUE</v>
      </c>
      <c r="AFR73">
        <f>VLOOKUP($A73,'FuturesInfo (3)'!$A$2:$V$80,22)</f>
        <v>2</v>
      </c>
      <c r="AFS73" s="252"/>
      <c r="AFT73">
        <f t="shared" si="116"/>
        <v>2</v>
      </c>
      <c r="AFU73" s="138">
        <f>VLOOKUP($A73,'FuturesInfo (3)'!$A$2:$O$80,15)*AFR73</f>
        <v>255125</v>
      </c>
      <c r="AFV73" s="138">
        <f>VLOOKUP($A73,'FuturesInfo (3)'!$A$2:$O$80,15)*AFT73</f>
        <v>255125</v>
      </c>
      <c r="AFW73" s="196">
        <f t="shared" si="117"/>
        <v>-722.94557357792246</v>
      </c>
      <c r="AFX73" s="196">
        <f t="shared" si="188"/>
        <v>-722.94557357792246</v>
      </c>
      <c r="AFY73" s="196">
        <f t="shared" si="119"/>
        <v>-722.94557357792246</v>
      </c>
      <c r="AFZ73" s="196">
        <f t="shared" si="120"/>
        <v>722.94557357792246</v>
      </c>
      <c r="AGA73" s="196">
        <f t="shared" si="191"/>
        <v>722.94557357792246</v>
      </c>
      <c r="AGB73" s="196">
        <f t="shared" si="122"/>
        <v>722.94557357792246</v>
      </c>
      <c r="AGC73" s="196">
        <f t="shared" si="168"/>
        <v>-722.94557357792246</v>
      </c>
      <c r="AGD73" s="196">
        <f t="shared" si="123"/>
        <v>-722.94557357792246</v>
      </c>
      <c r="AGE73" s="196">
        <f>IF(IF(sym!$Q62=AFI73,1,0)=1,ABS(AFU73*AFN73),-ABS(AFU73*AFN73))</f>
        <v>-722.94557357792246</v>
      </c>
      <c r="AGF73" s="196">
        <f>IF(IF(sym!$P62=AFI73,1,0)=1,ABS(AFU73*AFN73),-ABS(AFU73*AFN73))</f>
        <v>722.94557357792246</v>
      </c>
      <c r="AGG73" s="196">
        <f t="shared" si="183"/>
        <v>-722.94557357792246</v>
      </c>
      <c r="AGH73" s="196">
        <f t="shared" si="125"/>
        <v>722.94557357792246</v>
      </c>
      <c r="AGJ73">
        <f t="shared" si="126"/>
        <v>-1</v>
      </c>
      <c r="AGK73" s="239">
        <v>-1</v>
      </c>
      <c r="AGL73" s="239">
        <v>1</v>
      </c>
      <c r="AGM73" s="239">
        <v>-1</v>
      </c>
      <c r="AGN73" s="214">
        <v>1</v>
      </c>
      <c r="AGO73" s="240">
        <v>-15</v>
      </c>
      <c r="AGP73">
        <f t="shared" si="127"/>
        <v>-1</v>
      </c>
      <c r="AGQ73">
        <f t="shared" si="128"/>
        <v>-1</v>
      </c>
      <c r="AGR73" s="214"/>
      <c r="AGS73">
        <f t="shared" si="129"/>
        <v>0</v>
      </c>
      <c r="AGT73">
        <f t="shared" si="195"/>
        <v>0</v>
      </c>
      <c r="AGU73">
        <f t="shared" si="169"/>
        <v>0</v>
      </c>
      <c r="AGV73">
        <f t="shared" si="131"/>
        <v>0</v>
      </c>
      <c r="AGW73" s="248"/>
      <c r="AGX73" s="202">
        <v>42544</v>
      </c>
      <c r="AGY73">
        <f t="shared" si="132"/>
        <v>-1</v>
      </c>
      <c r="AGZ73" t="str">
        <f t="shared" si="93"/>
        <v>TRUE</v>
      </c>
      <c r="AHA73">
        <f>VLOOKUP($A73,'FuturesInfo (3)'!$A$2:$V$80,22)</f>
        <v>2</v>
      </c>
      <c r="AHB73" s="252"/>
      <c r="AHC73">
        <f t="shared" si="133"/>
        <v>2</v>
      </c>
      <c r="AHD73" s="138">
        <f>VLOOKUP($A73,'FuturesInfo (3)'!$A$2:$O$80,15)*AHA73</f>
        <v>255125</v>
      </c>
      <c r="AHE73" s="138">
        <f>VLOOKUP($A73,'FuturesInfo (3)'!$A$2:$O$80,15)*AHC73</f>
        <v>255125</v>
      </c>
      <c r="AHF73" s="196">
        <f t="shared" si="134"/>
        <v>0</v>
      </c>
      <c r="AHG73" s="196">
        <f t="shared" si="189"/>
        <v>0</v>
      </c>
      <c r="AHH73" s="196">
        <f t="shared" si="136"/>
        <v>0</v>
      </c>
      <c r="AHI73" s="196">
        <f t="shared" si="137"/>
        <v>0</v>
      </c>
      <c r="AHJ73" s="196">
        <f t="shared" si="192"/>
        <v>0</v>
      </c>
      <c r="AHK73" s="196">
        <f t="shared" si="139"/>
        <v>0</v>
      </c>
      <c r="AHL73" s="196">
        <f t="shared" si="170"/>
        <v>0</v>
      </c>
      <c r="AHM73" s="196">
        <f t="shared" si="140"/>
        <v>0</v>
      </c>
      <c r="AHN73" s="196">
        <f>IF(IF(sym!$Q62=AGR73,1,0)=1,ABS(AHD73*AGW73),-ABS(AHD73*AGW73))</f>
        <v>0</v>
      </c>
      <c r="AHO73" s="196">
        <f>IF(IF(sym!$P62=AGR73,1,0)=1,ABS(AHD73*AGW73),-ABS(AHD73*AGW73))</f>
        <v>0</v>
      </c>
      <c r="AHP73" s="196">
        <f t="shared" si="185"/>
        <v>0</v>
      </c>
      <c r="AHQ73" s="196">
        <f t="shared" si="142"/>
        <v>0</v>
      </c>
      <c r="AHS73">
        <f t="shared" si="143"/>
        <v>0</v>
      </c>
      <c r="AHT73" s="239"/>
      <c r="AHU73" s="239"/>
      <c r="AHV73" s="239"/>
      <c r="AHW73" s="214"/>
      <c r="AHX73" s="240"/>
      <c r="AHY73">
        <f t="shared" si="144"/>
        <v>1</v>
      </c>
      <c r="AHZ73">
        <f t="shared" si="145"/>
        <v>0</v>
      </c>
      <c r="AIA73" s="214"/>
      <c r="AIB73">
        <f t="shared" si="146"/>
        <v>1</v>
      </c>
      <c r="AIC73">
        <f t="shared" si="196"/>
        <v>1</v>
      </c>
      <c r="AID73">
        <f t="shared" si="171"/>
        <v>0</v>
      </c>
      <c r="AIE73">
        <f t="shared" si="148"/>
        <v>1</v>
      </c>
      <c r="AIF73" s="248"/>
      <c r="AIG73" s="202"/>
      <c r="AIH73">
        <f t="shared" si="149"/>
        <v>-1</v>
      </c>
      <c r="AII73" t="str">
        <f t="shared" si="94"/>
        <v>FALSE</v>
      </c>
      <c r="AIJ73">
        <f>VLOOKUP($A73,'FuturesInfo (3)'!$A$2:$V$80,22)</f>
        <v>2</v>
      </c>
      <c r="AIK73" s="252"/>
      <c r="AIL73">
        <f t="shared" si="150"/>
        <v>2</v>
      </c>
      <c r="AIM73" s="138">
        <f>VLOOKUP($A73,'FuturesInfo (3)'!$A$2:$O$80,15)*AIJ73</f>
        <v>255125</v>
      </c>
      <c r="AIN73" s="138">
        <f>VLOOKUP($A73,'FuturesInfo (3)'!$A$2:$O$80,15)*AIL73</f>
        <v>255125</v>
      </c>
      <c r="AIO73" s="196">
        <f t="shared" si="151"/>
        <v>0</v>
      </c>
      <c r="AIP73" s="196">
        <f t="shared" si="190"/>
        <v>0</v>
      </c>
      <c r="AIQ73" s="196">
        <f t="shared" si="153"/>
        <v>0</v>
      </c>
      <c r="AIR73" s="196">
        <f t="shared" si="154"/>
        <v>0</v>
      </c>
      <c r="AIS73" s="196">
        <f t="shared" si="193"/>
        <v>0</v>
      </c>
      <c r="AIT73" s="196">
        <f t="shared" si="156"/>
        <v>0</v>
      </c>
      <c r="AIU73" s="196">
        <f t="shared" si="172"/>
        <v>0</v>
      </c>
      <c r="AIV73" s="196">
        <f t="shared" si="157"/>
        <v>0</v>
      </c>
      <c r="AIW73" s="196">
        <f>IF(IF(sym!$Q62=AIA73,1,0)=1,ABS(AIM73*AIF73),-ABS(AIM73*AIF73))</f>
        <v>0</v>
      </c>
      <c r="AIX73" s="196">
        <f>IF(IF(sym!$P62=AIA73,1,0)=1,ABS(AIM73*AIF73),-ABS(AIM73*AIF73))</f>
        <v>0</v>
      </c>
      <c r="AIY73" s="196">
        <f t="shared" si="187"/>
        <v>0</v>
      </c>
      <c r="AIZ73" s="196">
        <f t="shared" si="159"/>
        <v>0</v>
      </c>
    </row>
    <row r="74" spans="1:936" x14ac:dyDescent="0.25">
      <c r="A74" s="1" t="s">
        <v>401</v>
      </c>
      <c r="B74" s="150" t="str">
        <f>'FuturesInfo (3)'!M62</f>
        <v>QSI</v>
      </c>
      <c r="C74" s="200" t="str">
        <f>VLOOKUP(A74,'FuturesInfo (3)'!$A$2:$K$80,11)</f>
        <v>metal</v>
      </c>
      <c r="F74" t="e">
        <f>#REF!</f>
        <v>#REF!</v>
      </c>
      <c r="G74">
        <v>-1</v>
      </c>
      <c r="H74">
        <v>-1</v>
      </c>
      <c r="I74">
        <v>1</v>
      </c>
      <c r="J74">
        <f t="shared" si="197"/>
        <v>0</v>
      </c>
      <c r="K74">
        <f t="shared" si="198"/>
        <v>0</v>
      </c>
      <c r="L74" s="184">
        <v>2.1216848673900002E-2</v>
      </c>
      <c r="M74" s="2">
        <v>10</v>
      </c>
      <c r="N74">
        <v>60</v>
      </c>
      <c r="O74" t="str">
        <f t="shared" si="199"/>
        <v>TRUE</v>
      </c>
      <c r="P74">
        <f>VLOOKUP($A74,'FuturesInfo (3)'!$A$2:$V$80,22)</f>
        <v>1</v>
      </c>
      <c r="Q74">
        <f t="shared" si="80"/>
        <v>1</v>
      </c>
      <c r="R74">
        <f t="shared" si="80"/>
        <v>1</v>
      </c>
      <c r="S74" s="138">
        <f>VLOOKUP($A74,'FuturesInfo (3)'!$A$2:$O$80,15)*Q74</f>
        <v>100825</v>
      </c>
      <c r="T74" s="144">
        <f t="shared" si="200"/>
        <v>-2139.1887675459675</v>
      </c>
      <c r="U74" s="144">
        <f t="shared" si="95"/>
        <v>-2139.1887675459675</v>
      </c>
      <c r="W74">
        <f t="shared" si="201"/>
        <v>-1</v>
      </c>
      <c r="X74">
        <v>1</v>
      </c>
      <c r="Y74">
        <v>-1</v>
      </c>
      <c r="Z74">
        <v>1</v>
      </c>
      <c r="AA74">
        <f t="shared" si="173"/>
        <v>1</v>
      </c>
      <c r="AB74">
        <f t="shared" si="202"/>
        <v>0</v>
      </c>
      <c r="AC74" s="1">
        <v>5.0106935533100003E-3</v>
      </c>
      <c r="AD74" s="2">
        <v>10</v>
      </c>
      <c r="AE74">
        <v>60</v>
      </c>
      <c r="AF74" t="str">
        <f t="shared" si="203"/>
        <v>TRUE</v>
      </c>
      <c r="AG74">
        <f>VLOOKUP($A74,'FuturesInfo (3)'!$A$2:$V$80,22)</f>
        <v>1</v>
      </c>
      <c r="AH74">
        <f t="shared" si="204"/>
        <v>1</v>
      </c>
      <c r="AI74">
        <f t="shared" si="96"/>
        <v>1</v>
      </c>
      <c r="AJ74" s="138">
        <f>VLOOKUP($A74,'FuturesInfo (3)'!$A$2:$O$80,15)*AI74</f>
        <v>100825</v>
      </c>
      <c r="AK74" s="196">
        <f t="shared" si="205"/>
        <v>505.20317751248081</v>
      </c>
      <c r="AL74" s="196">
        <f t="shared" si="98"/>
        <v>-505.20317751248081</v>
      </c>
      <c r="AN74">
        <f t="shared" si="86"/>
        <v>1</v>
      </c>
      <c r="AO74">
        <v>1</v>
      </c>
      <c r="AP74">
        <v>-1</v>
      </c>
      <c r="AQ74">
        <v>-1</v>
      </c>
      <c r="AR74">
        <f t="shared" si="174"/>
        <v>0</v>
      </c>
      <c r="AS74">
        <f t="shared" si="87"/>
        <v>1</v>
      </c>
      <c r="AT74" s="1">
        <v>-3.2224721833800001E-3</v>
      </c>
      <c r="AU74" s="2">
        <v>10</v>
      </c>
      <c r="AV74">
        <v>60</v>
      </c>
      <c r="AW74" t="str">
        <f t="shared" si="88"/>
        <v>TRUE</v>
      </c>
      <c r="AX74">
        <f>VLOOKUP($A74,'FuturesInfo (3)'!$A$2:$V$80,22)</f>
        <v>1</v>
      </c>
      <c r="AY74">
        <f t="shared" si="89"/>
        <v>1</v>
      </c>
      <c r="AZ74">
        <f t="shared" si="99"/>
        <v>1</v>
      </c>
      <c r="BA74" s="138">
        <f>VLOOKUP($A74,'FuturesInfo (3)'!$A$2:$O$80,15)*AZ74</f>
        <v>100825</v>
      </c>
      <c r="BB74" s="196">
        <f t="shared" si="90"/>
        <v>-324.90575788928851</v>
      </c>
      <c r="BC74" s="196">
        <f t="shared" si="100"/>
        <v>324.90575788928851</v>
      </c>
      <c r="BE74">
        <v>1</v>
      </c>
      <c r="BF74">
        <v>1</v>
      </c>
      <c r="BG74">
        <v>-1</v>
      </c>
      <c r="BH74">
        <v>1</v>
      </c>
      <c r="BI74">
        <v>1</v>
      </c>
      <c r="BJ74">
        <v>0</v>
      </c>
      <c r="BK74" s="1">
        <v>3.6049774307699997E-2</v>
      </c>
      <c r="BL74" s="2">
        <v>10</v>
      </c>
      <c r="BM74">
        <v>60</v>
      </c>
      <c r="BN74" t="s">
        <v>1180</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1180</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1180</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1180</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1180</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1180</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1180</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1180</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1180</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1180</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1180</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1180</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1180</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1180</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1180</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1180</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1180</v>
      </c>
      <c r="QX74">
        <v>1</v>
      </c>
      <c r="QY74" s="252">
        <v>1</v>
      </c>
      <c r="QZ74">
        <v>1</v>
      </c>
      <c r="RA74" s="138">
        <v>93115</v>
      </c>
      <c r="RB74" s="138">
        <v>93115</v>
      </c>
      <c r="RC74" s="196">
        <v>1092.6734394511539</v>
      </c>
      <c r="RD74" s="196">
        <f t="shared" si="91"/>
        <v>1092.6734394511539</v>
      </c>
      <c r="RE74" s="196">
        <v>1092.6734394511539</v>
      </c>
      <c r="RF74" s="196">
        <v>-1092.6734394511539</v>
      </c>
      <c r="RG74" s="196">
        <v>-1092.6734394511539</v>
      </c>
      <c r="RH74" s="196">
        <v>1092.6734394511539</v>
      </c>
      <c r="RI74" s="196">
        <f t="shared" si="101"/>
        <v>0</v>
      </c>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f t="shared" si="175"/>
        <v>-1</v>
      </c>
      <c r="SE74" t="s">
        <v>1180</v>
      </c>
      <c r="SF74">
        <v>1</v>
      </c>
      <c r="SG74" s="252">
        <v>1</v>
      </c>
      <c r="SH74">
        <v>1</v>
      </c>
      <c r="SI74" s="138">
        <v>97940</v>
      </c>
      <c r="SJ74" s="138">
        <v>97940</v>
      </c>
      <c r="SK74" s="196">
        <v>-5075.0201363935321</v>
      </c>
      <c r="SL74" s="196">
        <f t="shared" si="160"/>
        <v>5075.0201363935321</v>
      </c>
      <c r="SM74" s="196">
        <v>5075.0201363935321</v>
      </c>
      <c r="SN74" s="196">
        <v>-5075.0201363935321</v>
      </c>
      <c r="SO74" s="196">
        <v>-5075.0201363935321</v>
      </c>
      <c r="SP74" s="196">
        <v>-5075.0201363935321</v>
      </c>
      <c r="SQ74" s="196">
        <v>-5075.0201363935321</v>
      </c>
      <c r="SR74" s="196">
        <f t="shared" si="102"/>
        <v>-5075.0201363935321</v>
      </c>
      <c r="SS74" s="196">
        <v>-5075.0201363935321</v>
      </c>
      <c r="ST74" s="196">
        <v>5075.0201363935321</v>
      </c>
      <c r="SU74" s="196">
        <v>-5075.0201363935321</v>
      </c>
      <c r="SV74" s="196">
        <v>5075.0201363935321</v>
      </c>
      <c r="SX74">
        <v>1</v>
      </c>
      <c r="SY74" s="239">
        <v>1</v>
      </c>
      <c r="SZ74" s="239">
        <v>1</v>
      </c>
      <c r="TA74" s="239">
        <v>1</v>
      </c>
      <c r="TB74" s="214">
        <v>1</v>
      </c>
      <c r="TC74" s="240">
        <v>-9</v>
      </c>
      <c r="TD74">
        <v>-1</v>
      </c>
      <c r="TE74">
        <v>-1</v>
      </c>
      <c r="TF74" s="214">
        <v>1</v>
      </c>
      <c r="TG74">
        <v>1</v>
      </c>
      <c r="TH74">
        <v>1</v>
      </c>
      <c r="TI74">
        <v>0</v>
      </c>
      <c r="TJ74">
        <v>0</v>
      </c>
      <c r="TK74" s="248"/>
      <c r="TL74" s="202">
        <v>42541</v>
      </c>
      <c r="TM74">
        <f t="shared" si="176"/>
        <v>1</v>
      </c>
      <c r="TN74" t="s">
        <v>1180</v>
      </c>
      <c r="TO74">
        <v>1</v>
      </c>
      <c r="TP74" s="252">
        <v>2</v>
      </c>
      <c r="TQ74">
        <v>1</v>
      </c>
      <c r="TR74" s="138">
        <v>97940</v>
      </c>
      <c r="TS74" s="138">
        <v>97940</v>
      </c>
      <c r="TT74" s="196">
        <v>0</v>
      </c>
      <c r="TU74" s="196">
        <f t="shared" si="161"/>
        <v>0</v>
      </c>
      <c r="TV74" s="196">
        <v>0</v>
      </c>
      <c r="TW74" s="196">
        <v>0</v>
      </c>
      <c r="TX74" s="196">
        <v>0</v>
      </c>
      <c r="TY74" s="196">
        <v>0</v>
      </c>
      <c r="TZ74" s="196">
        <v>0</v>
      </c>
      <c r="UA74" s="196">
        <f t="shared" si="103"/>
        <v>0</v>
      </c>
      <c r="UB74" s="196">
        <v>0</v>
      </c>
      <c r="UC74" s="196">
        <v>0</v>
      </c>
      <c r="UD74" s="196">
        <v>0</v>
      </c>
      <c r="UE74" s="196">
        <v>0</v>
      </c>
      <c r="UG74">
        <v>1</v>
      </c>
      <c r="UH74" s="239">
        <v>1</v>
      </c>
      <c r="UI74" s="239">
        <v>1</v>
      </c>
      <c r="UJ74" s="239">
        <v>1</v>
      </c>
      <c r="UK74" s="214">
        <v>1</v>
      </c>
      <c r="UL74" s="240">
        <v>-9</v>
      </c>
      <c r="UM74">
        <v>-1</v>
      </c>
      <c r="UN74">
        <v>-1</v>
      </c>
      <c r="UO74" s="214">
        <v>1</v>
      </c>
      <c r="UP74">
        <v>1</v>
      </c>
      <c r="UQ74">
        <v>1</v>
      </c>
      <c r="UR74">
        <v>0</v>
      </c>
      <c r="US74">
        <v>0</v>
      </c>
      <c r="UT74" s="248">
        <v>1.6285480906700001E-2</v>
      </c>
      <c r="UU74" s="202">
        <v>42541</v>
      </c>
      <c r="UV74">
        <f t="shared" si="177"/>
        <v>1</v>
      </c>
      <c r="UW74" t="s">
        <v>1180</v>
      </c>
      <c r="UX74">
        <v>1</v>
      </c>
      <c r="UY74" s="252">
        <v>2</v>
      </c>
      <c r="UZ74">
        <v>1</v>
      </c>
      <c r="VA74" s="138">
        <v>99535</v>
      </c>
      <c r="VB74" s="138">
        <v>99535</v>
      </c>
      <c r="VC74" s="196">
        <v>1620.9753420483846</v>
      </c>
      <c r="VD74" s="196">
        <f t="shared" si="162"/>
        <v>1620.9753420483846</v>
      </c>
      <c r="VE74" s="196">
        <v>1620.9753420483846</v>
      </c>
      <c r="VF74" s="196">
        <v>-1620.9753420483846</v>
      </c>
      <c r="VG74" s="196">
        <v>-1620.9753420483846</v>
      </c>
      <c r="VH74" s="196">
        <v>1620.9753420483846</v>
      </c>
      <c r="VI74" s="196">
        <v>1620.9753420483846</v>
      </c>
      <c r="VJ74" s="196">
        <f t="shared" si="104"/>
        <v>1620.9753420483846</v>
      </c>
      <c r="VK74" s="196">
        <v>-1620.9753420483846</v>
      </c>
      <c r="VL74" s="196">
        <v>1620.9753420483846</v>
      </c>
      <c r="VM74" s="196">
        <v>-1620.9753420483846</v>
      </c>
      <c r="VN74" s="196">
        <v>1620.9753420483846</v>
      </c>
      <c r="VP74">
        <v>1</v>
      </c>
      <c r="VQ74" s="239">
        <v>1</v>
      </c>
      <c r="VR74" s="239">
        <v>-1</v>
      </c>
      <c r="VS74" s="239">
        <v>1</v>
      </c>
      <c r="VT74" s="214">
        <v>1</v>
      </c>
      <c r="VU74" s="240">
        <v>5</v>
      </c>
      <c r="VV74">
        <v>-1</v>
      </c>
      <c r="VW74">
        <v>1</v>
      </c>
      <c r="VX74" s="214">
        <v>1</v>
      </c>
      <c r="VY74">
        <v>1</v>
      </c>
      <c r="VZ74">
        <v>1</v>
      </c>
      <c r="WA74">
        <v>0</v>
      </c>
      <c r="WB74">
        <v>1</v>
      </c>
      <c r="WC74" s="248">
        <v>1.4869141508E-2</v>
      </c>
      <c r="WD74" s="202">
        <v>42548</v>
      </c>
      <c r="WE74">
        <f t="shared" si="178"/>
        <v>1</v>
      </c>
      <c r="WF74" t="s">
        <v>1180</v>
      </c>
      <c r="WG74">
        <v>1</v>
      </c>
      <c r="WH74" s="252">
        <v>2</v>
      </c>
      <c r="WI74">
        <v>1</v>
      </c>
      <c r="WJ74" s="138">
        <v>101015</v>
      </c>
      <c r="WK74" s="138">
        <v>101015</v>
      </c>
      <c r="WL74" s="196">
        <v>1502.0063294306201</v>
      </c>
      <c r="WM74" s="196">
        <f t="shared" si="163"/>
        <v>1502.0063294306201</v>
      </c>
      <c r="WN74" s="196">
        <v>1502.0063294306201</v>
      </c>
      <c r="WO74" s="196">
        <v>-1502.0063294306201</v>
      </c>
      <c r="WP74" s="196">
        <v>1502.0063294306201</v>
      </c>
      <c r="WQ74" s="196">
        <v>-1502.0063294306201</v>
      </c>
      <c r="WR74" s="196">
        <v>1502.0063294306201</v>
      </c>
      <c r="WS74" s="196">
        <f t="shared" si="105"/>
        <v>1502.0063294306201</v>
      </c>
      <c r="WT74" s="196">
        <v>-1502.0063294306201</v>
      </c>
      <c r="WU74" s="196">
        <v>1502.0063294306201</v>
      </c>
      <c r="WV74" s="196">
        <v>-1502.0063294306201</v>
      </c>
      <c r="WW74" s="196">
        <v>1502.0063294306201</v>
      </c>
      <c r="WY74">
        <v>1</v>
      </c>
      <c r="WZ74" s="239">
        <v>1</v>
      </c>
      <c r="XA74" s="239">
        <v>-1</v>
      </c>
      <c r="XB74" s="239">
        <v>1</v>
      </c>
      <c r="XC74" s="214">
        <v>1</v>
      </c>
      <c r="XD74" s="240">
        <v>6</v>
      </c>
      <c r="XE74">
        <v>-1</v>
      </c>
      <c r="XF74">
        <v>1</v>
      </c>
      <c r="XG74">
        <v>-1</v>
      </c>
      <c r="XH74">
        <v>0</v>
      </c>
      <c r="XI74">
        <v>0</v>
      </c>
      <c r="XJ74">
        <v>1</v>
      </c>
      <c r="XK74">
        <v>0</v>
      </c>
      <c r="XL74">
        <v>-1.80666237687E-2</v>
      </c>
      <c r="XM74" s="202">
        <v>42548</v>
      </c>
      <c r="XN74">
        <f t="shared" si="179"/>
        <v>1</v>
      </c>
      <c r="XO74" t="s">
        <v>1180</v>
      </c>
      <c r="XP74">
        <v>1</v>
      </c>
      <c r="XQ74" s="252">
        <v>1</v>
      </c>
      <c r="XR74">
        <v>1</v>
      </c>
      <c r="XS74" s="138">
        <v>99190</v>
      </c>
      <c r="XT74" s="138">
        <v>99190</v>
      </c>
      <c r="XU74" s="196">
        <v>-1792.028411617353</v>
      </c>
      <c r="XV74" s="196">
        <f t="shared" si="164"/>
        <v>-1792.028411617353</v>
      </c>
      <c r="XW74" s="196">
        <v>-1792.028411617353</v>
      </c>
      <c r="XX74" s="196">
        <v>1792.028411617353</v>
      </c>
      <c r="XY74" s="196">
        <v>-1792.028411617353</v>
      </c>
      <c r="XZ74" s="196">
        <v>1792.028411617353</v>
      </c>
      <c r="YA74" s="196">
        <v>-1792.028411617353</v>
      </c>
      <c r="YB74" s="196">
        <f t="shared" si="106"/>
        <v>-1792.028411617353</v>
      </c>
      <c r="YC74" s="196">
        <v>1792.028411617353</v>
      </c>
      <c r="YD74" s="196">
        <v>-1792.028411617353</v>
      </c>
      <c r="YE74" s="196">
        <v>-1792.028411617353</v>
      </c>
      <c r="YF74" s="196">
        <v>1792.028411617353</v>
      </c>
      <c r="YH74">
        <v>-1</v>
      </c>
      <c r="YI74">
        <v>-1</v>
      </c>
      <c r="YJ74">
        <v>-1</v>
      </c>
      <c r="YK74">
        <v>-1</v>
      </c>
      <c r="YL74">
        <v>1</v>
      </c>
      <c r="YM74">
        <v>7</v>
      </c>
      <c r="YN74">
        <v>-1</v>
      </c>
      <c r="YO74">
        <v>1</v>
      </c>
      <c r="YP74" s="214">
        <v>1</v>
      </c>
      <c r="YQ74">
        <v>0</v>
      </c>
      <c r="YR74">
        <v>1</v>
      </c>
      <c r="YS74">
        <v>0</v>
      </c>
      <c r="YT74">
        <v>1</v>
      </c>
      <c r="YU74" s="248">
        <v>1.31565682024E-2</v>
      </c>
      <c r="YV74" s="202">
        <v>42548</v>
      </c>
      <c r="YW74">
        <f t="shared" si="180"/>
        <v>-1</v>
      </c>
      <c r="YX74" t="s">
        <v>1180</v>
      </c>
      <c r="YY74">
        <v>1</v>
      </c>
      <c r="YZ74">
        <v>1</v>
      </c>
      <c r="ZA74">
        <v>1</v>
      </c>
      <c r="ZB74" s="138">
        <v>100495</v>
      </c>
      <c r="ZC74" s="138">
        <v>100495</v>
      </c>
      <c r="ZD74" s="196">
        <v>-1322.1693215001881</v>
      </c>
      <c r="ZE74" s="196">
        <f t="shared" si="165"/>
        <v>-1322.1693215001881</v>
      </c>
      <c r="ZF74" s="196">
        <v>1322.1693215001881</v>
      </c>
      <c r="ZG74" s="196">
        <v>-1322.1693215001881</v>
      </c>
      <c r="ZH74" s="196">
        <v>1322.1693215001881</v>
      </c>
      <c r="ZI74" s="196">
        <v>-1322.1693215001881</v>
      </c>
      <c r="ZJ74" s="196">
        <v>-1322.1693215001881</v>
      </c>
      <c r="ZK74" s="196">
        <f t="shared" si="107"/>
        <v>-1322.1693215001881</v>
      </c>
      <c r="ZL74" s="196">
        <v>-1322.1693215001881</v>
      </c>
      <c r="ZM74" s="196">
        <v>1322.1693215001881</v>
      </c>
      <c r="ZN74" s="196">
        <v>-1322.1693215001881</v>
      </c>
      <c r="ZO74" s="196">
        <v>1322.1693215001881</v>
      </c>
      <c r="ZQ74">
        <v>1</v>
      </c>
      <c r="ZR74" s="239">
        <v>1</v>
      </c>
      <c r="ZS74" s="239">
        <v>1</v>
      </c>
      <c r="ZT74" s="239">
        <v>1</v>
      </c>
      <c r="ZU74" s="214">
        <v>1</v>
      </c>
      <c r="ZV74" s="240">
        <v>8</v>
      </c>
      <c r="ZW74">
        <v>-1</v>
      </c>
      <c r="ZX74">
        <v>1</v>
      </c>
      <c r="ZY74" s="214">
        <v>1</v>
      </c>
      <c r="ZZ74">
        <v>1</v>
      </c>
      <c r="AAA74">
        <v>1</v>
      </c>
      <c r="AAB74">
        <v>0</v>
      </c>
      <c r="AAC74">
        <v>1</v>
      </c>
      <c r="AAD74" s="248">
        <v>1.0199512413600001E-2</v>
      </c>
      <c r="AAE74" s="202">
        <v>42548</v>
      </c>
      <c r="AAF74">
        <f t="shared" si="181"/>
        <v>1</v>
      </c>
      <c r="AAG74" t="s">
        <v>1180</v>
      </c>
      <c r="AAH74">
        <v>1</v>
      </c>
      <c r="AAI74" s="252">
        <v>1</v>
      </c>
      <c r="AAJ74">
        <v>1</v>
      </c>
      <c r="AAK74" s="138">
        <v>101520</v>
      </c>
      <c r="AAL74" s="138">
        <v>101520</v>
      </c>
      <c r="AAM74" s="196">
        <v>1035.454500228672</v>
      </c>
      <c r="AAN74" s="196">
        <f t="shared" si="166"/>
        <v>1035.454500228672</v>
      </c>
      <c r="AAO74" s="196">
        <v>1035.454500228672</v>
      </c>
      <c r="AAP74" s="196">
        <v>-1035.454500228672</v>
      </c>
      <c r="AAQ74" s="196">
        <v>1035.454500228672</v>
      </c>
      <c r="AAR74" s="196">
        <v>1035.454500228672</v>
      </c>
      <c r="AAS74" s="196">
        <v>1035.454500228672</v>
      </c>
      <c r="AAT74" s="196">
        <f t="shared" si="108"/>
        <v>1035.454500228672</v>
      </c>
      <c r="AAU74" s="196">
        <v>-1035.454500228672</v>
      </c>
      <c r="AAV74" s="196">
        <v>1035.454500228672</v>
      </c>
      <c r="AAW74" s="196">
        <v>-1035.454500228672</v>
      </c>
      <c r="AAX74" s="196">
        <v>1035.454500228672</v>
      </c>
      <c r="AAZ74">
        <v>1</v>
      </c>
      <c r="ABA74" s="239">
        <v>-1</v>
      </c>
      <c r="ABB74" s="239">
        <v>-1</v>
      </c>
      <c r="ABC74" s="239">
        <v>-1</v>
      </c>
      <c r="ABD74" s="214">
        <v>1</v>
      </c>
      <c r="ABE74" s="240">
        <v>9</v>
      </c>
      <c r="ABF74">
        <v>-1</v>
      </c>
      <c r="ABG74">
        <v>1</v>
      </c>
      <c r="ABH74" s="214">
        <v>-1</v>
      </c>
      <c r="ABI74">
        <v>1</v>
      </c>
      <c r="ABJ74">
        <v>0</v>
      </c>
      <c r="ABK74">
        <v>1</v>
      </c>
      <c r="ABL74">
        <v>0</v>
      </c>
      <c r="ABM74" s="248">
        <v>-6.5504334121399997E-3</v>
      </c>
      <c r="ABN74" s="202">
        <v>42548</v>
      </c>
      <c r="ABO74">
        <v>-1</v>
      </c>
      <c r="ABP74" t="s">
        <v>1180</v>
      </c>
      <c r="ABQ74">
        <v>1</v>
      </c>
      <c r="ABR74" s="252">
        <v>1</v>
      </c>
      <c r="ABS74">
        <v>1</v>
      </c>
      <c r="ABT74" s="138">
        <v>100855</v>
      </c>
      <c r="ABU74" s="138">
        <v>100855</v>
      </c>
      <c r="ABV74" s="196">
        <v>660.64396178137963</v>
      </c>
      <c r="ABW74" s="196">
        <v>-660.64396178137963</v>
      </c>
      <c r="ABX74" s="196">
        <v>-660.64396178137963</v>
      </c>
      <c r="ABY74" s="196">
        <v>660.64396178137963</v>
      </c>
      <c r="ABZ74" s="196">
        <v>-660.64396178137963</v>
      </c>
      <c r="ACA74" s="196">
        <v>660.64396178137963</v>
      </c>
      <c r="ACB74" s="196">
        <v>660.64396178137963</v>
      </c>
      <c r="ACC74" s="196">
        <v>660.64396178137963</v>
      </c>
      <c r="ACD74" s="196">
        <v>660.64396178137963</v>
      </c>
      <c r="ACE74" s="196">
        <v>-660.64396178137963</v>
      </c>
      <c r="ACF74" s="196">
        <v>-660.64396178137963</v>
      </c>
      <c r="ACG74" s="196">
        <v>660.64396178137963</v>
      </c>
      <c r="ACI74">
        <v>-1</v>
      </c>
      <c r="ACJ74" s="239">
        <v>-1</v>
      </c>
      <c r="ACK74" s="239">
        <v>-1</v>
      </c>
      <c r="ACL74" s="239">
        <v>1</v>
      </c>
      <c r="ACM74" s="214">
        <v>1</v>
      </c>
      <c r="ACN74" s="240">
        <v>10</v>
      </c>
      <c r="ACO74">
        <v>-1</v>
      </c>
      <c r="ACP74">
        <v>1</v>
      </c>
      <c r="ACQ74" s="214">
        <v>1</v>
      </c>
      <c r="ACR74">
        <v>0</v>
      </c>
      <c r="ACS74">
        <v>1</v>
      </c>
      <c r="ACT74">
        <v>0</v>
      </c>
      <c r="ACU74">
        <v>1</v>
      </c>
      <c r="ACV74" s="248">
        <v>1.19974220415E-2</v>
      </c>
      <c r="ACW74" s="202">
        <v>42548</v>
      </c>
      <c r="ACX74">
        <v>-1</v>
      </c>
      <c r="ACY74" t="s">
        <v>1180</v>
      </c>
      <c r="ACZ74">
        <v>1</v>
      </c>
      <c r="ADA74" s="252"/>
      <c r="ADB74">
        <v>1</v>
      </c>
      <c r="ADC74" s="138">
        <v>102065</v>
      </c>
      <c r="ADD74" s="138">
        <v>102065</v>
      </c>
      <c r="ADE74" s="196">
        <v>-1224.5168806656975</v>
      </c>
      <c r="ADF74" s="196">
        <v>-1224.5168806656975</v>
      </c>
      <c r="ADG74" s="196">
        <v>1224.5168806656975</v>
      </c>
      <c r="ADH74" s="196">
        <v>-1224.5168806656975</v>
      </c>
      <c r="ADI74" s="196">
        <v>1224.5168806656975</v>
      </c>
      <c r="ADJ74" s="196">
        <v>-1224.5168806656975</v>
      </c>
      <c r="ADK74" s="196">
        <v>1224.5168806656975</v>
      </c>
      <c r="ADL74" s="196">
        <v>-1224.5168806656975</v>
      </c>
      <c r="ADM74" s="196">
        <v>-1224.5168806656975</v>
      </c>
      <c r="ADN74" s="196">
        <v>1224.5168806656975</v>
      </c>
      <c r="ADO74" s="196">
        <v>-1224.5168806656975</v>
      </c>
      <c r="ADP74" s="196">
        <v>1224.5168806656975</v>
      </c>
      <c r="ADR74">
        <v>1</v>
      </c>
      <c r="ADS74" s="239">
        <v>1</v>
      </c>
      <c r="ADT74" s="239">
        <v>-1</v>
      </c>
      <c r="ADU74" s="214">
        <v>1</v>
      </c>
      <c r="ADV74" s="214">
        <v>1</v>
      </c>
      <c r="ADW74" s="240">
        <v>11</v>
      </c>
      <c r="ADX74">
        <v>-1</v>
      </c>
      <c r="ADY74">
        <v>1</v>
      </c>
      <c r="ADZ74" s="214">
        <v>-1</v>
      </c>
      <c r="AEA74">
        <v>1</v>
      </c>
      <c r="AEB74">
        <v>0</v>
      </c>
      <c r="AEC74">
        <v>1</v>
      </c>
      <c r="AED74">
        <v>0</v>
      </c>
      <c r="AEE74" s="248">
        <v>-4.4579434673999996E-3</v>
      </c>
      <c r="AEF74" s="202">
        <v>42548</v>
      </c>
      <c r="AEG74">
        <v>1</v>
      </c>
      <c r="AEH74" t="s">
        <v>1180</v>
      </c>
      <c r="AEI74">
        <v>1</v>
      </c>
      <c r="AEJ74" s="252"/>
      <c r="AEK74">
        <v>1</v>
      </c>
      <c r="AEL74" s="138">
        <v>101610</v>
      </c>
      <c r="AEM74" s="138">
        <v>101610</v>
      </c>
      <c r="AEN74" s="196">
        <v>-452.97163572251395</v>
      </c>
      <c r="AEO74" s="196">
        <v>-452.97163572251395</v>
      </c>
      <c r="AEP74" s="196">
        <v>-452.97163572251395</v>
      </c>
      <c r="AEQ74" s="196">
        <v>452.97163572251395</v>
      </c>
      <c r="AER74" s="196">
        <v>-452.97163572251395</v>
      </c>
      <c r="AES74" s="196">
        <v>452.97163572251395</v>
      </c>
      <c r="AET74" s="196">
        <v>-452.97163572251395</v>
      </c>
      <c r="AEU74" s="196">
        <v>-452.97163572251395</v>
      </c>
      <c r="AEV74" s="196">
        <v>452.97163572251395</v>
      </c>
      <c r="AEW74" s="196">
        <v>-452.97163572251395</v>
      </c>
      <c r="AEX74" s="196">
        <v>-452.97163572251395</v>
      </c>
      <c r="AEY74" s="196">
        <v>452.97163572251395</v>
      </c>
      <c r="AFA74">
        <f t="shared" si="109"/>
        <v>-1</v>
      </c>
      <c r="AFB74" s="239">
        <v>-1</v>
      </c>
      <c r="AFC74" s="239">
        <v>-1</v>
      </c>
      <c r="AFD74" s="239">
        <v>1</v>
      </c>
      <c r="AFE74" s="214">
        <v>1</v>
      </c>
      <c r="AFF74" s="240">
        <v>-1</v>
      </c>
      <c r="AFG74">
        <f t="shared" si="110"/>
        <v>-1</v>
      </c>
      <c r="AFH74">
        <f t="shared" si="111"/>
        <v>-1</v>
      </c>
      <c r="AFI74" s="214">
        <v>-1</v>
      </c>
      <c r="AFJ74">
        <f t="shared" si="112"/>
        <v>1</v>
      </c>
      <c r="AFK74">
        <f t="shared" si="194"/>
        <v>0</v>
      </c>
      <c r="AFL74">
        <f t="shared" si="167"/>
        <v>1</v>
      </c>
      <c r="AFM74">
        <f t="shared" si="114"/>
        <v>1</v>
      </c>
      <c r="AFN74">
        <v>-7.7256175573299996E-3</v>
      </c>
      <c r="AFO74" s="202">
        <v>42548</v>
      </c>
      <c r="AFP74">
        <f t="shared" si="115"/>
        <v>-1</v>
      </c>
      <c r="AFQ74" t="str">
        <f t="shared" si="92"/>
        <v>TRUE</v>
      </c>
      <c r="AFR74">
        <f>VLOOKUP($A74,'FuturesInfo (3)'!$A$2:$V$80,22)</f>
        <v>1</v>
      </c>
      <c r="AFS74" s="252"/>
      <c r="AFT74">
        <f t="shared" si="116"/>
        <v>1</v>
      </c>
      <c r="AFU74" s="138">
        <f>VLOOKUP($A74,'FuturesInfo (3)'!$A$2:$O$80,15)*AFR74</f>
        <v>100825</v>
      </c>
      <c r="AFV74" s="138">
        <f>VLOOKUP($A74,'FuturesInfo (3)'!$A$2:$O$80,15)*AFT74</f>
        <v>100825</v>
      </c>
      <c r="AFW74" s="196">
        <f t="shared" si="117"/>
        <v>778.93539021779725</v>
      </c>
      <c r="AFX74" s="196">
        <f t="shared" si="188"/>
        <v>778.93539021779725</v>
      </c>
      <c r="AFY74" s="196">
        <f t="shared" si="119"/>
        <v>-778.93539021779725</v>
      </c>
      <c r="AFZ74" s="196">
        <f t="shared" si="120"/>
        <v>778.93539021779725</v>
      </c>
      <c r="AGA74" s="196">
        <f t="shared" si="191"/>
        <v>778.93539021779725</v>
      </c>
      <c r="AGB74" s="196">
        <f t="shared" si="122"/>
        <v>778.93539021779725</v>
      </c>
      <c r="AGC74" s="196">
        <f t="shared" si="168"/>
        <v>-778.93539021779725</v>
      </c>
      <c r="AGD74" s="196">
        <f t="shared" si="123"/>
        <v>778.93539021779725</v>
      </c>
      <c r="AGE74" s="196">
        <f>IF(IF(sym!$Q63=AFI74,1,0)=1,ABS(AFU74*AFN74),-ABS(AFU74*AFN74))</f>
        <v>778.93539021779725</v>
      </c>
      <c r="AGF74" s="196">
        <f>IF(IF(sym!$P63=AFI74,1,0)=1,ABS(AFU74*AFN74),-ABS(AFU74*AFN74))</f>
        <v>-778.93539021779725</v>
      </c>
      <c r="AGG74" s="196">
        <f t="shared" si="183"/>
        <v>-778.93539021779725</v>
      </c>
      <c r="AGH74" s="196">
        <f t="shared" si="125"/>
        <v>778.93539021779725</v>
      </c>
      <c r="AGJ74">
        <f t="shared" si="126"/>
        <v>-1</v>
      </c>
      <c r="AGK74" s="239">
        <v>1</v>
      </c>
      <c r="AGL74" s="239">
        <v>1</v>
      </c>
      <c r="AGM74" s="239">
        <v>1</v>
      </c>
      <c r="AGN74" s="214">
        <v>1</v>
      </c>
      <c r="AGO74" s="240">
        <v>-2</v>
      </c>
      <c r="AGP74">
        <f t="shared" si="127"/>
        <v>-1</v>
      </c>
      <c r="AGQ74">
        <f t="shared" si="128"/>
        <v>-1</v>
      </c>
      <c r="AGR74" s="214"/>
      <c r="AGS74">
        <f t="shared" si="129"/>
        <v>0</v>
      </c>
      <c r="AGT74">
        <f t="shared" si="195"/>
        <v>0</v>
      </c>
      <c r="AGU74">
        <f t="shared" si="169"/>
        <v>0</v>
      </c>
      <c r="AGV74">
        <f t="shared" si="131"/>
        <v>0</v>
      </c>
      <c r="AGW74" s="248"/>
      <c r="AGX74" s="202">
        <v>42548</v>
      </c>
      <c r="AGY74">
        <f t="shared" si="132"/>
        <v>1</v>
      </c>
      <c r="AGZ74" t="str">
        <f t="shared" si="93"/>
        <v>TRUE</v>
      </c>
      <c r="AHA74">
        <f>VLOOKUP($A74,'FuturesInfo (3)'!$A$2:$V$80,22)</f>
        <v>1</v>
      </c>
      <c r="AHB74" s="252"/>
      <c r="AHC74">
        <f t="shared" si="133"/>
        <v>1</v>
      </c>
      <c r="AHD74" s="138">
        <f>VLOOKUP($A74,'FuturesInfo (3)'!$A$2:$O$80,15)*AHA74</f>
        <v>100825</v>
      </c>
      <c r="AHE74" s="138">
        <f>VLOOKUP($A74,'FuturesInfo (3)'!$A$2:$O$80,15)*AHC74</f>
        <v>100825</v>
      </c>
      <c r="AHF74" s="196">
        <f t="shared" si="134"/>
        <v>0</v>
      </c>
      <c r="AHG74" s="196">
        <f t="shared" si="189"/>
        <v>0</v>
      </c>
      <c r="AHH74" s="196">
        <f t="shared" si="136"/>
        <v>0</v>
      </c>
      <c r="AHI74" s="196">
        <f t="shared" si="137"/>
        <v>0</v>
      </c>
      <c r="AHJ74" s="196">
        <f t="shared" si="192"/>
        <v>0</v>
      </c>
      <c r="AHK74" s="196">
        <f t="shared" si="139"/>
        <v>0</v>
      </c>
      <c r="AHL74" s="196">
        <f t="shared" si="170"/>
        <v>0</v>
      </c>
      <c r="AHM74" s="196">
        <f t="shared" si="140"/>
        <v>0</v>
      </c>
      <c r="AHN74" s="196">
        <f>IF(IF(sym!$Q63=AGR74,1,0)=1,ABS(AHD74*AGW74),-ABS(AHD74*AGW74))</f>
        <v>0</v>
      </c>
      <c r="AHO74" s="196">
        <f>IF(IF(sym!$P63=AGR74,1,0)=1,ABS(AHD74*AGW74),-ABS(AHD74*AGW74))</f>
        <v>0</v>
      </c>
      <c r="AHP74" s="196">
        <f t="shared" si="185"/>
        <v>0</v>
      </c>
      <c r="AHQ74" s="196">
        <f t="shared" si="142"/>
        <v>0</v>
      </c>
      <c r="AHS74">
        <f t="shared" si="143"/>
        <v>0</v>
      </c>
      <c r="AHT74" s="239"/>
      <c r="AHU74" s="239"/>
      <c r="AHV74" s="239"/>
      <c r="AHW74" s="214"/>
      <c r="AHX74" s="240"/>
      <c r="AHY74">
        <f t="shared" si="144"/>
        <v>1</v>
      </c>
      <c r="AHZ74">
        <f t="shared" si="145"/>
        <v>0</v>
      </c>
      <c r="AIA74" s="214"/>
      <c r="AIB74">
        <f t="shared" si="146"/>
        <v>1</v>
      </c>
      <c r="AIC74">
        <f t="shared" si="196"/>
        <v>1</v>
      </c>
      <c r="AID74">
        <f t="shared" si="171"/>
        <v>0</v>
      </c>
      <c r="AIE74">
        <f t="shared" si="148"/>
        <v>1</v>
      </c>
      <c r="AIF74" s="248"/>
      <c r="AIG74" s="202"/>
      <c r="AIH74">
        <f t="shared" si="149"/>
        <v>-1</v>
      </c>
      <c r="AII74" t="str">
        <f t="shared" si="94"/>
        <v>FALSE</v>
      </c>
      <c r="AIJ74">
        <f>VLOOKUP($A74,'FuturesInfo (3)'!$A$2:$V$80,22)</f>
        <v>1</v>
      </c>
      <c r="AIK74" s="252"/>
      <c r="AIL74">
        <f t="shared" si="150"/>
        <v>1</v>
      </c>
      <c r="AIM74" s="138">
        <f>VLOOKUP($A74,'FuturesInfo (3)'!$A$2:$O$80,15)*AIJ74</f>
        <v>100825</v>
      </c>
      <c r="AIN74" s="138">
        <f>VLOOKUP($A74,'FuturesInfo (3)'!$A$2:$O$80,15)*AIL74</f>
        <v>100825</v>
      </c>
      <c r="AIO74" s="196">
        <f t="shared" si="151"/>
        <v>0</v>
      </c>
      <c r="AIP74" s="196">
        <f t="shared" si="190"/>
        <v>0</v>
      </c>
      <c r="AIQ74" s="196">
        <f t="shared" si="153"/>
        <v>0</v>
      </c>
      <c r="AIR74" s="196">
        <f t="shared" si="154"/>
        <v>0</v>
      </c>
      <c r="AIS74" s="196">
        <f t="shared" si="193"/>
        <v>0</v>
      </c>
      <c r="AIT74" s="196">
        <f t="shared" si="156"/>
        <v>0</v>
      </c>
      <c r="AIU74" s="196">
        <f t="shared" si="172"/>
        <v>0</v>
      </c>
      <c r="AIV74" s="196">
        <f t="shared" si="157"/>
        <v>0</v>
      </c>
      <c r="AIW74" s="196">
        <f>IF(IF(sym!$Q63=AIA74,1,0)=1,ABS(AIM74*AIF74),-ABS(AIM74*AIF74))</f>
        <v>0</v>
      </c>
      <c r="AIX74" s="196">
        <f>IF(IF(sym!$P63=AIA74,1,0)=1,ABS(AIM74*AIF74),-ABS(AIM74*AIF74))</f>
        <v>0</v>
      </c>
      <c r="AIY74" s="196">
        <f t="shared" si="187"/>
        <v>0</v>
      </c>
      <c r="AIZ74" s="196">
        <f t="shared" si="159"/>
        <v>0</v>
      </c>
    </row>
    <row r="75" spans="1:936" x14ac:dyDescent="0.25">
      <c r="A75" s="1" t="s">
        <v>403</v>
      </c>
      <c r="B75" s="150" t="str">
        <f>'FuturesInfo (3)'!M63</f>
        <v>IN</v>
      </c>
      <c r="C75" s="200" t="str">
        <f>VLOOKUP(A75,'FuturesInfo (3)'!$A$2:$K$80,11)</f>
        <v>index</v>
      </c>
      <c r="F75" t="e">
        <f>#REF!</f>
        <v>#REF!</v>
      </c>
      <c r="G75">
        <v>1</v>
      </c>
      <c r="H75">
        <v>-1</v>
      </c>
      <c r="I75">
        <v>1</v>
      </c>
      <c r="J75">
        <f t="shared" si="197"/>
        <v>1</v>
      </c>
      <c r="K75">
        <f t="shared" si="198"/>
        <v>0</v>
      </c>
      <c r="L75" s="184">
        <v>3.6434296818099997E-4</v>
      </c>
      <c r="M75" s="2">
        <v>10</v>
      </c>
      <c r="N75">
        <v>60</v>
      </c>
      <c r="O75" t="str">
        <f t="shared" si="199"/>
        <v>TRUE</v>
      </c>
      <c r="P75">
        <f>VLOOKUP($A75,'FuturesInfo (3)'!$A$2:$V$80,22)</f>
        <v>10</v>
      </c>
      <c r="Q75">
        <f t="shared" si="80"/>
        <v>10</v>
      </c>
      <c r="R75">
        <f t="shared" si="80"/>
        <v>10</v>
      </c>
      <c r="S75" s="138">
        <f>VLOOKUP($A75,'FuturesInfo (3)'!$A$2:$O$80,15)*Q75</f>
        <v>171210</v>
      </c>
      <c r="T75" s="144">
        <f t="shared" si="200"/>
        <v>62.379159582269004</v>
      </c>
      <c r="U75" s="144">
        <f t="shared" si="95"/>
        <v>-62.379159582269004</v>
      </c>
      <c r="W75">
        <f t="shared" si="201"/>
        <v>1</v>
      </c>
      <c r="X75">
        <v>1</v>
      </c>
      <c r="Y75">
        <v>-1</v>
      </c>
      <c r="Z75">
        <v>-1</v>
      </c>
      <c r="AA75">
        <f t="shared" si="173"/>
        <v>0</v>
      </c>
      <c r="AB75">
        <f t="shared" si="202"/>
        <v>1</v>
      </c>
      <c r="AC75" s="1">
        <v>-3.0350855894100001E-4</v>
      </c>
      <c r="AD75" s="2">
        <v>10</v>
      </c>
      <c r="AE75">
        <v>60</v>
      </c>
      <c r="AF75" t="str">
        <f t="shared" si="203"/>
        <v>TRUE</v>
      </c>
      <c r="AG75">
        <f>VLOOKUP($A75,'FuturesInfo (3)'!$A$2:$V$80,22)</f>
        <v>10</v>
      </c>
      <c r="AH75">
        <f t="shared" si="204"/>
        <v>8</v>
      </c>
      <c r="AI75">
        <f t="shared" si="96"/>
        <v>10</v>
      </c>
      <c r="AJ75" s="138">
        <f>VLOOKUP($A75,'FuturesInfo (3)'!$A$2:$O$80,15)*AI75</f>
        <v>171210</v>
      </c>
      <c r="AK75" s="196">
        <f t="shared" si="205"/>
        <v>-51.963700376288614</v>
      </c>
      <c r="AL75" s="196">
        <f t="shared" si="98"/>
        <v>51.963700376288614</v>
      </c>
      <c r="AN75">
        <f t="shared" si="86"/>
        <v>1</v>
      </c>
      <c r="AO75">
        <v>-1</v>
      </c>
      <c r="AP75">
        <v>1</v>
      </c>
      <c r="AQ75">
        <v>1</v>
      </c>
      <c r="AR75">
        <f t="shared" si="174"/>
        <v>0</v>
      </c>
      <c r="AS75">
        <f t="shared" si="87"/>
        <v>1</v>
      </c>
      <c r="AT75" s="1">
        <v>6.67921549578E-3</v>
      </c>
      <c r="AU75" s="2">
        <v>10</v>
      </c>
      <c r="AV75">
        <v>60</v>
      </c>
      <c r="AW75" t="str">
        <f t="shared" si="88"/>
        <v>TRUE</v>
      </c>
      <c r="AX75">
        <f>VLOOKUP($A75,'FuturesInfo (3)'!$A$2:$V$80,22)</f>
        <v>10</v>
      </c>
      <c r="AY75">
        <f t="shared" si="89"/>
        <v>8</v>
      </c>
      <c r="AZ75">
        <f t="shared" si="99"/>
        <v>10</v>
      </c>
      <c r="BA75" s="138">
        <f>VLOOKUP($A75,'FuturesInfo (3)'!$A$2:$O$80,15)*AZ75</f>
        <v>171210</v>
      </c>
      <c r="BB75" s="196">
        <f t="shared" si="90"/>
        <v>-1143.5484850324938</v>
      </c>
      <c r="BC75" s="196">
        <f t="shared" si="100"/>
        <v>1143.5484850324938</v>
      </c>
      <c r="BE75">
        <v>-1</v>
      </c>
      <c r="BF75">
        <v>1</v>
      </c>
      <c r="BG75">
        <v>1</v>
      </c>
      <c r="BH75">
        <v>-1</v>
      </c>
      <c r="BI75">
        <v>0</v>
      </c>
      <c r="BJ75">
        <v>0</v>
      </c>
      <c r="BK75" s="1">
        <v>-6.6348995717500003E-4</v>
      </c>
      <c r="BL75" s="2">
        <v>10</v>
      </c>
      <c r="BM75">
        <v>60</v>
      </c>
      <c r="BN75" t="s">
        <v>1180</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1180</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1180</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1180</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1180</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1180</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1180</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1180</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1180</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1180</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1180</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1180</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1180</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1180</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1180</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1180</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1180</v>
      </c>
      <c r="QX75">
        <v>8</v>
      </c>
      <c r="QY75" s="252">
        <v>2</v>
      </c>
      <c r="QZ75">
        <v>6</v>
      </c>
      <c r="RA75" s="138">
        <v>133368</v>
      </c>
      <c r="RB75" s="138">
        <v>100026</v>
      </c>
      <c r="RC75" s="196">
        <v>1299.8830409600635</v>
      </c>
      <c r="RD75" s="196">
        <f t="shared" si="91"/>
        <v>1299.8830409600635</v>
      </c>
      <c r="RE75" s="196">
        <v>1299.8830409600635</v>
      </c>
      <c r="RF75" s="196">
        <v>-1299.8830409600635</v>
      </c>
      <c r="RG75" s="196">
        <v>-1299.8830409600635</v>
      </c>
      <c r="RH75" s="196">
        <v>-1299.8830409600635</v>
      </c>
      <c r="RI75" s="196">
        <f t="shared" si="101"/>
        <v>0</v>
      </c>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f t="shared" si="175"/>
        <v>1</v>
      </c>
      <c r="SE75" t="s">
        <v>1180</v>
      </c>
      <c r="SF75">
        <v>8</v>
      </c>
      <c r="SG75" s="252">
        <v>2</v>
      </c>
      <c r="SH75">
        <v>6</v>
      </c>
      <c r="SI75" s="138">
        <v>134272</v>
      </c>
      <c r="SJ75" s="138">
        <v>100704</v>
      </c>
      <c r="SK75" s="196">
        <v>354.38593965601024</v>
      </c>
      <c r="SL75" s="196">
        <f t="shared" si="160"/>
        <v>354.38593965601024</v>
      </c>
      <c r="SM75" s="196">
        <v>354.38593965601024</v>
      </c>
      <c r="SN75" s="196">
        <v>-354.38593965601024</v>
      </c>
      <c r="SO75" s="196">
        <v>354.38593965601024</v>
      </c>
      <c r="SP75" s="196">
        <v>354.38593965601024</v>
      </c>
      <c r="SQ75" s="196">
        <v>354.38593965601024</v>
      </c>
      <c r="SR75" s="196">
        <f t="shared" si="102"/>
        <v>354.38593965601024</v>
      </c>
      <c r="SS75" s="196">
        <v>354.38593965601024</v>
      </c>
      <c r="ST75" s="196">
        <v>-354.38593965601024</v>
      </c>
      <c r="SU75" s="196">
        <v>-354.38593965601024</v>
      </c>
      <c r="SV75" s="196">
        <v>354.38593965601024</v>
      </c>
      <c r="SX75">
        <v>1</v>
      </c>
      <c r="SY75" s="239">
        <v>1</v>
      </c>
      <c r="SZ75" s="239">
        <v>-1</v>
      </c>
      <c r="TA75" s="239">
        <v>1</v>
      </c>
      <c r="TB75" s="214">
        <v>1</v>
      </c>
      <c r="TC75" s="240">
        <v>5</v>
      </c>
      <c r="TD75">
        <v>-1</v>
      </c>
      <c r="TE75">
        <v>1</v>
      </c>
      <c r="TF75" s="214">
        <v>1</v>
      </c>
      <c r="TG75">
        <v>1</v>
      </c>
      <c r="TH75">
        <v>1</v>
      </c>
      <c r="TI75">
        <v>0</v>
      </c>
      <c r="TJ75">
        <v>1</v>
      </c>
      <c r="TK75" s="248">
        <v>4.1280287167199999E-3</v>
      </c>
      <c r="TL75" s="202">
        <v>42545</v>
      </c>
      <c r="TM75">
        <f t="shared" si="176"/>
        <v>1</v>
      </c>
      <c r="TN75" t="s">
        <v>1180</v>
      </c>
      <c r="TO75">
        <v>9</v>
      </c>
      <c r="TP75" s="252">
        <v>2</v>
      </c>
      <c r="TQ75">
        <v>7</v>
      </c>
      <c r="TR75" s="138">
        <v>151056</v>
      </c>
      <c r="TS75" s="138">
        <v>117488</v>
      </c>
      <c r="TT75" s="196">
        <v>623.56350583285632</v>
      </c>
      <c r="TU75" s="196">
        <f t="shared" si="161"/>
        <v>623.56350583285632</v>
      </c>
      <c r="TV75" s="196">
        <v>623.56350583285632</v>
      </c>
      <c r="TW75" s="196">
        <v>-623.56350583285632</v>
      </c>
      <c r="TX75" s="196">
        <v>623.56350583285632</v>
      </c>
      <c r="TY75" s="196">
        <v>-623.56350583285632</v>
      </c>
      <c r="TZ75" s="196">
        <v>623.56350583285632</v>
      </c>
      <c r="UA75" s="196">
        <f t="shared" si="103"/>
        <v>623.56350583285632</v>
      </c>
      <c r="UB75" s="196">
        <v>623.56350583285632</v>
      </c>
      <c r="UC75" s="196">
        <v>-623.56350583285632</v>
      </c>
      <c r="UD75" s="196">
        <v>-623.56350583285632</v>
      </c>
      <c r="UE75" s="196">
        <v>623.56350583285632</v>
      </c>
      <c r="UG75">
        <v>1</v>
      </c>
      <c r="UH75" s="239">
        <v>1</v>
      </c>
      <c r="UI75" s="239">
        <v>-1</v>
      </c>
      <c r="UJ75" s="239">
        <v>1</v>
      </c>
      <c r="UK75" s="214">
        <v>-1</v>
      </c>
      <c r="UL75" s="240">
        <v>6</v>
      </c>
      <c r="UM75">
        <v>1</v>
      </c>
      <c r="UN75">
        <v>-1</v>
      </c>
      <c r="UO75" s="214">
        <v>-1</v>
      </c>
      <c r="UP75">
        <v>0</v>
      </c>
      <c r="UQ75">
        <v>1</v>
      </c>
      <c r="UR75">
        <v>0</v>
      </c>
      <c r="US75">
        <v>1</v>
      </c>
      <c r="UT75" s="248">
        <v>-4.0514775977099999E-3</v>
      </c>
      <c r="UU75" s="202">
        <v>42545</v>
      </c>
      <c r="UV75">
        <f t="shared" si="177"/>
        <v>1</v>
      </c>
      <c r="UW75" t="s">
        <v>1180</v>
      </c>
      <c r="UX75">
        <v>9</v>
      </c>
      <c r="UY75" s="252">
        <v>2</v>
      </c>
      <c r="UZ75">
        <v>7</v>
      </c>
      <c r="VA75" s="138">
        <v>150444</v>
      </c>
      <c r="VB75" s="138">
        <v>117012</v>
      </c>
      <c r="VC75" s="196">
        <v>-609.52049570988322</v>
      </c>
      <c r="VD75" s="196">
        <f t="shared" si="162"/>
        <v>-609.52049570988322</v>
      </c>
      <c r="VE75" s="196">
        <v>609.52049570988322</v>
      </c>
      <c r="VF75" s="196">
        <v>-609.52049570988322</v>
      </c>
      <c r="VG75" s="196">
        <v>609.52049570988322</v>
      </c>
      <c r="VH75" s="196">
        <v>609.52049570988322</v>
      </c>
      <c r="VI75" s="196">
        <v>-609.52049570988322</v>
      </c>
      <c r="VJ75" s="196">
        <f t="shared" si="104"/>
        <v>-609.52049570988322</v>
      </c>
      <c r="VK75" s="196">
        <v>-609.52049570988322</v>
      </c>
      <c r="VL75" s="196">
        <v>609.52049570988322</v>
      </c>
      <c r="VM75" s="196">
        <v>-609.52049570988322</v>
      </c>
      <c r="VN75" s="196">
        <v>609.52049570988322</v>
      </c>
      <c r="VP75">
        <v>-1</v>
      </c>
      <c r="VQ75" s="239">
        <v>1</v>
      </c>
      <c r="VR75" s="239">
        <v>-1</v>
      </c>
      <c r="VS75" s="239">
        <v>1</v>
      </c>
      <c r="VT75" s="214">
        <v>-1</v>
      </c>
      <c r="VU75" s="240">
        <v>7</v>
      </c>
      <c r="VV75">
        <v>1</v>
      </c>
      <c r="VW75">
        <v>-1</v>
      </c>
      <c r="VX75" s="214">
        <v>-1</v>
      </c>
      <c r="VY75">
        <v>0</v>
      </c>
      <c r="VZ75">
        <v>1</v>
      </c>
      <c r="WA75">
        <v>0</v>
      </c>
      <c r="WB75">
        <v>1</v>
      </c>
      <c r="WC75" s="248">
        <v>-7.4180425939199997E-3</v>
      </c>
      <c r="WD75" s="202">
        <v>42545</v>
      </c>
      <c r="WE75">
        <f t="shared" si="178"/>
        <v>-1</v>
      </c>
      <c r="WF75" t="s">
        <v>1180</v>
      </c>
      <c r="WG75">
        <v>9</v>
      </c>
      <c r="WH75" s="252">
        <v>2</v>
      </c>
      <c r="WI75">
        <v>9</v>
      </c>
      <c r="WJ75" s="138">
        <v>149328</v>
      </c>
      <c r="WK75" s="138">
        <v>149328</v>
      </c>
      <c r="WL75" s="196">
        <v>-1107.7214644648857</v>
      </c>
      <c r="WM75" s="196">
        <f t="shared" si="163"/>
        <v>1107.7214644648857</v>
      </c>
      <c r="WN75" s="196">
        <v>1107.7214644648857</v>
      </c>
      <c r="WO75" s="196">
        <v>-1107.7214644648857</v>
      </c>
      <c r="WP75" s="196">
        <v>1107.7214644648857</v>
      </c>
      <c r="WQ75" s="196">
        <v>1107.7214644648857</v>
      </c>
      <c r="WR75" s="196">
        <v>-1107.7214644648857</v>
      </c>
      <c r="WS75" s="196">
        <f t="shared" si="105"/>
        <v>1107.7214644648857</v>
      </c>
      <c r="WT75" s="196">
        <v>-1107.7214644648857</v>
      </c>
      <c r="WU75" s="196">
        <v>1107.7214644648857</v>
      </c>
      <c r="WV75" s="196">
        <v>-1107.7214644648857</v>
      </c>
      <c r="WW75" s="196">
        <v>1107.7214644648857</v>
      </c>
      <c r="WY75">
        <v>-1</v>
      </c>
      <c r="WZ75" s="239">
        <v>1</v>
      </c>
      <c r="XA75" s="239">
        <v>-1</v>
      </c>
      <c r="XB75" s="239">
        <v>1</v>
      </c>
      <c r="XC75" s="214">
        <v>-1</v>
      </c>
      <c r="XD75" s="240">
        <v>8</v>
      </c>
      <c r="XE75">
        <v>1</v>
      </c>
      <c r="XF75">
        <v>-1</v>
      </c>
      <c r="XG75">
        <v>1</v>
      </c>
      <c r="XH75">
        <v>1</v>
      </c>
      <c r="XI75">
        <v>0</v>
      </c>
      <c r="XJ75">
        <v>1</v>
      </c>
      <c r="XK75">
        <v>0</v>
      </c>
      <c r="XL75">
        <v>8.8596914175499992E-3</v>
      </c>
      <c r="XM75" s="202">
        <v>42545</v>
      </c>
      <c r="XN75">
        <f t="shared" si="179"/>
        <v>-1</v>
      </c>
      <c r="XO75" t="s">
        <v>1180</v>
      </c>
      <c r="XP75">
        <v>9</v>
      </c>
      <c r="XQ75" s="252">
        <v>1</v>
      </c>
      <c r="XR75">
        <v>11</v>
      </c>
      <c r="XS75" s="138">
        <v>150651</v>
      </c>
      <c r="XT75" s="138">
        <v>184129</v>
      </c>
      <c r="XU75" s="196">
        <v>1334.7213717453249</v>
      </c>
      <c r="XV75" s="196">
        <f t="shared" si="164"/>
        <v>-1334.7213717453249</v>
      </c>
      <c r="XW75" s="196">
        <v>-1334.7213717453249</v>
      </c>
      <c r="XX75" s="196">
        <v>1334.7213717453249</v>
      </c>
      <c r="XY75" s="196">
        <v>-1334.7213717453249</v>
      </c>
      <c r="XZ75" s="196">
        <v>-1334.7213717453249</v>
      </c>
      <c r="YA75" s="196">
        <v>1334.7213717453249</v>
      </c>
      <c r="YB75" s="196">
        <f t="shared" si="106"/>
        <v>-1334.7213717453249</v>
      </c>
      <c r="YC75" s="196">
        <v>1334.7213717453249</v>
      </c>
      <c r="YD75" s="196">
        <v>-1334.7213717453249</v>
      </c>
      <c r="YE75" s="196">
        <v>-1334.7213717453249</v>
      </c>
      <c r="YF75" s="196">
        <v>1334.7213717453249</v>
      </c>
      <c r="YH75">
        <v>1</v>
      </c>
      <c r="YI75">
        <v>-1</v>
      </c>
      <c r="YJ75">
        <v>-1</v>
      </c>
      <c r="YK75">
        <v>-1</v>
      </c>
      <c r="YL75">
        <v>1</v>
      </c>
      <c r="YM75">
        <v>9</v>
      </c>
      <c r="YN75">
        <v>-1</v>
      </c>
      <c r="YO75">
        <v>1</v>
      </c>
      <c r="YP75" s="214">
        <v>-1</v>
      </c>
      <c r="YQ75">
        <v>1</v>
      </c>
      <c r="YR75">
        <v>0</v>
      </c>
      <c r="YS75">
        <v>1</v>
      </c>
      <c r="YT75">
        <v>0</v>
      </c>
      <c r="YU75" s="248">
        <v>-4.1221100424199998E-3</v>
      </c>
      <c r="YV75" s="202">
        <v>42545</v>
      </c>
      <c r="YW75">
        <f t="shared" si="180"/>
        <v>-1</v>
      </c>
      <c r="YX75" t="s">
        <v>1180</v>
      </c>
      <c r="YY75">
        <v>9</v>
      </c>
      <c r="YZ75">
        <v>1</v>
      </c>
      <c r="ZA75">
        <v>11</v>
      </c>
      <c r="ZB75" s="138">
        <v>150030</v>
      </c>
      <c r="ZC75" s="138">
        <v>183370</v>
      </c>
      <c r="ZD75" s="196">
        <v>618.44016966427262</v>
      </c>
      <c r="ZE75" s="196">
        <f t="shared" si="165"/>
        <v>-618.44016966427262</v>
      </c>
      <c r="ZF75" s="196">
        <v>-618.44016966427262</v>
      </c>
      <c r="ZG75" s="196">
        <v>618.44016966427262</v>
      </c>
      <c r="ZH75" s="196">
        <v>-618.44016966427262</v>
      </c>
      <c r="ZI75" s="196">
        <v>618.44016966427262</v>
      </c>
      <c r="ZJ75" s="196">
        <v>618.44016966427262</v>
      </c>
      <c r="ZK75" s="196">
        <f t="shared" si="107"/>
        <v>618.44016966427262</v>
      </c>
      <c r="ZL75" s="196">
        <v>-618.44016966427262</v>
      </c>
      <c r="ZM75" s="196">
        <v>618.44016966427262</v>
      </c>
      <c r="ZN75" s="196">
        <v>-618.44016966427262</v>
      </c>
      <c r="ZO75" s="196">
        <v>618.44016966427262</v>
      </c>
      <c r="ZQ75">
        <v>-1</v>
      </c>
      <c r="ZR75" s="239">
        <v>1</v>
      </c>
      <c r="ZS75" s="239">
        <v>-1</v>
      </c>
      <c r="ZT75" s="239">
        <v>1</v>
      </c>
      <c r="ZU75" s="214">
        <v>-1</v>
      </c>
      <c r="ZV75" s="240">
        <v>10</v>
      </c>
      <c r="ZW75">
        <v>1</v>
      </c>
      <c r="ZX75">
        <v>-1</v>
      </c>
      <c r="ZY75" s="214">
        <v>1</v>
      </c>
      <c r="ZZ75">
        <v>1</v>
      </c>
      <c r="AAA75">
        <v>0</v>
      </c>
      <c r="AAB75">
        <v>1</v>
      </c>
      <c r="AAC75">
        <v>0</v>
      </c>
      <c r="AAD75" s="248">
        <v>1.8356328734300001E-2</v>
      </c>
      <c r="AAE75" s="202">
        <v>42545</v>
      </c>
      <c r="AAF75">
        <f t="shared" si="181"/>
        <v>-1</v>
      </c>
      <c r="AAG75" t="s">
        <v>1180</v>
      </c>
      <c r="AAH75">
        <v>9</v>
      </c>
      <c r="AAI75" s="252">
        <v>2</v>
      </c>
      <c r="AAJ75">
        <v>7</v>
      </c>
      <c r="AAK75" s="138">
        <v>152784</v>
      </c>
      <c r="AAL75" s="138">
        <v>118832</v>
      </c>
      <c r="AAM75" s="196">
        <v>2804.5533293412914</v>
      </c>
      <c r="AAN75" s="196">
        <f t="shared" si="166"/>
        <v>-2804.5533293412914</v>
      </c>
      <c r="AAO75" s="196">
        <v>-2804.5533293412914</v>
      </c>
      <c r="AAP75" s="196">
        <v>2804.5533293412914</v>
      </c>
      <c r="AAQ75" s="196">
        <v>-2804.5533293412914</v>
      </c>
      <c r="AAR75" s="196">
        <v>-2804.5533293412914</v>
      </c>
      <c r="AAS75" s="196">
        <v>2804.5533293412914</v>
      </c>
      <c r="AAT75" s="196">
        <f t="shared" si="108"/>
        <v>-2804.5533293412914</v>
      </c>
      <c r="AAU75" s="196">
        <v>2804.5533293412914</v>
      </c>
      <c r="AAV75" s="196">
        <v>-2804.5533293412914</v>
      </c>
      <c r="AAW75" s="196">
        <v>-2804.5533293412914</v>
      </c>
      <c r="AAX75" s="196">
        <v>2804.5533293412914</v>
      </c>
      <c r="AAZ75">
        <v>1</v>
      </c>
      <c r="ABA75" s="239">
        <v>1</v>
      </c>
      <c r="ABB75" s="239">
        <v>-1</v>
      </c>
      <c r="ABC75" s="239">
        <v>1</v>
      </c>
      <c r="ABD75" s="214">
        <v>1</v>
      </c>
      <c r="ABE75" s="240">
        <v>11</v>
      </c>
      <c r="ABF75">
        <v>-1</v>
      </c>
      <c r="ABG75">
        <v>1</v>
      </c>
      <c r="ABH75" s="214">
        <v>1</v>
      </c>
      <c r="ABI75">
        <v>1</v>
      </c>
      <c r="ABJ75">
        <v>1</v>
      </c>
      <c r="ABK75">
        <v>0</v>
      </c>
      <c r="ABL75">
        <v>1</v>
      </c>
      <c r="ABM75" s="248">
        <v>4.2412818096100001E-3</v>
      </c>
      <c r="ABN75" s="202">
        <v>42545</v>
      </c>
      <c r="ABO75">
        <v>1</v>
      </c>
      <c r="ABP75" t="s">
        <v>1180</v>
      </c>
      <c r="ABQ75">
        <v>9</v>
      </c>
      <c r="ABR75" s="252">
        <v>2</v>
      </c>
      <c r="ABS75">
        <v>7</v>
      </c>
      <c r="ABT75" s="138">
        <v>153432</v>
      </c>
      <c r="ABU75" s="138">
        <v>119336</v>
      </c>
      <c r="ABV75" s="196">
        <v>650.74835061208148</v>
      </c>
      <c r="ABW75" s="196">
        <v>650.74835061208148</v>
      </c>
      <c r="ABX75" s="196">
        <v>650.74835061208148</v>
      </c>
      <c r="ABY75" s="196">
        <v>-650.74835061208148</v>
      </c>
      <c r="ABZ75" s="196">
        <v>650.74835061208148</v>
      </c>
      <c r="ACA75" s="196">
        <v>-650.74835061208148</v>
      </c>
      <c r="ACB75" s="196">
        <v>650.74835061208148</v>
      </c>
      <c r="ACC75" s="196">
        <v>650.74835061208148</v>
      </c>
      <c r="ACD75" s="196">
        <v>650.74835061208148</v>
      </c>
      <c r="ACE75" s="196">
        <v>-650.74835061208148</v>
      </c>
      <c r="ACF75" s="196">
        <v>-650.74835061208148</v>
      </c>
      <c r="ACG75" s="196">
        <v>650.74835061208148</v>
      </c>
      <c r="ACI75">
        <v>1</v>
      </c>
      <c r="ACJ75" s="239">
        <v>1</v>
      </c>
      <c r="ACK75" s="239">
        <v>-1</v>
      </c>
      <c r="ACL75" s="239">
        <v>1</v>
      </c>
      <c r="ACM75" s="214">
        <v>1</v>
      </c>
      <c r="ACN75" s="240">
        <v>12</v>
      </c>
      <c r="ACO75">
        <v>-1</v>
      </c>
      <c r="ACP75">
        <v>1</v>
      </c>
      <c r="ACQ75" s="214">
        <v>-1</v>
      </c>
      <c r="ACR75">
        <v>1</v>
      </c>
      <c r="ACS75">
        <v>0</v>
      </c>
      <c r="ACT75">
        <v>1</v>
      </c>
      <c r="ACU75">
        <v>0</v>
      </c>
      <c r="ACV75" s="248">
        <v>-8.2121069920199996E-4</v>
      </c>
      <c r="ACW75" s="202">
        <v>42545</v>
      </c>
      <c r="ACX75">
        <v>1</v>
      </c>
      <c r="ACY75" t="s">
        <v>1180</v>
      </c>
      <c r="ACZ75">
        <v>9</v>
      </c>
      <c r="ADA75" s="252"/>
      <c r="ADB75">
        <v>7</v>
      </c>
      <c r="ADC75" s="138">
        <v>153306</v>
      </c>
      <c r="ADD75" s="138">
        <v>119238</v>
      </c>
      <c r="ADE75" s="196">
        <v>-125.8965274518618</v>
      </c>
      <c r="ADF75" s="196">
        <v>-125.8965274518618</v>
      </c>
      <c r="ADG75" s="196">
        <v>-125.8965274518618</v>
      </c>
      <c r="ADH75" s="196">
        <v>125.8965274518618</v>
      </c>
      <c r="ADI75" s="196">
        <v>-125.8965274518618</v>
      </c>
      <c r="ADJ75" s="196">
        <v>125.8965274518618</v>
      </c>
      <c r="ADK75" s="196">
        <v>-125.8965274518618</v>
      </c>
      <c r="ADL75" s="196">
        <v>-125.8965274518618</v>
      </c>
      <c r="ADM75" s="196">
        <v>-125.8965274518618</v>
      </c>
      <c r="ADN75" s="196">
        <v>125.8965274518618</v>
      </c>
      <c r="ADO75" s="196">
        <v>-125.8965274518618</v>
      </c>
      <c r="ADP75" s="196">
        <v>125.8965274518618</v>
      </c>
      <c r="ADR75">
        <v>-1</v>
      </c>
      <c r="ADS75" s="239">
        <v>1</v>
      </c>
      <c r="ADT75" s="239">
        <v>-1</v>
      </c>
      <c r="ADU75" s="214">
        <v>1</v>
      </c>
      <c r="ADV75" s="214">
        <v>1</v>
      </c>
      <c r="ADW75" s="240">
        <v>13</v>
      </c>
      <c r="ADX75">
        <v>-1</v>
      </c>
      <c r="ADY75">
        <v>1</v>
      </c>
      <c r="ADZ75" s="214">
        <v>1</v>
      </c>
      <c r="AEA75">
        <v>0</v>
      </c>
      <c r="AEB75">
        <v>1</v>
      </c>
      <c r="AEC75">
        <v>0</v>
      </c>
      <c r="AED75">
        <v>1</v>
      </c>
      <c r="AEE75" s="248">
        <v>7.4556768815299997E-3</v>
      </c>
      <c r="AEF75" s="202">
        <v>42545</v>
      </c>
      <c r="AEG75">
        <v>1</v>
      </c>
      <c r="AEH75" t="s">
        <v>1180</v>
      </c>
      <c r="AEI75">
        <v>9</v>
      </c>
      <c r="AEJ75" s="252"/>
      <c r="AEK75">
        <v>7</v>
      </c>
      <c r="AEL75" s="138">
        <v>154449</v>
      </c>
      <c r="AEM75" s="138">
        <v>120127</v>
      </c>
      <c r="AEN75" s="196">
        <v>1151.5218386754268</v>
      </c>
      <c r="AEO75" s="196">
        <v>-1151.5218386754268</v>
      </c>
      <c r="AEP75" s="196">
        <v>1151.5218386754268</v>
      </c>
      <c r="AEQ75" s="196">
        <v>-1151.5218386754268</v>
      </c>
      <c r="AER75" s="196">
        <v>1151.5218386754268</v>
      </c>
      <c r="AES75" s="196">
        <v>-1151.5218386754268</v>
      </c>
      <c r="AET75" s="196">
        <v>1151.5218386754268</v>
      </c>
      <c r="AEU75" s="196">
        <v>1151.5218386754268</v>
      </c>
      <c r="AEV75" s="196">
        <v>1151.5218386754268</v>
      </c>
      <c r="AEW75" s="196">
        <v>-1151.5218386754268</v>
      </c>
      <c r="AEX75" s="196">
        <v>-1151.5218386754268</v>
      </c>
      <c r="AEY75" s="196">
        <v>1151.5218386754268</v>
      </c>
      <c r="AFA75">
        <f t="shared" si="109"/>
        <v>1</v>
      </c>
      <c r="AFB75" s="239">
        <v>1</v>
      </c>
      <c r="AFC75" s="239">
        <v>-1</v>
      </c>
      <c r="AFD75" s="239">
        <v>1</v>
      </c>
      <c r="AFE75" s="214">
        <v>1</v>
      </c>
      <c r="AFF75" s="240">
        <v>14</v>
      </c>
      <c r="AFG75">
        <f t="shared" si="110"/>
        <v>-1</v>
      </c>
      <c r="AFH75">
        <f t="shared" si="111"/>
        <v>1</v>
      </c>
      <c r="AFI75" s="214">
        <v>-1</v>
      </c>
      <c r="AFJ75">
        <f t="shared" si="112"/>
        <v>1</v>
      </c>
      <c r="AFK75">
        <f t="shared" si="194"/>
        <v>0</v>
      </c>
      <c r="AFL75">
        <f t="shared" si="167"/>
        <v>1</v>
      </c>
      <c r="AFM75">
        <f t="shared" si="114"/>
        <v>0</v>
      </c>
      <c r="AFN75">
        <v>-2.3308664996199999E-3</v>
      </c>
      <c r="AFO75" s="202">
        <v>42545</v>
      </c>
      <c r="AFP75">
        <f t="shared" si="115"/>
        <v>1</v>
      </c>
      <c r="AFQ75" t="str">
        <f t="shared" si="92"/>
        <v>TRUE</v>
      </c>
      <c r="AFR75">
        <f>VLOOKUP($A75,'FuturesInfo (3)'!$A$2:$V$80,22)</f>
        <v>10</v>
      </c>
      <c r="AFS75" s="252"/>
      <c r="AFT75">
        <f t="shared" si="116"/>
        <v>8</v>
      </c>
      <c r="AFU75" s="138">
        <f>VLOOKUP($A75,'FuturesInfo (3)'!$A$2:$O$80,15)*AFR75</f>
        <v>171210</v>
      </c>
      <c r="AFV75" s="138">
        <f>VLOOKUP($A75,'FuturesInfo (3)'!$A$2:$O$80,15)*AFT75</f>
        <v>136968</v>
      </c>
      <c r="AFW75" s="196">
        <f t="shared" si="117"/>
        <v>-399.06765339994018</v>
      </c>
      <c r="AFX75" s="196">
        <f t="shared" si="188"/>
        <v>-399.06765339994018</v>
      </c>
      <c r="AFY75" s="196">
        <f t="shared" si="119"/>
        <v>-399.06765339994018</v>
      </c>
      <c r="AFZ75" s="196">
        <f t="shared" si="120"/>
        <v>399.06765339994018</v>
      </c>
      <c r="AGA75" s="196">
        <f t="shared" si="191"/>
        <v>-399.06765339994018</v>
      </c>
      <c r="AGB75" s="196">
        <f t="shared" si="122"/>
        <v>399.06765339994018</v>
      </c>
      <c r="AGC75" s="196">
        <f t="shared" si="168"/>
        <v>-399.06765339994018</v>
      </c>
      <c r="AGD75" s="196">
        <f t="shared" si="123"/>
        <v>-399.06765339994018</v>
      </c>
      <c r="AGE75" s="196">
        <f>IF(IF(sym!$Q64=AFI75,1,0)=1,ABS(AFU75*AFN75),-ABS(AFU75*AFN75))</f>
        <v>-399.06765339994018</v>
      </c>
      <c r="AGF75" s="196">
        <f>IF(IF(sym!$P64=AFI75,1,0)=1,ABS(AFU75*AFN75),-ABS(AFU75*AFN75))</f>
        <v>399.06765339994018</v>
      </c>
      <c r="AGG75" s="196">
        <f t="shared" si="183"/>
        <v>-399.06765339994018</v>
      </c>
      <c r="AGH75" s="196">
        <f t="shared" si="125"/>
        <v>399.06765339994018</v>
      </c>
      <c r="AGJ75">
        <f t="shared" si="126"/>
        <v>-1</v>
      </c>
      <c r="AGK75" s="239">
        <v>1</v>
      </c>
      <c r="AGL75" s="239">
        <v>1</v>
      </c>
      <c r="AGM75" s="239">
        <v>1</v>
      </c>
      <c r="AGN75" s="214">
        <v>1</v>
      </c>
      <c r="AGO75" s="240">
        <v>-8</v>
      </c>
      <c r="AGP75">
        <f t="shared" si="127"/>
        <v>-1</v>
      </c>
      <c r="AGQ75">
        <f t="shared" si="128"/>
        <v>-1</v>
      </c>
      <c r="AGR75" s="214"/>
      <c r="AGS75">
        <f t="shared" si="129"/>
        <v>0</v>
      </c>
      <c r="AGT75">
        <f t="shared" si="195"/>
        <v>0</v>
      </c>
      <c r="AGU75">
        <f t="shared" si="169"/>
        <v>0</v>
      </c>
      <c r="AGV75">
        <f t="shared" si="131"/>
        <v>0</v>
      </c>
      <c r="AGW75" s="248"/>
      <c r="AGX75" s="202">
        <v>42556</v>
      </c>
      <c r="AGY75">
        <f t="shared" si="132"/>
        <v>1</v>
      </c>
      <c r="AGZ75" t="str">
        <f t="shared" si="93"/>
        <v>TRUE</v>
      </c>
      <c r="AHA75">
        <f>VLOOKUP($A75,'FuturesInfo (3)'!$A$2:$V$80,22)</f>
        <v>10</v>
      </c>
      <c r="AHB75" s="252"/>
      <c r="AHC75">
        <f t="shared" si="133"/>
        <v>8</v>
      </c>
      <c r="AHD75" s="138">
        <f>VLOOKUP($A75,'FuturesInfo (3)'!$A$2:$O$80,15)*AHA75</f>
        <v>171210</v>
      </c>
      <c r="AHE75" s="138">
        <f>VLOOKUP($A75,'FuturesInfo (3)'!$A$2:$O$80,15)*AHC75</f>
        <v>136968</v>
      </c>
      <c r="AHF75" s="196">
        <f t="shared" si="134"/>
        <v>0</v>
      </c>
      <c r="AHG75" s="196">
        <f t="shared" si="189"/>
        <v>0</v>
      </c>
      <c r="AHH75" s="196">
        <f t="shared" si="136"/>
        <v>0</v>
      </c>
      <c r="AHI75" s="196">
        <f t="shared" si="137"/>
        <v>0</v>
      </c>
      <c r="AHJ75" s="196">
        <f t="shared" si="192"/>
        <v>0</v>
      </c>
      <c r="AHK75" s="196">
        <f t="shared" si="139"/>
        <v>0</v>
      </c>
      <c r="AHL75" s="196">
        <f t="shared" si="170"/>
        <v>0</v>
      </c>
      <c r="AHM75" s="196">
        <f t="shared" si="140"/>
        <v>0</v>
      </c>
      <c r="AHN75" s="196">
        <f>IF(IF(sym!$Q64=AGR75,1,0)=1,ABS(AHD75*AGW75),-ABS(AHD75*AGW75))</f>
        <v>0</v>
      </c>
      <c r="AHO75" s="196">
        <f>IF(IF(sym!$P64=AGR75,1,0)=1,ABS(AHD75*AGW75),-ABS(AHD75*AGW75))</f>
        <v>0</v>
      </c>
      <c r="AHP75" s="196">
        <f t="shared" si="185"/>
        <v>0</v>
      </c>
      <c r="AHQ75" s="196">
        <f t="shared" si="142"/>
        <v>0</v>
      </c>
      <c r="AHS75">
        <f t="shared" si="143"/>
        <v>0</v>
      </c>
      <c r="AHT75" s="239"/>
      <c r="AHU75" s="239"/>
      <c r="AHV75" s="239"/>
      <c r="AHW75" s="214"/>
      <c r="AHX75" s="240"/>
      <c r="AHY75">
        <f t="shared" si="144"/>
        <v>1</v>
      </c>
      <c r="AHZ75">
        <f t="shared" si="145"/>
        <v>0</v>
      </c>
      <c r="AIA75" s="214"/>
      <c r="AIB75">
        <f t="shared" si="146"/>
        <v>1</v>
      </c>
      <c r="AIC75">
        <f t="shared" si="196"/>
        <v>1</v>
      </c>
      <c r="AID75">
        <f t="shared" si="171"/>
        <v>0</v>
      </c>
      <c r="AIE75">
        <f t="shared" si="148"/>
        <v>1</v>
      </c>
      <c r="AIF75" s="248"/>
      <c r="AIG75" s="202"/>
      <c r="AIH75">
        <f t="shared" si="149"/>
        <v>-1</v>
      </c>
      <c r="AII75" t="str">
        <f t="shared" si="94"/>
        <v>FALSE</v>
      </c>
      <c r="AIJ75">
        <f>VLOOKUP($A75,'FuturesInfo (3)'!$A$2:$V$80,22)</f>
        <v>10</v>
      </c>
      <c r="AIK75" s="252"/>
      <c r="AIL75">
        <f t="shared" si="150"/>
        <v>8</v>
      </c>
      <c r="AIM75" s="138">
        <f>VLOOKUP($A75,'FuturesInfo (3)'!$A$2:$O$80,15)*AIJ75</f>
        <v>171210</v>
      </c>
      <c r="AIN75" s="138">
        <f>VLOOKUP($A75,'FuturesInfo (3)'!$A$2:$O$80,15)*AIL75</f>
        <v>136968</v>
      </c>
      <c r="AIO75" s="196">
        <f t="shared" si="151"/>
        <v>0</v>
      </c>
      <c r="AIP75" s="196">
        <f t="shared" si="190"/>
        <v>0</v>
      </c>
      <c r="AIQ75" s="196">
        <f t="shared" si="153"/>
        <v>0</v>
      </c>
      <c r="AIR75" s="196">
        <f t="shared" si="154"/>
        <v>0</v>
      </c>
      <c r="AIS75" s="196">
        <f t="shared" si="193"/>
        <v>0</v>
      </c>
      <c r="AIT75" s="196">
        <f t="shared" si="156"/>
        <v>0</v>
      </c>
      <c r="AIU75" s="196">
        <f t="shared" si="172"/>
        <v>0</v>
      </c>
      <c r="AIV75" s="196">
        <f t="shared" si="157"/>
        <v>0</v>
      </c>
      <c r="AIW75" s="196">
        <f>IF(IF(sym!$Q64=AIA75,1,0)=1,ABS(AIM75*AIF75),-ABS(AIM75*AIF75))</f>
        <v>0</v>
      </c>
      <c r="AIX75" s="196">
        <f>IF(IF(sym!$P64=AIA75,1,0)=1,ABS(AIM75*AIF75),-ABS(AIM75*AIF75))</f>
        <v>0</v>
      </c>
      <c r="AIY75" s="196">
        <f t="shared" si="187"/>
        <v>0</v>
      </c>
      <c r="AIZ75" s="196">
        <f t="shared" si="159"/>
        <v>0</v>
      </c>
    </row>
    <row r="76" spans="1:936" x14ac:dyDescent="0.25">
      <c r="A76" s="1" t="s">
        <v>1001</v>
      </c>
      <c r="B76" s="150" t="str">
        <f>'FuturesInfo (3)'!M64</f>
        <v>BB</v>
      </c>
      <c r="C76" s="200" t="str">
        <f>VLOOKUP(A76,'FuturesInfo (3)'!$A$2:$K$80,11)</f>
        <v>rates</v>
      </c>
      <c r="F76" t="e">
        <f>#REF!</f>
        <v>#REF!</v>
      </c>
      <c r="G76">
        <v>1</v>
      </c>
      <c r="H76">
        <v>1</v>
      </c>
      <c r="I76">
        <v>1</v>
      </c>
      <c r="J76">
        <f t="shared" si="197"/>
        <v>1</v>
      </c>
      <c r="K76">
        <f t="shared" si="198"/>
        <v>1</v>
      </c>
      <c r="L76" s="184">
        <v>3.2905561039800002E-4</v>
      </c>
      <c r="M76" s="2">
        <v>10</v>
      </c>
      <c r="N76">
        <v>60</v>
      </c>
      <c r="O76" t="str">
        <f t="shared" si="199"/>
        <v>TRUE</v>
      </c>
      <c r="P76">
        <f>VLOOKUP($A76,'FuturesInfo (3)'!$A$2:$V$80,22)</f>
        <v>7</v>
      </c>
      <c r="Q76">
        <f t="shared" si="80"/>
        <v>7</v>
      </c>
      <c r="R76">
        <f t="shared" si="80"/>
        <v>7</v>
      </c>
      <c r="S76" s="138">
        <f>VLOOKUP($A76,'FuturesInfo (3)'!$A$2:$O$80,15)*Q76</f>
        <v>1021208.6550376514</v>
      </c>
      <c r="T76" s="144">
        <f t="shared" si="200"/>
        <v>336.03443732713504</v>
      </c>
      <c r="U76" s="144">
        <f t="shared" si="95"/>
        <v>336.03443732713504</v>
      </c>
      <c r="W76">
        <f t="shared" si="201"/>
        <v>1</v>
      </c>
      <c r="X76">
        <v>1</v>
      </c>
      <c r="Y76">
        <v>1</v>
      </c>
      <c r="Z76">
        <v>1</v>
      </c>
      <c r="AA76">
        <f t="shared" si="173"/>
        <v>1</v>
      </c>
      <c r="AB76">
        <f t="shared" si="202"/>
        <v>1</v>
      </c>
      <c r="AC76" s="1">
        <v>1.1184210526300001E-3</v>
      </c>
      <c r="AD76" s="2">
        <v>10</v>
      </c>
      <c r="AE76">
        <v>60</v>
      </c>
      <c r="AF76" t="str">
        <f t="shared" si="203"/>
        <v>TRUE</v>
      </c>
      <c r="AG76">
        <f>VLOOKUP($A76,'FuturesInfo (3)'!$A$2:$V$80,22)</f>
        <v>7</v>
      </c>
      <c r="AH76">
        <f t="shared" si="204"/>
        <v>9</v>
      </c>
      <c r="AI76">
        <f t="shared" si="96"/>
        <v>7</v>
      </c>
      <c r="AJ76" s="138">
        <f>VLOOKUP($A76,'FuturesInfo (3)'!$A$2:$O$80,15)*AI76</f>
        <v>1021208.6550376514</v>
      </c>
      <c r="AK76" s="196">
        <f t="shared" si="205"/>
        <v>1142.1412589220768</v>
      </c>
      <c r="AL76" s="196">
        <f t="shared" si="98"/>
        <v>1142.1412589220768</v>
      </c>
      <c r="AN76">
        <f t="shared" si="86"/>
        <v>1</v>
      </c>
      <c r="AO76">
        <v>1</v>
      </c>
      <c r="AP76">
        <v>1</v>
      </c>
      <c r="AQ76">
        <v>-1</v>
      </c>
      <c r="AR76">
        <f t="shared" si="174"/>
        <v>0</v>
      </c>
      <c r="AS76">
        <f t="shared" si="87"/>
        <v>0</v>
      </c>
      <c r="AT76" s="1">
        <v>-5.25727804429E-4</v>
      </c>
      <c r="AU76" s="2">
        <v>10</v>
      </c>
      <c r="AV76">
        <v>60</v>
      </c>
      <c r="AW76" t="str">
        <f t="shared" si="88"/>
        <v>TRUE</v>
      </c>
      <c r="AX76">
        <f>VLOOKUP($A76,'FuturesInfo (3)'!$A$2:$V$80,22)</f>
        <v>7</v>
      </c>
      <c r="AY76">
        <f t="shared" si="89"/>
        <v>9</v>
      </c>
      <c r="AZ76">
        <f t="shared" si="99"/>
        <v>7</v>
      </c>
      <c r="BA76" s="138">
        <f>VLOOKUP($A76,'FuturesInfo (3)'!$A$2:$O$80,15)*AZ76</f>
        <v>1021208.6550376514</v>
      </c>
      <c r="BB76" s="196">
        <f t="shared" si="90"/>
        <v>-536.87778407683652</v>
      </c>
      <c r="BC76" s="196">
        <f t="shared" si="100"/>
        <v>-536.87778407683652</v>
      </c>
      <c r="BE76">
        <v>1</v>
      </c>
      <c r="BF76">
        <v>-1</v>
      </c>
      <c r="BG76">
        <v>1</v>
      </c>
      <c r="BH76">
        <v>-1</v>
      </c>
      <c r="BI76">
        <v>1</v>
      </c>
      <c r="BJ76">
        <v>0</v>
      </c>
      <c r="BK76" s="1">
        <v>-4.60253774556E-4</v>
      </c>
      <c r="BL76" s="2">
        <v>10</v>
      </c>
      <c r="BM76">
        <v>60</v>
      </c>
      <c r="BN76" t="s">
        <v>1180</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1180</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1180</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1180</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1180</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1180</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1180</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1180</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1180</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1180</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1180</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1180</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1180</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1180</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1180</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1180</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1180</v>
      </c>
      <c r="QX76">
        <v>7</v>
      </c>
      <c r="QY76" s="252">
        <v>2</v>
      </c>
      <c r="QZ76">
        <v>5</v>
      </c>
      <c r="RA76" s="138">
        <v>1036778.2451107709</v>
      </c>
      <c r="RB76" s="138">
        <v>740555.88936483627</v>
      </c>
      <c r="RC76" s="196">
        <v>-948.87202925742974</v>
      </c>
      <c r="RD76" s="196">
        <f t="shared" si="91"/>
        <v>948.87202925742974</v>
      </c>
      <c r="RE76" s="196">
        <v>948.87202925742974</v>
      </c>
      <c r="RF76" s="196">
        <v>-948.87202925742974</v>
      </c>
      <c r="RG76" s="196">
        <v>948.87202925742974</v>
      </c>
      <c r="RH76" s="196">
        <v>948.87202925742974</v>
      </c>
      <c r="RI76" s="196">
        <f t="shared" si="101"/>
        <v>-5</v>
      </c>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f t="shared" si="175"/>
        <v>-1</v>
      </c>
      <c r="SE76" t="s">
        <v>1180</v>
      </c>
      <c r="SF76">
        <v>7</v>
      </c>
      <c r="SG76" s="252">
        <v>2</v>
      </c>
      <c r="SH76">
        <v>5</v>
      </c>
      <c r="SI76" s="138">
        <v>1047152.1395539426</v>
      </c>
      <c r="SJ76" s="138">
        <v>747965.81396710186</v>
      </c>
      <c r="SK76" s="196">
        <v>-3905.4944680123881</v>
      </c>
      <c r="SL76" s="196">
        <f t="shared" si="160"/>
        <v>-3905.4944680123881</v>
      </c>
      <c r="SM76" s="196">
        <v>-3905.4944680123881</v>
      </c>
      <c r="SN76" s="196">
        <v>3905.4944680123881</v>
      </c>
      <c r="SO76" s="196">
        <v>-3905.4944680123881</v>
      </c>
      <c r="SP76" s="196">
        <v>3905.4944680123881</v>
      </c>
      <c r="SQ76" s="196">
        <v>-3905.4944680123881</v>
      </c>
      <c r="SR76" s="196">
        <f t="shared" si="102"/>
        <v>-3905.4944680123881</v>
      </c>
      <c r="SS76" s="196">
        <v>-3905.4944680123881</v>
      </c>
      <c r="ST76" s="196">
        <v>3905.4944680123881</v>
      </c>
      <c r="SU76" s="196">
        <v>-3905.4944680123881</v>
      </c>
      <c r="SV76" s="196">
        <v>3905.4944680123881</v>
      </c>
      <c r="SX76">
        <v>1</v>
      </c>
      <c r="SY76" s="239">
        <v>1</v>
      </c>
      <c r="SZ76" s="239">
        <v>-1</v>
      </c>
      <c r="TA76" s="239">
        <v>1</v>
      </c>
      <c r="TB76" s="214">
        <v>1</v>
      </c>
      <c r="TC76" s="240">
        <v>7</v>
      </c>
      <c r="TD76">
        <v>-1</v>
      </c>
      <c r="TE76">
        <v>1</v>
      </c>
      <c r="TF76" s="214">
        <v>-1</v>
      </c>
      <c r="TG76">
        <v>0</v>
      </c>
      <c r="TH76">
        <v>0</v>
      </c>
      <c r="TI76">
        <v>1</v>
      </c>
      <c r="TJ76">
        <v>0</v>
      </c>
      <c r="TK76" s="248">
        <v>-4.5632333767900001E-4</v>
      </c>
      <c r="TL76" s="202">
        <v>42543</v>
      </c>
      <c r="TM76">
        <f t="shared" si="176"/>
        <v>1</v>
      </c>
      <c r="TN76" t="s">
        <v>1180</v>
      </c>
      <c r="TO76">
        <v>7</v>
      </c>
      <c r="TP76" s="252">
        <v>2</v>
      </c>
      <c r="TQ76">
        <v>5</v>
      </c>
      <c r="TR76" s="138">
        <v>1056230.7487920329</v>
      </c>
      <c r="TS76" s="138">
        <v>754450.5348514521</v>
      </c>
      <c r="TT76" s="196">
        <v>-481.98274064796988</v>
      </c>
      <c r="TU76" s="196">
        <f t="shared" si="161"/>
        <v>-481.98274064796988</v>
      </c>
      <c r="TV76" s="196">
        <v>-481.98274064796988</v>
      </c>
      <c r="TW76" s="196">
        <v>481.98274064796988</v>
      </c>
      <c r="TX76" s="196">
        <v>-481.98274064796988</v>
      </c>
      <c r="TY76" s="196">
        <v>481.98274064796988</v>
      </c>
      <c r="TZ76" s="196">
        <v>-481.98274064796988</v>
      </c>
      <c r="UA76" s="196">
        <f t="shared" si="103"/>
        <v>-481.98274064796988</v>
      </c>
      <c r="UB76" s="196">
        <v>481.98274064796988</v>
      </c>
      <c r="UC76" s="196">
        <v>-481.98274064796988</v>
      </c>
      <c r="UD76" s="196">
        <v>-481.98274064796988</v>
      </c>
      <c r="UE76" s="196">
        <v>481.98274064796988</v>
      </c>
      <c r="UG76">
        <v>-1</v>
      </c>
      <c r="UH76" s="239">
        <v>1</v>
      </c>
      <c r="UI76" s="239">
        <v>-1</v>
      </c>
      <c r="UJ76" s="239">
        <v>1</v>
      </c>
      <c r="UK76" s="214">
        <v>1</v>
      </c>
      <c r="UL76" s="240">
        <v>8</v>
      </c>
      <c r="UM76">
        <v>-1</v>
      </c>
      <c r="UN76">
        <v>1</v>
      </c>
      <c r="UO76" s="214">
        <v>1</v>
      </c>
      <c r="UP76">
        <v>1</v>
      </c>
      <c r="UQ76">
        <v>1</v>
      </c>
      <c r="UR76">
        <v>0</v>
      </c>
      <c r="US76">
        <v>1</v>
      </c>
      <c r="UT76" s="248">
        <v>1.9565642731399999E-4</v>
      </c>
      <c r="UU76" s="202">
        <v>42543</v>
      </c>
      <c r="UV76">
        <f t="shared" si="177"/>
        <v>1</v>
      </c>
      <c r="UW76" t="s">
        <v>1180</v>
      </c>
      <c r="UX76">
        <v>7</v>
      </c>
      <c r="UY76" s="252">
        <v>1</v>
      </c>
      <c r="UZ76">
        <v>9</v>
      </c>
      <c r="VA76" s="138">
        <v>1058447.7046852815</v>
      </c>
      <c r="VB76" s="138">
        <v>1360861.3345953622</v>
      </c>
      <c r="VC76" s="196">
        <v>207.09209639742591</v>
      </c>
      <c r="VD76" s="196">
        <f t="shared" si="162"/>
        <v>-207.09209639742591</v>
      </c>
      <c r="VE76" s="196">
        <v>207.09209639742591</v>
      </c>
      <c r="VF76" s="196">
        <v>-207.09209639742591</v>
      </c>
      <c r="VG76" s="196">
        <v>207.09209639742591</v>
      </c>
      <c r="VH76" s="196">
        <v>-207.09209639742591</v>
      </c>
      <c r="VI76" s="196">
        <v>207.09209639742591</v>
      </c>
      <c r="VJ76" s="196">
        <f t="shared" si="104"/>
        <v>207.09209639742591</v>
      </c>
      <c r="VK76" s="196">
        <v>-207.09209639742591</v>
      </c>
      <c r="VL76" s="196">
        <v>207.09209639742591</v>
      </c>
      <c r="VM76" s="196">
        <v>-207.09209639742591</v>
      </c>
      <c r="VN76" s="196">
        <v>207.09209639742591</v>
      </c>
      <c r="VP76">
        <v>1</v>
      </c>
      <c r="VQ76" s="239">
        <v>-1</v>
      </c>
      <c r="VR76" s="239">
        <v>-1</v>
      </c>
      <c r="VS76" s="239">
        <v>1</v>
      </c>
      <c r="VT76" s="214">
        <v>1</v>
      </c>
      <c r="VU76" s="240">
        <v>9</v>
      </c>
      <c r="VV76">
        <v>-1</v>
      </c>
      <c r="VW76">
        <v>1</v>
      </c>
      <c r="VX76" s="214">
        <v>1</v>
      </c>
      <c r="VY76">
        <v>0</v>
      </c>
      <c r="VZ76">
        <v>1</v>
      </c>
      <c r="WA76">
        <v>0</v>
      </c>
      <c r="WB76">
        <v>1</v>
      </c>
      <c r="WC76" s="248">
        <v>9.1288471570200003E-4</v>
      </c>
      <c r="WD76" s="202">
        <v>42543</v>
      </c>
      <c r="WE76">
        <f t="shared" si="178"/>
        <v>1</v>
      </c>
      <c r="WF76" t="s">
        <v>1180</v>
      </c>
      <c r="WG76">
        <v>7</v>
      </c>
      <c r="WH76" s="252">
        <v>1</v>
      </c>
      <c r="WI76">
        <v>7</v>
      </c>
      <c r="WJ76" s="138">
        <v>1066395.3949980149</v>
      </c>
      <c r="WK76" s="138">
        <v>1066395.3949980149</v>
      </c>
      <c r="WL76" s="196">
        <v>-973.49605698868481</v>
      </c>
      <c r="WM76" s="196">
        <f t="shared" si="163"/>
        <v>973.49605698868481</v>
      </c>
      <c r="WN76" s="196">
        <v>973.49605698868481</v>
      </c>
      <c r="WO76" s="196">
        <v>-973.49605698868481</v>
      </c>
      <c r="WP76" s="196">
        <v>973.49605698868481</v>
      </c>
      <c r="WQ76" s="196">
        <v>-973.49605698868481</v>
      </c>
      <c r="WR76" s="196">
        <v>973.49605698868481</v>
      </c>
      <c r="WS76" s="196">
        <f t="shared" si="105"/>
        <v>973.49605698868481</v>
      </c>
      <c r="WT76" s="196">
        <v>-973.49605698868481</v>
      </c>
      <c r="WU76" s="196">
        <v>973.49605698868481</v>
      </c>
      <c r="WV76" s="196">
        <v>-973.49605698868481</v>
      </c>
      <c r="WW76" s="196">
        <v>973.49605698868481</v>
      </c>
      <c r="WY76">
        <v>1</v>
      </c>
      <c r="WZ76" s="239">
        <v>-1</v>
      </c>
      <c r="XA76" s="239">
        <v>-1</v>
      </c>
      <c r="XB76" s="239">
        <v>1</v>
      </c>
      <c r="XC76" s="214">
        <v>1</v>
      </c>
      <c r="XD76" s="240">
        <v>10</v>
      </c>
      <c r="XE76">
        <v>-1</v>
      </c>
      <c r="XF76">
        <v>1</v>
      </c>
      <c r="XG76">
        <v>1</v>
      </c>
      <c r="XH76">
        <v>0</v>
      </c>
      <c r="XI76">
        <v>1</v>
      </c>
      <c r="XJ76">
        <v>0</v>
      </c>
      <c r="XK76">
        <v>1</v>
      </c>
      <c r="XL76">
        <v>4.5602605863200003E-4</v>
      </c>
      <c r="XM76" s="202">
        <v>42543</v>
      </c>
      <c r="XN76">
        <f t="shared" si="179"/>
        <v>1</v>
      </c>
      <c r="XO76" t="s">
        <v>1180</v>
      </c>
      <c r="XP76">
        <v>7</v>
      </c>
      <c r="XQ76" s="252">
        <v>1</v>
      </c>
      <c r="XR76">
        <v>9</v>
      </c>
      <c r="XS76" s="138">
        <v>1066881.6990869392</v>
      </c>
      <c r="XT76" s="138">
        <v>1371705.0416832075</v>
      </c>
      <c r="XU76" s="196">
        <v>-486.52585626122834</v>
      </c>
      <c r="XV76" s="196">
        <f t="shared" si="164"/>
        <v>486.52585626122834</v>
      </c>
      <c r="XW76" s="196">
        <v>486.52585626122834</v>
      </c>
      <c r="XX76" s="196">
        <v>-486.52585626122834</v>
      </c>
      <c r="XY76" s="196">
        <v>486.52585626122834</v>
      </c>
      <c r="XZ76" s="196">
        <v>-486.52585626122834</v>
      </c>
      <c r="YA76" s="196">
        <v>486.52585626122834</v>
      </c>
      <c r="YB76" s="196">
        <f t="shared" si="106"/>
        <v>486.52585626122834</v>
      </c>
      <c r="YC76" s="196">
        <v>-486.52585626122834</v>
      </c>
      <c r="YD76" s="196">
        <v>486.52585626122834</v>
      </c>
      <c r="YE76" s="196">
        <v>-486.52585626122834</v>
      </c>
      <c r="YF76" s="196">
        <v>486.52585626122834</v>
      </c>
      <c r="YH76">
        <v>1</v>
      </c>
      <c r="YI76">
        <v>-1</v>
      </c>
      <c r="YJ76">
        <v>-1</v>
      </c>
      <c r="YK76">
        <v>1</v>
      </c>
      <c r="YL76">
        <v>1</v>
      </c>
      <c r="YM76">
        <v>11</v>
      </c>
      <c r="YN76">
        <v>-1</v>
      </c>
      <c r="YO76">
        <v>1</v>
      </c>
      <c r="YP76" s="214">
        <v>1</v>
      </c>
      <c r="YQ76">
        <v>0</v>
      </c>
      <c r="YR76">
        <v>1</v>
      </c>
      <c r="YS76">
        <v>0</v>
      </c>
      <c r="YT76">
        <v>1</v>
      </c>
      <c r="YU76" s="248">
        <v>7.1628573289100005E-4</v>
      </c>
      <c r="YV76" s="202">
        <v>42543</v>
      </c>
      <c r="YW76">
        <f t="shared" si="180"/>
        <v>1</v>
      </c>
      <c r="YX76" t="s">
        <v>1180</v>
      </c>
      <c r="YY76">
        <v>7</v>
      </c>
      <c r="YZ76">
        <v>1</v>
      </c>
      <c r="ZA76">
        <v>9</v>
      </c>
      <c r="ZB76" s="138">
        <v>1070834.1628508861</v>
      </c>
      <c r="ZC76" s="138">
        <v>1376786.7808082821</v>
      </c>
      <c r="ZD76" s="196">
        <v>-767.02323314236742</v>
      </c>
      <c r="ZE76" s="196">
        <f t="shared" si="165"/>
        <v>767.02323314236742</v>
      </c>
      <c r="ZF76" s="196">
        <v>767.02323314236742</v>
      </c>
      <c r="ZG76" s="196">
        <v>-767.02323314236742</v>
      </c>
      <c r="ZH76" s="196">
        <v>767.02323314236742</v>
      </c>
      <c r="ZI76" s="196">
        <v>-767.02323314236742</v>
      </c>
      <c r="ZJ76" s="196">
        <v>767.02323314236742</v>
      </c>
      <c r="ZK76" s="196">
        <f t="shared" si="107"/>
        <v>767.02323314236742</v>
      </c>
      <c r="ZL76" s="196">
        <v>-767.02323314236742</v>
      </c>
      <c r="ZM76" s="196">
        <v>767.02323314236742</v>
      </c>
      <c r="ZN76" s="196">
        <v>-767.02323314236742</v>
      </c>
      <c r="ZO76" s="196">
        <v>767.02323314236742</v>
      </c>
      <c r="ZQ76">
        <v>1</v>
      </c>
      <c r="ZR76" s="239">
        <v>1</v>
      </c>
      <c r="ZS76" s="239">
        <v>-1</v>
      </c>
      <c r="ZT76" s="239">
        <v>1</v>
      </c>
      <c r="ZU76" s="214">
        <v>1</v>
      </c>
      <c r="ZV76" s="240">
        <v>12</v>
      </c>
      <c r="ZW76">
        <v>-1</v>
      </c>
      <c r="ZX76">
        <v>1</v>
      </c>
      <c r="ZY76" s="214">
        <v>-1</v>
      </c>
      <c r="ZZ76">
        <v>0</v>
      </c>
      <c r="AAA76">
        <v>0</v>
      </c>
      <c r="AAB76">
        <v>1</v>
      </c>
      <c r="AAC76">
        <v>0</v>
      </c>
      <c r="AAD76" s="248">
        <v>-7.8084331077600002E-4</v>
      </c>
      <c r="AAE76" s="202">
        <v>42543</v>
      </c>
      <c r="AAF76">
        <f t="shared" si="181"/>
        <v>1</v>
      </c>
      <c r="AAG76" t="s">
        <v>1180</v>
      </c>
      <c r="AAH76">
        <v>7</v>
      </c>
      <c r="AAI76" s="252">
        <v>2</v>
      </c>
      <c r="AAJ76">
        <v>5</v>
      </c>
      <c r="AAK76" s="138">
        <v>1045336.9639210347</v>
      </c>
      <c r="AAL76" s="138">
        <v>746669.25994359632</v>
      </c>
      <c r="AAM76" s="196">
        <v>-816.24437578463278</v>
      </c>
      <c r="AAN76" s="196">
        <f t="shared" si="166"/>
        <v>-816.24437578463278</v>
      </c>
      <c r="AAO76" s="196">
        <v>-816.24437578463278</v>
      </c>
      <c r="AAP76" s="196">
        <v>816.24437578463278</v>
      </c>
      <c r="AAQ76" s="196">
        <v>-816.24437578463278</v>
      </c>
      <c r="AAR76" s="196">
        <v>816.24437578463278</v>
      </c>
      <c r="AAS76" s="196">
        <v>-816.24437578463278</v>
      </c>
      <c r="AAT76" s="196">
        <f t="shared" si="108"/>
        <v>-816.24437578463278</v>
      </c>
      <c r="AAU76" s="196">
        <v>816.24437578463278</v>
      </c>
      <c r="AAV76" s="196">
        <v>-816.24437578463278</v>
      </c>
      <c r="AAW76" s="196">
        <v>-816.24437578463278</v>
      </c>
      <c r="AAX76" s="196">
        <v>816.24437578463278</v>
      </c>
      <c r="AAZ76">
        <v>-1</v>
      </c>
      <c r="ABA76" s="239">
        <v>1</v>
      </c>
      <c r="ABB76" s="239">
        <v>-1</v>
      </c>
      <c r="ABC76" s="239">
        <v>1</v>
      </c>
      <c r="ABD76" s="214">
        <v>1</v>
      </c>
      <c r="ABE76" s="240">
        <v>13</v>
      </c>
      <c r="ABF76">
        <v>-1</v>
      </c>
      <c r="ABG76">
        <v>1</v>
      </c>
      <c r="ABH76" s="214">
        <v>1</v>
      </c>
      <c r="ABI76">
        <v>1</v>
      </c>
      <c r="ABJ76">
        <v>1</v>
      </c>
      <c r="ABK76">
        <v>0</v>
      </c>
      <c r="ABL76">
        <v>1</v>
      </c>
      <c r="ABM76" s="248">
        <v>5.2096900234400003E-4</v>
      </c>
      <c r="ABN76" s="202">
        <v>42543</v>
      </c>
      <c r="ABO76">
        <v>1</v>
      </c>
      <c r="ABP76" t="s">
        <v>1180</v>
      </c>
      <c r="ABQ76">
        <v>7</v>
      </c>
      <c r="ABR76" s="252">
        <v>1</v>
      </c>
      <c r="ABS76">
        <v>9</v>
      </c>
      <c r="ABT76" s="138">
        <v>1036607.2289156626</v>
      </c>
      <c r="ABU76" s="138">
        <v>1332780.7228915663</v>
      </c>
      <c r="ABV76" s="196">
        <v>540.0402338707712</v>
      </c>
      <c r="ABW76" s="196">
        <v>-540.0402338707712</v>
      </c>
      <c r="ABX76" s="196">
        <v>540.0402338707712</v>
      </c>
      <c r="ABY76" s="196">
        <v>-540.0402338707712</v>
      </c>
      <c r="ABZ76" s="196">
        <v>540.0402338707712</v>
      </c>
      <c r="ACA76" s="196">
        <v>-540.0402338707712</v>
      </c>
      <c r="ACB76" s="196">
        <v>540.0402338707712</v>
      </c>
      <c r="ACC76" s="196">
        <v>540.0402338707712</v>
      </c>
      <c r="ACD76" s="196">
        <v>-540.0402338707712</v>
      </c>
      <c r="ACE76" s="196">
        <v>540.0402338707712</v>
      </c>
      <c r="ACF76" s="196">
        <v>-540.0402338707712</v>
      </c>
      <c r="ACG76" s="196">
        <v>540.0402338707712</v>
      </c>
      <c r="ACI76">
        <v>1</v>
      </c>
      <c r="ACJ76" s="239">
        <v>1</v>
      </c>
      <c r="ACK76" s="239">
        <v>-1</v>
      </c>
      <c r="ACL76" s="239">
        <v>1</v>
      </c>
      <c r="ACM76" s="214">
        <v>1</v>
      </c>
      <c r="ACN76" s="240">
        <v>14</v>
      </c>
      <c r="ACO76">
        <v>-1</v>
      </c>
      <c r="ACP76">
        <v>1</v>
      </c>
      <c r="ACQ76" s="214">
        <v>-1</v>
      </c>
      <c r="ACR76">
        <v>1</v>
      </c>
      <c r="ACS76">
        <v>0</v>
      </c>
      <c r="ACT76">
        <v>1</v>
      </c>
      <c r="ACU76">
        <v>0</v>
      </c>
      <c r="ACV76" s="248">
        <v>-1.30174433741E-4</v>
      </c>
      <c r="ACW76" s="202">
        <v>42543</v>
      </c>
      <c r="ACX76">
        <v>1</v>
      </c>
      <c r="ACY76" t="s">
        <v>1180</v>
      </c>
      <c r="ACZ76">
        <v>7</v>
      </c>
      <c r="ADA76" s="252"/>
      <c r="ADB76">
        <v>5</v>
      </c>
      <c r="ADC76" s="138">
        <v>1029723.2595997319</v>
      </c>
      <c r="ADD76" s="138">
        <v>735516.61399980844</v>
      </c>
      <c r="ADE76" s="196">
        <v>-134.04364222833183</v>
      </c>
      <c r="ADF76" s="196">
        <v>-134.04364222833183</v>
      </c>
      <c r="ADG76" s="196">
        <v>-134.04364222833183</v>
      </c>
      <c r="ADH76" s="196">
        <v>134.04364222833183</v>
      </c>
      <c r="ADI76" s="196">
        <v>-134.04364222833183</v>
      </c>
      <c r="ADJ76" s="196">
        <v>134.04364222833183</v>
      </c>
      <c r="ADK76" s="196">
        <v>-134.04364222833183</v>
      </c>
      <c r="ADL76" s="196">
        <v>-134.04364222833183</v>
      </c>
      <c r="ADM76" s="196">
        <v>134.04364222833183</v>
      </c>
      <c r="ADN76" s="196">
        <v>-134.04364222833183</v>
      </c>
      <c r="ADO76" s="196">
        <v>-134.04364222833183</v>
      </c>
      <c r="ADP76" s="196">
        <v>134.04364222833183</v>
      </c>
      <c r="ADR76">
        <v>-1</v>
      </c>
      <c r="ADS76" s="239">
        <v>1</v>
      </c>
      <c r="ADT76" s="239">
        <v>-1</v>
      </c>
      <c r="ADU76" s="214">
        <v>1</v>
      </c>
      <c r="ADV76" s="214">
        <v>1</v>
      </c>
      <c r="ADW76" s="240">
        <v>15</v>
      </c>
      <c r="ADX76">
        <v>-1</v>
      </c>
      <c r="ADY76">
        <v>1</v>
      </c>
      <c r="ADZ76" s="214">
        <v>-1</v>
      </c>
      <c r="AEA76">
        <v>1</v>
      </c>
      <c r="AEB76">
        <v>0</v>
      </c>
      <c r="AEC76">
        <v>1</v>
      </c>
      <c r="AED76">
        <v>0</v>
      </c>
      <c r="AEE76" s="248">
        <v>-9.7643535997899995E-4</v>
      </c>
      <c r="AEF76" s="202">
        <v>42543</v>
      </c>
      <c r="AEG76">
        <v>1</v>
      </c>
      <c r="AEH76" t="s">
        <v>1180</v>
      </c>
      <c r="AEI76">
        <v>7</v>
      </c>
      <c r="AEJ76" s="252"/>
      <c r="AEK76">
        <v>5</v>
      </c>
      <c r="AEL76" s="138">
        <v>1018863.808801214</v>
      </c>
      <c r="AEM76" s="138">
        <v>727759.86342943856</v>
      </c>
      <c r="AEN76" s="196">
        <v>-994.85464991638833</v>
      </c>
      <c r="AEO76" s="196">
        <v>994.85464991638833</v>
      </c>
      <c r="AEP76" s="196">
        <v>-994.85464991638833</v>
      </c>
      <c r="AEQ76" s="196">
        <v>994.85464991638833</v>
      </c>
      <c r="AER76" s="196">
        <v>-994.85464991638833</v>
      </c>
      <c r="AES76" s="196">
        <v>994.85464991638833</v>
      </c>
      <c r="AET76" s="196">
        <v>-994.85464991638833</v>
      </c>
      <c r="AEU76" s="196">
        <v>-994.85464991638833</v>
      </c>
      <c r="AEV76" s="196">
        <v>994.85464991638833</v>
      </c>
      <c r="AEW76" s="196">
        <v>-994.85464991638833</v>
      </c>
      <c r="AEX76" s="196">
        <v>-994.85464991638833</v>
      </c>
      <c r="AEY76" s="196">
        <v>994.85464991638833</v>
      </c>
      <c r="AFA76">
        <f t="shared" si="109"/>
        <v>-1</v>
      </c>
      <c r="AFB76" s="239">
        <v>-1</v>
      </c>
      <c r="AFC76" s="239">
        <v>-1</v>
      </c>
      <c r="AFD76" s="239">
        <v>-1</v>
      </c>
      <c r="AFE76" s="214">
        <v>1</v>
      </c>
      <c r="AFF76" s="240">
        <v>16</v>
      </c>
      <c r="AFG76">
        <f t="shared" si="110"/>
        <v>-1</v>
      </c>
      <c r="AFH76">
        <f t="shared" si="111"/>
        <v>1</v>
      </c>
      <c r="AFI76" s="214">
        <v>-1</v>
      </c>
      <c r="AFJ76">
        <f t="shared" si="112"/>
        <v>1</v>
      </c>
      <c r="AFK76">
        <f t="shared" si="194"/>
        <v>0</v>
      </c>
      <c r="AFL76">
        <f t="shared" si="167"/>
        <v>1</v>
      </c>
      <c r="AFM76">
        <f t="shared" si="114"/>
        <v>0</v>
      </c>
      <c r="AFN76">
        <v>-2.7366912100100001E-3</v>
      </c>
      <c r="AFO76" s="202">
        <v>42543</v>
      </c>
      <c r="AFP76">
        <f t="shared" si="115"/>
        <v>-1</v>
      </c>
      <c r="AFQ76" t="str">
        <f t="shared" si="92"/>
        <v>TRUE</v>
      </c>
      <c r="AFR76">
        <f>VLOOKUP($A76,'FuturesInfo (3)'!$A$2:$V$80,22)</f>
        <v>7</v>
      </c>
      <c r="AFS76" s="252"/>
      <c r="AFT76">
        <f t="shared" si="116"/>
        <v>5</v>
      </c>
      <c r="AFU76" s="138">
        <f>VLOOKUP($A76,'FuturesInfo (3)'!$A$2:$O$80,15)*AFR76</f>
        <v>1021208.6550376514</v>
      </c>
      <c r="AFV76" s="138">
        <f>VLOOKUP($A76,'FuturesInfo (3)'!$A$2:$O$80,15)*AFT76</f>
        <v>729434.75359832239</v>
      </c>
      <c r="AFW76" s="196">
        <f t="shared" si="117"/>
        <v>2794.732749827675</v>
      </c>
      <c r="AFX76" s="196">
        <f t="shared" si="188"/>
        <v>2794.732749827675</v>
      </c>
      <c r="AFY76" s="196">
        <f t="shared" si="119"/>
        <v>-2794.732749827675</v>
      </c>
      <c r="AFZ76" s="196">
        <f t="shared" si="120"/>
        <v>2794.732749827675</v>
      </c>
      <c r="AGA76" s="196">
        <f t="shared" si="191"/>
        <v>-2794.732749827675</v>
      </c>
      <c r="AGB76" s="196">
        <f t="shared" si="122"/>
        <v>2794.732749827675</v>
      </c>
      <c r="AGC76" s="196">
        <f t="shared" si="168"/>
        <v>2794.732749827675</v>
      </c>
      <c r="AGD76" s="196">
        <f t="shared" si="123"/>
        <v>2794.732749827675</v>
      </c>
      <c r="AGE76" s="196">
        <f>IF(IF(sym!$Q65=AFI76,1,0)=1,ABS(AFU76*AFN76),-ABS(AFU76*AFN76))</f>
        <v>2794.732749827675</v>
      </c>
      <c r="AGF76" s="196">
        <f>IF(IF(sym!$P65=AFI76,1,0)=1,ABS(AFU76*AFN76),-ABS(AFU76*AFN76))</f>
        <v>-2794.732749827675</v>
      </c>
      <c r="AGG76" s="196">
        <f t="shared" si="183"/>
        <v>-2794.732749827675</v>
      </c>
      <c r="AGH76" s="196">
        <f t="shared" si="125"/>
        <v>2794.732749827675</v>
      </c>
      <c r="AGJ76">
        <f t="shared" si="126"/>
        <v>-1</v>
      </c>
      <c r="AGK76" s="239">
        <v>-1</v>
      </c>
      <c r="AGL76" s="239">
        <v>-1</v>
      </c>
      <c r="AGM76" s="239">
        <v>-1</v>
      </c>
      <c r="AGN76" s="214">
        <v>1</v>
      </c>
      <c r="AGO76" s="240">
        <v>-5</v>
      </c>
      <c r="AGP76">
        <f t="shared" si="127"/>
        <v>-1</v>
      </c>
      <c r="AGQ76">
        <f t="shared" si="128"/>
        <v>-1</v>
      </c>
      <c r="AGR76" s="214"/>
      <c r="AGS76">
        <f t="shared" si="129"/>
        <v>0</v>
      </c>
      <c r="AGT76">
        <f t="shared" si="195"/>
        <v>0</v>
      </c>
      <c r="AGU76">
        <f t="shared" si="169"/>
        <v>0</v>
      </c>
      <c r="AGV76">
        <f t="shared" si="131"/>
        <v>0</v>
      </c>
      <c r="AGW76" s="248"/>
      <c r="AGX76" s="202">
        <v>42559</v>
      </c>
      <c r="AGY76">
        <f t="shared" si="132"/>
        <v>-1</v>
      </c>
      <c r="AGZ76" t="str">
        <f t="shared" si="93"/>
        <v>TRUE</v>
      </c>
      <c r="AHA76">
        <f>VLOOKUP($A76,'FuturesInfo (3)'!$A$2:$V$80,22)</f>
        <v>7</v>
      </c>
      <c r="AHB76" s="252"/>
      <c r="AHC76">
        <f t="shared" si="133"/>
        <v>5</v>
      </c>
      <c r="AHD76" s="138">
        <f>VLOOKUP($A76,'FuturesInfo (3)'!$A$2:$O$80,15)*AHA76</f>
        <v>1021208.6550376514</v>
      </c>
      <c r="AHE76" s="138">
        <f>VLOOKUP($A76,'FuturesInfo (3)'!$A$2:$O$80,15)*AHC76</f>
        <v>729434.75359832239</v>
      </c>
      <c r="AHF76" s="196">
        <f t="shared" si="134"/>
        <v>0</v>
      </c>
      <c r="AHG76" s="196">
        <f t="shared" si="189"/>
        <v>0</v>
      </c>
      <c r="AHH76" s="196">
        <f t="shared" si="136"/>
        <v>0</v>
      </c>
      <c r="AHI76" s="196">
        <f t="shared" si="137"/>
        <v>0</v>
      </c>
      <c r="AHJ76" s="196">
        <f t="shared" si="192"/>
        <v>0</v>
      </c>
      <c r="AHK76" s="196">
        <f t="shared" si="139"/>
        <v>0</v>
      </c>
      <c r="AHL76" s="196">
        <f t="shared" si="170"/>
        <v>0</v>
      </c>
      <c r="AHM76" s="196">
        <f t="shared" si="140"/>
        <v>0</v>
      </c>
      <c r="AHN76" s="196">
        <f>IF(IF(sym!$Q65=AGR76,1,0)=1,ABS(AHD76*AGW76),-ABS(AHD76*AGW76))</f>
        <v>0</v>
      </c>
      <c r="AHO76" s="196">
        <f>IF(IF(sym!$P65=AGR76,1,0)=1,ABS(AHD76*AGW76),-ABS(AHD76*AGW76))</f>
        <v>0</v>
      </c>
      <c r="AHP76" s="196">
        <f t="shared" si="185"/>
        <v>0</v>
      </c>
      <c r="AHQ76" s="196">
        <f t="shared" si="142"/>
        <v>0</v>
      </c>
      <c r="AHS76">
        <f t="shared" si="143"/>
        <v>0</v>
      </c>
      <c r="AHT76" s="239"/>
      <c r="AHU76" s="239"/>
      <c r="AHV76" s="239"/>
      <c r="AHW76" s="214"/>
      <c r="AHX76" s="240"/>
      <c r="AHY76">
        <f t="shared" si="144"/>
        <v>1</v>
      </c>
      <c r="AHZ76">
        <f t="shared" si="145"/>
        <v>0</v>
      </c>
      <c r="AIA76" s="214"/>
      <c r="AIB76">
        <f t="shared" si="146"/>
        <v>1</v>
      </c>
      <c r="AIC76">
        <f t="shared" si="196"/>
        <v>1</v>
      </c>
      <c r="AID76">
        <f t="shared" si="171"/>
        <v>0</v>
      </c>
      <c r="AIE76">
        <f t="shared" si="148"/>
        <v>1</v>
      </c>
      <c r="AIF76" s="248"/>
      <c r="AIG76" s="202"/>
      <c r="AIH76">
        <f t="shared" si="149"/>
        <v>-1</v>
      </c>
      <c r="AII76" t="str">
        <f t="shared" si="94"/>
        <v>FALSE</v>
      </c>
      <c r="AIJ76">
        <f>VLOOKUP($A76,'FuturesInfo (3)'!$A$2:$V$80,22)</f>
        <v>7</v>
      </c>
      <c r="AIK76" s="252"/>
      <c r="AIL76">
        <f t="shared" si="150"/>
        <v>5</v>
      </c>
      <c r="AIM76" s="138">
        <f>VLOOKUP($A76,'FuturesInfo (3)'!$A$2:$O$80,15)*AIJ76</f>
        <v>1021208.6550376514</v>
      </c>
      <c r="AIN76" s="138">
        <f>VLOOKUP($A76,'FuturesInfo (3)'!$A$2:$O$80,15)*AIL76</f>
        <v>729434.75359832239</v>
      </c>
      <c r="AIO76" s="196">
        <f t="shared" si="151"/>
        <v>0</v>
      </c>
      <c r="AIP76" s="196">
        <f t="shared" si="190"/>
        <v>0</v>
      </c>
      <c r="AIQ76" s="196">
        <f t="shared" si="153"/>
        <v>0</v>
      </c>
      <c r="AIR76" s="196">
        <f t="shared" si="154"/>
        <v>0</v>
      </c>
      <c r="AIS76" s="196">
        <f t="shared" si="193"/>
        <v>0</v>
      </c>
      <c r="AIT76" s="196">
        <f t="shared" si="156"/>
        <v>0</v>
      </c>
      <c r="AIU76" s="196">
        <f t="shared" si="172"/>
        <v>0</v>
      </c>
      <c r="AIV76" s="196">
        <f t="shared" si="157"/>
        <v>0</v>
      </c>
      <c r="AIW76" s="196">
        <f>IF(IF(sym!$Q65=AIA76,1,0)=1,ABS(AIM76*AIF76),-ABS(AIM76*AIF76))</f>
        <v>0</v>
      </c>
      <c r="AIX76" s="196">
        <f>IF(IF(sym!$P65=AIA76,1,0)=1,ABS(AIM76*AIF76),-ABS(AIM76*AIF76))</f>
        <v>0</v>
      </c>
      <c r="AIY76" s="196">
        <f t="shared" si="187"/>
        <v>0</v>
      </c>
      <c r="AIZ76" s="196">
        <f t="shared" si="159"/>
        <v>0</v>
      </c>
    </row>
    <row r="77" spans="1:936" x14ac:dyDescent="0.25">
      <c r="A77" s="1" t="s">
        <v>404</v>
      </c>
      <c r="B77" s="150" t="str">
        <f>'FuturesInfo (3)'!M65</f>
        <v>@SM</v>
      </c>
      <c r="C77" s="200" t="str">
        <f>VLOOKUP(A77,'FuturesInfo (3)'!$A$2:$K$80,11)</f>
        <v>grain</v>
      </c>
      <c r="F77" t="e">
        <f>#REF!</f>
        <v>#REF!</v>
      </c>
      <c r="G77">
        <v>1</v>
      </c>
      <c r="H77">
        <v>-1</v>
      </c>
      <c r="I77">
        <v>-1</v>
      </c>
      <c r="J77">
        <f t="shared" si="197"/>
        <v>0</v>
      </c>
      <c r="K77">
        <f t="shared" si="198"/>
        <v>1</v>
      </c>
      <c r="L77" s="184">
        <v>-9.5625149414299993E-3</v>
      </c>
      <c r="M77" s="2">
        <v>10</v>
      </c>
      <c r="N77">
        <v>60</v>
      </c>
      <c r="O77" t="str">
        <f t="shared" si="199"/>
        <v>TRUE</v>
      </c>
      <c r="P77">
        <f>VLOOKUP($A77,'FuturesInfo (3)'!$A$2:$V$80,22)</f>
        <v>2</v>
      </c>
      <c r="Q77">
        <f t="shared" si="80"/>
        <v>2</v>
      </c>
      <c r="R77">
        <f t="shared" si="80"/>
        <v>2</v>
      </c>
      <c r="S77" s="138">
        <f>VLOOKUP($A77,'FuturesInfo (3)'!$A$2:$O$80,15)*Q77</f>
        <v>73260</v>
      </c>
      <c r="T77" s="144">
        <f t="shared" si="200"/>
        <v>-700.54984460916171</v>
      </c>
      <c r="U77" s="144">
        <f t="shared" si="95"/>
        <v>700.54984460916171</v>
      </c>
      <c r="W77">
        <f t="shared" si="201"/>
        <v>1</v>
      </c>
      <c r="X77">
        <v>-1</v>
      </c>
      <c r="Y77">
        <v>-1</v>
      </c>
      <c r="Z77">
        <v>-1</v>
      </c>
      <c r="AA77">
        <f t="shared" si="173"/>
        <v>1</v>
      </c>
      <c r="AB77">
        <f t="shared" si="202"/>
        <v>1</v>
      </c>
      <c r="AC77" s="1">
        <v>-6.2756456673899999E-3</v>
      </c>
      <c r="AD77" s="2">
        <v>10</v>
      </c>
      <c r="AE77">
        <v>60</v>
      </c>
      <c r="AF77" t="str">
        <f t="shared" si="203"/>
        <v>TRUE</v>
      </c>
      <c r="AG77">
        <f>VLOOKUP($A77,'FuturesInfo (3)'!$A$2:$V$80,22)</f>
        <v>2</v>
      </c>
      <c r="AH77">
        <f t="shared" si="204"/>
        <v>3</v>
      </c>
      <c r="AI77">
        <f t="shared" si="96"/>
        <v>2</v>
      </c>
      <c r="AJ77" s="138">
        <f>VLOOKUP($A77,'FuturesInfo (3)'!$A$2:$O$80,15)*AI77</f>
        <v>73260</v>
      </c>
      <c r="AK77" s="196">
        <f t="shared" si="205"/>
        <v>459.75380159299141</v>
      </c>
      <c r="AL77" s="196">
        <f t="shared" si="98"/>
        <v>459.75380159299141</v>
      </c>
      <c r="AN77">
        <f t="shared" si="86"/>
        <v>-1</v>
      </c>
      <c r="AO77">
        <v>-1</v>
      </c>
      <c r="AP77">
        <v>-1</v>
      </c>
      <c r="AQ77">
        <v>-1</v>
      </c>
      <c r="AR77">
        <f t="shared" si="174"/>
        <v>1</v>
      </c>
      <c r="AS77">
        <f t="shared" si="87"/>
        <v>1</v>
      </c>
      <c r="AT77" s="1">
        <v>-9.4729171726999992E-3</v>
      </c>
      <c r="AU77" s="2">
        <v>10</v>
      </c>
      <c r="AV77">
        <v>60</v>
      </c>
      <c r="AW77" t="str">
        <f t="shared" si="88"/>
        <v>TRUE</v>
      </c>
      <c r="AX77">
        <f>VLOOKUP($A77,'FuturesInfo (3)'!$A$2:$V$80,22)</f>
        <v>2</v>
      </c>
      <c r="AY77">
        <f t="shared" si="89"/>
        <v>3</v>
      </c>
      <c r="AZ77">
        <f t="shared" si="99"/>
        <v>2</v>
      </c>
      <c r="BA77" s="138">
        <f>VLOOKUP($A77,'FuturesInfo (3)'!$A$2:$O$80,15)*AZ77</f>
        <v>73260</v>
      </c>
      <c r="BB77" s="196">
        <f t="shared" si="90"/>
        <v>693.98591207200195</v>
      </c>
      <c r="BC77" s="196">
        <f t="shared" si="100"/>
        <v>693.98591207200195</v>
      </c>
      <c r="BE77">
        <v>-1</v>
      </c>
      <c r="BF77">
        <v>1</v>
      </c>
      <c r="BG77">
        <v>-1</v>
      </c>
      <c r="BH77">
        <v>1</v>
      </c>
      <c r="BI77">
        <v>1</v>
      </c>
      <c r="BJ77">
        <v>0</v>
      </c>
      <c r="BK77" s="1">
        <v>2.2805296714100001E-2</v>
      </c>
      <c r="BL77" s="2">
        <v>10</v>
      </c>
      <c r="BM77">
        <v>60</v>
      </c>
      <c r="BN77" t="s">
        <v>1180</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1180</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1180</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1180</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1180</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1180</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1180</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1180</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1180</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1180</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1180</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1180</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1180</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1180</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1180</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1180</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1180</v>
      </c>
      <c r="QX77">
        <v>2</v>
      </c>
      <c r="QY77" s="252">
        <v>1</v>
      </c>
      <c r="QZ77">
        <v>3</v>
      </c>
      <c r="RA77" s="138">
        <v>80200</v>
      </c>
      <c r="RB77" s="138">
        <v>120300</v>
      </c>
      <c r="RC77" s="196">
        <v>-2240.9125865135597</v>
      </c>
      <c r="RD77" s="196">
        <f t="shared" si="91"/>
        <v>-2240.9125865135597</v>
      </c>
      <c r="RE77" s="196">
        <v>-2240.9125865135597</v>
      </c>
      <c r="RF77" s="196">
        <v>2240.9125865135597</v>
      </c>
      <c r="RG77" s="196">
        <v>2240.9125865135597</v>
      </c>
      <c r="RH77" s="196">
        <v>2240.9125865135597</v>
      </c>
      <c r="RI77" s="196">
        <f t="shared" si="101"/>
        <v>-3</v>
      </c>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f t="shared" si="175"/>
        <v>1</v>
      </c>
      <c r="SE77" t="s">
        <v>1180</v>
      </c>
      <c r="SF77">
        <v>2</v>
      </c>
      <c r="SG77" s="252">
        <v>2</v>
      </c>
      <c r="SH77">
        <v>2</v>
      </c>
      <c r="SI77" s="138">
        <v>79600</v>
      </c>
      <c r="SJ77" s="138">
        <v>79600</v>
      </c>
      <c r="SK77" s="196">
        <v>-595.51122194476</v>
      </c>
      <c r="SL77" s="196">
        <f t="shared" si="160"/>
        <v>-595.51122194476</v>
      </c>
      <c r="SM77" s="196">
        <v>595.51122194476</v>
      </c>
      <c r="SN77" s="196">
        <v>-595.51122194476</v>
      </c>
      <c r="SO77" s="196">
        <v>-595.51122194476</v>
      </c>
      <c r="SP77" s="196">
        <v>-595.51122194476</v>
      </c>
      <c r="SQ77" s="196">
        <v>-595.51122194476</v>
      </c>
      <c r="SR77" s="196">
        <f t="shared" si="102"/>
        <v>-595.51122194476</v>
      </c>
      <c r="SS77" s="196">
        <v>-595.51122194476</v>
      </c>
      <c r="ST77" s="196">
        <v>595.51122194476</v>
      </c>
      <c r="SU77" s="196">
        <v>-595.51122194476</v>
      </c>
      <c r="SV77" s="196">
        <v>595.51122194476</v>
      </c>
      <c r="SX77">
        <v>-1</v>
      </c>
      <c r="SY77" s="239">
        <v>-1</v>
      </c>
      <c r="SZ77" s="239">
        <v>-1</v>
      </c>
      <c r="TA77" s="239">
        <v>-1</v>
      </c>
      <c r="TB77" s="214">
        <v>-1</v>
      </c>
      <c r="TC77" s="240">
        <v>-5</v>
      </c>
      <c r="TD77">
        <v>1</v>
      </c>
      <c r="TE77">
        <v>1</v>
      </c>
      <c r="TF77" s="214">
        <v>-1</v>
      </c>
      <c r="TG77">
        <v>1</v>
      </c>
      <c r="TH77">
        <v>1</v>
      </c>
      <c r="TI77">
        <v>0</v>
      </c>
      <c r="TJ77">
        <v>0</v>
      </c>
      <c r="TK77" s="248"/>
      <c r="TL77" s="202">
        <v>42545</v>
      </c>
      <c r="TM77">
        <f t="shared" si="176"/>
        <v>-1</v>
      </c>
      <c r="TN77" t="s">
        <v>1180</v>
      </c>
      <c r="TO77">
        <v>2</v>
      </c>
      <c r="TP77" s="252">
        <v>2</v>
      </c>
      <c r="TQ77">
        <v>2</v>
      </c>
      <c r="TR77" s="138">
        <v>79600</v>
      </c>
      <c r="TS77" s="138">
        <v>79600</v>
      </c>
      <c r="TT77" s="196">
        <v>0</v>
      </c>
      <c r="TU77" s="196">
        <f t="shared" si="161"/>
        <v>0</v>
      </c>
      <c r="TV77" s="196">
        <v>0</v>
      </c>
      <c r="TW77" s="196">
        <v>0</v>
      </c>
      <c r="TX77" s="196">
        <v>0</v>
      </c>
      <c r="TY77" s="196">
        <v>0</v>
      </c>
      <c r="TZ77" s="196">
        <v>0</v>
      </c>
      <c r="UA77" s="196">
        <f t="shared" si="103"/>
        <v>0</v>
      </c>
      <c r="UB77" s="196">
        <v>0</v>
      </c>
      <c r="UC77" s="196">
        <v>0</v>
      </c>
      <c r="UD77" s="196">
        <v>0</v>
      </c>
      <c r="UE77" s="196">
        <v>0</v>
      </c>
      <c r="UG77">
        <v>-1</v>
      </c>
      <c r="UH77" s="239">
        <v>-1</v>
      </c>
      <c r="UI77" s="239">
        <v>-1</v>
      </c>
      <c r="UJ77" s="239">
        <v>-1</v>
      </c>
      <c r="UK77" s="214">
        <v>-1</v>
      </c>
      <c r="UL77" s="240">
        <v>-5</v>
      </c>
      <c r="UM77">
        <v>1</v>
      </c>
      <c r="UN77">
        <v>1</v>
      </c>
      <c r="UO77" s="214">
        <v>-1</v>
      </c>
      <c r="UP77">
        <v>1</v>
      </c>
      <c r="UQ77">
        <v>1</v>
      </c>
      <c r="UR77">
        <v>0</v>
      </c>
      <c r="US77">
        <v>0</v>
      </c>
      <c r="UT77" s="248">
        <v>-5.0251256281400002E-2</v>
      </c>
      <c r="UU77" s="202">
        <v>42545</v>
      </c>
      <c r="UV77">
        <f t="shared" si="177"/>
        <v>-1</v>
      </c>
      <c r="UW77" t="s">
        <v>1180</v>
      </c>
      <c r="UX77">
        <v>2</v>
      </c>
      <c r="UY77" s="252">
        <v>2</v>
      </c>
      <c r="UZ77">
        <v>2</v>
      </c>
      <c r="VA77" s="138">
        <v>75600</v>
      </c>
      <c r="VB77" s="138">
        <v>75600</v>
      </c>
      <c r="VC77" s="196">
        <v>3798.99497487384</v>
      </c>
      <c r="VD77" s="196">
        <f t="shared" si="162"/>
        <v>3798.99497487384</v>
      </c>
      <c r="VE77" s="196">
        <v>3798.99497487384</v>
      </c>
      <c r="VF77" s="196">
        <v>-3798.99497487384</v>
      </c>
      <c r="VG77" s="196">
        <v>-3798.99497487384</v>
      </c>
      <c r="VH77" s="196">
        <v>3798.99497487384</v>
      </c>
      <c r="VI77" s="196">
        <v>3798.99497487384</v>
      </c>
      <c r="VJ77" s="196">
        <f t="shared" si="104"/>
        <v>3798.99497487384</v>
      </c>
      <c r="VK77" s="196">
        <v>-3798.99497487384</v>
      </c>
      <c r="VL77" s="196">
        <v>3798.99497487384</v>
      </c>
      <c r="VM77" s="196">
        <v>-3798.99497487384</v>
      </c>
      <c r="VN77" s="196">
        <v>3798.99497487384</v>
      </c>
      <c r="VP77">
        <v>-1</v>
      </c>
      <c r="VQ77" s="239">
        <v>-1</v>
      </c>
      <c r="VR77" s="239">
        <v>1</v>
      </c>
      <c r="VS77" s="239">
        <v>-1</v>
      </c>
      <c r="VT77" s="214">
        <v>-1</v>
      </c>
      <c r="VU77" s="240">
        <v>2</v>
      </c>
      <c r="VV77">
        <v>1</v>
      </c>
      <c r="VW77">
        <v>-1</v>
      </c>
      <c r="VX77" s="214">
        <v>1</v>
      </c>
      <c r="VY77">
        <v>0</v>
      </c>
      <c r="VZ77">
        <v>0</v>
      </c>
      <c r="WA77">
        <v>1</v>
      </c>
      <c r="WB77">
        <v>0</v>
      </c>
      <c r="WC77" s="248">
        <v>2.6455026455000002E-4</v>
      </c>
      <c r="WD77" s="202">
        <v>42545</v>
      </c>
      <c r="WE77">
        <f t="shared" si="178"/>
        <v>-1</v>
      </c>
      <c r="WF77" t="s">
        <v>1180</v>
      </c>
      <c r="WG77">
        <v>2</v>
      </c>
      <c r="WH77" s="252">
        <v>2</v>
      </c>
      <c r="WI77">
        <v>2</v>
      </c>
      <c r="WJ77" s="138">
        <v>75620</v>
      </c>
      <c r="WK77" s="138">
        <v>75620</v>
      </c>
      <c r="WL77" s="196">
        <v>-20.005291005271001</v>
      </c>
      <c r="WM77" s="196">
        <f t="shared" si="163"/>
        <v>-20.005291005271001</v>
      </c>
      <c r="WN77" s="196">
        <v>-20.005291005271001</v>
      </c>
      <c r="WO77" s="196">
        <v>20.005291005271001</v>
      </c>
      <c r="WP77" s="196">
        <v>-20.005291005271001</v>
      </c>
      <c r="WQ77" s="196">
        <v>20.005291005271001</v>
      </c>
      <c r="WR77" s="196">
        <v>-20.005291005271001</v>
      </c>
      <c r="WS77" s="196">
        <f t="shared" si="105"/>
        <v>-20.005291005271001</v>
      </c>
      <c r="WT77" s="196">
        <v>20.005291005271001</v>
      </c>
      <c r="WU77" s="196">
        <v>-20.005291005271001</v>
      </c>
      <c r="WV77" s="196">
        <v>-20.005291005271001</v>
      </c>
      <c r="WW77" s="196">
        <v>20.005291005271001</v>
      </c>
      <c r="WY77">
        <v>1</v>
      </c>
      <c r="WZ77" s="239">
        <v>-1</v>
      </c>
      <c r="XA77" s="239">
        <v>1</v>
      </c>
      <c r="XB77" s="239">
        <v>-1</v>
      </c>
      <c r="XC77" s="214">
        <v>-1</v>
      </c>
      <c r="XD77" s="240">
        <v>3</v>
      </c>
      <c r="XE77">
        <v>1</v>
      </c>
      <c r="XF77">
        <v>-1</v>
      </c>
      <c r="XG77">
        <v>-1</v>
      </c>
      <c r="XH77">
        <v>1</v>
      </c>
      <c r="XI77">
        <v>1</v>
      </c>
      <c r="XJ77">
        <v>0</v>
      </c>
      <c r="XK77">
        <v>1</v>
      </c>
      <c r="XL77">
        <v>-4.6019571541899999E-2</v>
      </c>
      <c r="XM77" s="202">
        <v>42545</v>
      </c>
      <c r="XN77">
        <f t="shared" si="179"/>
        <v>-1</v>
      </c>
      <c r="XO77" t="s">
        <v>1180</v>
      </c>
      <c r="XP77">
        <v>2</v>
      </c>
      <c r="XQ77" s="252">
        <v>1</v>
      </c>
      <c r="XR77">
        <v>3</v>
      </c>
      <c r="XS77" s="138">
        <v>72140</v>
      </c>
      <c r="XT77" s="138">
        <v>108210</v>
      </c>
      <c r="XU77" s="196">
        <v>3319.8518910326661</v>
      </c>
      <c r="XV77" s="196">
        <f t="shared" si="164"/>
        <v>-3319.8518910326661</v>
      </c>
      <c r="XW77" s="196">
        <v>3319.8518910326661</v>
      </c>
      <c r="XX77" s="196">
        <v>-3319.8518910326661</v>
      </c>
      <c r="XY77" s="196">
        <v>3319.8518910326661</v>
      </c>
      <c r="XZ77" s="196">
        <v>-3319.8518910326661</v>
      </c>
      <c r="YA77" s="196">
        <v>3319.8518910326661</v>
      </c>
      <c r="YB77" s="196">
        <f t="shared" si="106"/>
        <v>3319.8518910326661</v>
      </c>
      <c r="YC77" s="196">
        <v>-3319.8518910326661</v>
      </c>
      <c r="YD77" s="196">
        <v>3319.8518910326661</v>
      </c>
      <c r="YE77" s="196">
        <v>-3319.8518910326661</v>
      </c>
      <c r="YF77" s="196">
        <v>3319.8518910326661</v>
      </c>
      <c r="YH77">
        <v>-1</v>
      </c>
      <c r="YI77">
        <v>-1</v>
      </c>
      <c r="YJ77">
        <v>-1</v>
      </c>
      <c r="YK77">
        <v>-1</v>
      </c>
      <c r="YL77">
        <v>-1</v>
      </c>
      <c r="YM77">
        <v>4</v>
      </c>
      <c r="YN77">
        <v>1</v>
      </c>
      <c r="YO77">
        <v>-1</v>
      </c>
      <c r="YP77" s="214">
        <v>1</v>
      </c>
      <c r="YQ77">
        <v>0</v>
      </c>
      <c r="YR77">
        <v>0</v>
      </c>
      <c r="YS77">
        <v>1</v>
      </c>
      <c r="YT77">
        <v>0</v>
      </c>
      <c r="YU77" s="248">
        <v>2.6614915442200002E-2</v>
      </c>
      <c r="YV77" s="202">
        <v>42551</v>
      </c>
      <c r="YW77">
        <f t="shared" si="180"/>
        <v>-1</v>
      </c>
      <c r="YX77" t="s">
        <v>1180</v>
      </c>
      <c r="YY77">
        <v>2</v>
      </c>
      <c r="YZ77">
        <v>1</v>
      </c>
      <c r="ZA77">
        <v>3</v>
      </c>
      <c r="ZB77" s="138">
        <v>74060</v>
      </c>
      <c r="ZC77" s="138">
        <v>111090</v>
      </c>
      <c r="ZD77" s="196">
        <v>-1971.1006376493322</v>
      </c>
      <c r="ZE77" s="196">
        <f t="shared" si="165"/>
        <v>-1971.1006376493322</v>
      </c>
      <c r="ZF77" s="196">
        <v>-1971.1006376493322</v>
      </c>
      <c r="ZG77" s="196">
        <v>1971.1006376493322</v>
      </c>
      <c r="ZH77" s="196">
        <v>-1971.1006376493322</v>
      </c>
      <c r="ZI77" s="196">
        <v>-1971.1006376493322</v>
      </c>
      <c r="ZJ77" s="196">
        <v>-1971.1006376493322</v>
      </c>
      <c r="ZK77" s="196">
        <f t="shared" si="107"/>
        <v>-1971.1006376493322</v>
      </c>
      <c r="ZL77" s="196">
        <v>1971.1006376493322</v>
      </c>
      <c r="ZM77" s="196">
        <v>-1971.1006376493322</v>
      </c>
      <c r="ZN77" s="196">
        <v>-1971.1006376493322</v>
      </c>
      <c r="ZO77" s="196">
        <v>1971.1006376493322</v>
      </c>
      <c r="ZQ77">
        <v>1</v>
      </c>
      <c r="ZR77" s="239">
        <v>1</v>
      </c>
      <c r="ZS77" s="239">
        <v>1</v>
      </c>
      <c r="ZT77" s="239">
        <v>1</v>
      </c>
      <c r="ZU77" s="214">
        <v>-1</v>
      </c>
      <c r="ZV77" s="240">
        <v>5</v>
      </c>
      <c r="ZW77">
        <v>1</v>
      </c>
      <c r="ZX77">
        <v>-1</v>
      </c>
      <c r="ZY77" s="214">
        <v>-1</v>
      </c>
      <c r="ZZ77">
        <v>0</v>
      </c>
      <c r="AAA77">
        <v>1</v>
      </c>
      <c r="AAB77">
        <v>0</v>
      </c>
      <c r="AAC77">
        <v>1</v>
      </c>
      <c r="AAD77" s="248">
        <v>-7.8314879827200007E-3</v>
      </c>
      <c r="AAE77" s="202">
        <v>42551</v>
      </c>
      <c r="AAF77">
        <f t="shared" si="181"/>
        <v>1</v>
      </c>
      <c r="AAG77" t="s">
        <v>1180</v>
      </c>
      <c r="AAH77">
        <v>2</v>
      </c>
      <c r="AAI77" s="252">
        <v>2</v>
      </c>
      <c r="AAJ77">
        <v>2</v>
      </c>
      <c r="AAK77" s="138">
        <v>73480</v>
      </c>
      <c r="AAL77" s="138">
        <v>73480</v>
      </c>
      <c r="AAM77" s="196">
        <v>-575.45773697026561</v>
      </c>
      <c r="AAN77" s="196">
        <f t="shared" si="166"/>
        <v>-575.45773697026561</v>
      </c>
      <c r="AAO77" s="196">
        <v>575.45773697026561</v>
      </c>
      <c r="AAP77" s="196">
        <v>-575.45773697026561</v>
      </c>
      <c r="AAQ77" s="196">
        <v>575.45773697026561</v>
      </c>
      <c r="AAR77" s="196">
        <v>-575.45773697026561</v>
      </c>
      <c r="AAS77" s="196">
        <v>-575.45773697026561</v>
      </c>
      <c r="AAT77" s="196">
        <f t="shared" si="108"/>
        <v>-575.45773697026561</v>
      </c>
      <c r="AAU77" s="196">
        <v>-575.45773697026561</v>
      </c>
      <c r="AAV77" s="196">
        <v>575.45773697026561</v>
      </c>
      <c r="AAW77" s="196">
        <v>-575.45773697026561</v>
      </c>
      <c r="AAX77" s="196">
        <v>575.45773697026561</v>
      </c>
      <c r="AAZ77">
        <v>-1</v>
      </c>
      <c r="ABA77" s="239">
        <v>1</v>
      </c>
      <c r="ABB77" s="239">
        <v>-1</v>
      </c>
      <c r="ABC77" s="239">
        <v>1</v>
      </c>
      <c r="ABD77" s="214">
        <v>-1</v>
      </c>
      <c r="ABE77" s="240">
        <v>6</v>
      </c>
      <c r="ABF77">
        <v>1</v>
      </c>
      <c r="ABG77">
        <v>-1</v>
      </c>
      <c r="ABH77" s="214">
        <v>1</v>
      </c>
      <c r="ABI77">
        <v>1</v>
      </c>
      <c r="ABJ77">
        <v>0</v>
      </c>
      <c r="ABK77">
        <v>1</v>
      </c>
      <c r="ABL77">
        <v>0</v>
      </c>
      <c r="ABM77" s="248">
        <v>2.3407729994600002E-2</v>
      </c>
      <c r="ABN77" s="202">
        <v>42551</v>
      </c>
      <c r="ABO77">
        <v>-1</v>
      </c>
      <c r="ABP77" t="s">
        <v>1180</v>
      </c>
      <c r="ABQ77">
        <v>2</v>
      </c>
      <c r="ABR77" s="252">
        <v>2</v>
      </c>
      <c r="ABS77">
        <v>2</v>
      </c>
      <c r="ABT77" s="138">
        <v>75200</v>
      </c>
      <c r="ABU77" s="138">
        <v>75200</v>
      </c>
      <c r="ABV77" s="196">
        <v>1760.2612955939201</v>
      </c>
      <c r="ABW77" s="196">
        <v>-1760.2612955939201</v>
      </c>
      <c r="ABX77" s="196">
        <v>-1760.2612955939201</v>
      </c>
      <c r="ABY77" s="196">
        <v>1760.2612955939201</v>
      </c>
      <c r="ABZ77" s="196">
        <v>-1760.2612955939201</v>
      </c>
      <c r="ACA77" s="196">
        <v>-1760.2612955939201</v>
      </c>
      <c r="ACB77" s="196">
        <v>1760.2612955939201</v>
      </c>
      <c r="ACC77" s="196">
        <v>-1760.2612955939201</v>
      </c>
      <c r="ACD77" s="196">
        <v>1760.2612955939201</v>
      </c>
      <c r="ACE77" s="196">
        <v>-1760.2612955939201</v>
      </c>
      <c r="ACF77" s="196">
        <v>-1760.2612955939201</v>
      </c>
      <c r="ACG77" s="196">
        <v>1760.2612955939201</v>
      </c>
      <c r="ACI77">
        <v>1</v>
      </c>
      <c r="ACJ77" s="239">
        <v>-1</v>
      </c>
      <c r="ACK77" s="239">
        <v>1</v>
      </c>
      <c r="ACL77" s="239">
        <v>-1</v>
      </c>
      <c r="ACM77" s="214">
        <v>-1</v>
      </c>
      <c r="ACN77" s="240">
        <v>-3</v>
      </c>
      <c r="ACO77">
        <v>1</v>
      </c>
      <c r="ACP77">
        <v>1</v>
      </c>
      <c r="ACQ77" s="214">
        <v>1</v>
      </c>
      <c r="ACR77">
        <v>1</v>
      </c>
      <c r="ACS77">
        <v>0</v>
      </c>
      <c r="ACT77">
        <v>1</v>
      </c>
      <c r="ACU77">
        <v>1</v>
      </c>
      <c r="ACV77" s="248">
        <v>2.2606382978700001E-2</v>
      </c>
      <c r="ACW77" s="202">
        <v>42551</v>
      </c>
      <c r="ACX77">
        <v>1</v>
      </c>
      <c r="ACY77" t="s">
        <v>1180</v>
      </c>
      <c r="ACZ77">
        <v>2</v>
      </c>
      <c r="ADA77" s="252"/>
      <c r="ADB77">
        <v>2</v>
      </c>
      <c r="ADC77" s="138">
        <v>76900</v>
      </c>
      <c r="ADD77" s="138">
        <v>76900</v>
      </c>
      <c r="ADE77" s="196">
        <v>-1738.4308510620301</v>
      </c>
      <c r="ADF77" s="196">
        <v>1738.4308510620301</v>
      </c>
      <c r="ADG77" s="196">
        <v>-1738.4308510620301</v>
      </c>
      <c r="ADH77" s="196">
        <v>1738.4308510620301</v>
      </c>
      <c r="ADI77" s="196">
        <v>1738.4308510620301</v>
      </c>
      <c r="ADJ77" s="196">
        <v>1738.4308510620301</v>
      </c>
      <c r="ADK77" s="196">
        <v>-1738.4308510620301</v>
      </c>
      <c r="ADL77" s="196">
        <v>1738.4308510620301</v>
      </c>
      <c r="ADM77" s="196">
        <v>1738.4308510620301</v>
      </c>
      <c r="ADN77" s="196">
        <v>-1738.4308510620301</v>
      </c>
      <c r="ADO77" s="196">
        <v>-1738.4308510620301</v>
      </c>
      <c r="ADP77" s="196">
        <v>1738.4308510620301</v>
      </c>
      <c r="ADR77">
        <v>1</v>
      </c>
      <c r="ADS77" s="239">
        <v>-1</v>
      </c>
      <c r="ADT77" s="239">
        <v>-1</v>
      </c>
      <c r="ADU77" s="214">
        <v>1</v>
      </c>
      <c r="ADV77" s="214">
        <v>-1</v>
      </c>
      <c r="ADW77" s="240">
        <v>-4</v>
      </c>
      <c r="ADX77">
        <v>1</v>
      </c>
      <c r="ADY77">
        <v>1</v>
      </c>
      <c r="ADZ77" s="214">
        <v>-1</v>
      </c>
      <c r="AEA77">
        <v>1</v>
      </c>
      <c r="AEB77">
        <v>1</v>
      </c>
      <c r="AEC77">
        <v>0</v>
      </c>
      <c r="AED77">
        <v>0</v>
      </c>
      <c r="AEE77" s="248">
        <v>-4.2392717815299998E-2</v>
      </c>
      <c r="AEF77" s="202">
        <v>42558</v>
      </c>
      <c r="AEG77">
        <v>1</v>
      </c>
      <c r="AEH77" t="s">
        <v>1180</v>
      </c>
      <c r="AEI77">
        <v>2</v>
      </c>
      <c r="AEJ77" s="252"/>
      <c r="AEK77">
        <v>2</v>
      </c>
      <c r="AEL77" s="138">
        <v>73640</v>
      </c>
      <c r="AEM77" s="138">
        <v>73640</v>
      </c>
      <c r="AEN77" s="196">
        <v>3121.799739918692</v>
      </c>
      <c r="AEO77" s="196">
        <v>-3121.799739918692</v>
      </c>
      <c r="AEP77" s="196">
        <v>3121.799739918692</v>
      </c>
      <c r="AEQ77" s="196">
        <v>-3121.799739918692</v>
      </c>
      <c r="AER77" s="196">
        <v>-3121.799739918692</v>
      </c>
      <c r="AES77" s="196">
        <v>3121.799739918692</v>
      </c>
      <c r="AET77" s="196">
        <v>-3121.799739918692</v>
      </c>
      <c r="AEU77" s="196">
        <v>-3121.799739918692</v>
      </c>
      <c r="AEV77" s="196">
        <v>-3121.799739918692</v>
      </c>
      <c r="AEW77" s="196">
        <v>3121.799739918692</v>
      </c>
      <c r="AEX77" s="196">
        <v>-3121.799739918692</v>
      </c>
      <c r="AEY77" s="196">
        <v>3121.799739918692</v>
      </c>
      <c r="AFA77">
        <f t="shared" si="109"/>
        <v>-1</v>
      </c>
      <c r="AFB77" s="239">
        <v>-1</v>
      </c>
      <c r="AFC77" s="239">
        <v>-1</v>
      </c>
      <c r="AFD77" s="239">
        <v>-1</v>
      </c>
      <c r="AFE77" s="214">
        <v>-1</v>
      </c>
      <c r="AFF77" s="240">
        <v>1</v>
      </c>
      <c r="AFG77">
        <f t="shared" si="110"/>
        <v>1</v>
      </c>
      <c r="AFH77">
        <f t="shared" si="111"/>
        <v>-1</v>
      </c>
      <c r="AFI77" s="214">
        <v>-1</v>
      </c>
      <c r="AFJ77">
        <f t="shared" si="112"/>
        <v>1</v>
      </c>
      <c r="AFK77">
        <f t="shared" si="194"/>
        <v>1</v>
      </c>
      <c r="AFL77">
        <f t="shared" si="167"/>
        <v>0</v>
      </c>
      <c r="AFM77">
        <f t="shared" si="114"/>
        <v>1</v>
      </c>
      <c r="AFN77">
        <v>-5.16023900054E-3</v>
      </c>
      <c r="AFO77" s="202">
        <v>42558</v>
      </c>
      <c r="AFP77">
        <f t="shared" si="115"/>
        <v>-1</v>
      </c>
      <c r="AFQ77" t="str">
        <f t="shared" si="92"/>
        <v>TRUE</v>
      </c>
      <c r="AFR77">
        <f>VLOOKUP($A77,'FuturesInfo (3)'!$A$2:$V$80,22)</f>
        <v>2</v>
      </c>
      <c r="AFS77" s="252"/>
      <c r="AFT77">
        <f t="shared" si="116"/>
        <v>2</v>
      </c>
      <c r="AFU77" s="138">
        <f>VLOOKUP($A77,'FuturesInfo (3)'!$A$2:$O$80,15)*AFR77</f>
        <v>73260</v>
      </c>
      <c r="AFV77" s="138">
        <f>VLOOKUP($A77,'FuturesInfo (3)'!$A$2:$O$80,15)*AFT77</f>
        <v>73260</v>
      </c>
      <c r="AFW77" s="196">
        <f t="shared" si="117"/>
        <v>378.0391091795604</v>
      </c>
      <c r="AFX77" s="196">
        <f t="shared" si="188"/>
        <v>378.0391091795604</v>
      </c>
      <c r="AFY77" s="196">
        <f t="shared" si="119"/>
        <v>378.0391091795604</v>
      </c>
      <c r="AFZ77" s="196">
        <f t="shared" si="120"/>
        <v>-378.0391091795604</v>
      </c>
      <c r="AGA77" s="196">
        <f t="shared" si="191"/>
        <v>378.0391091795604</v>
      </c>
      <c r="AGB77" s="196">
        <f t="shared" si="122"/>
        <v>378.0391091795604</v>
      </c>
      <c r="AGC77" s="196">
        <f t="shared" si="168"/>
        <v>378.0391091795604</v>
      </c>
      <c r="AGD77" s="196">
        <f t="shared" si="123"/>
        <v>378.0391091795604</v>
      </c>
      <c r="AGE77" s="196">
        <f>IF(IF(sym!$Q66=AFI77,1,0)=1,ABS(AFU77*AFN77),-ABS(AFU77*AFN77))</f>
        <v>-378.0391091795604</v>
      </c>
      <c r="AGF77" s="196">
        <f>IF(IF(sym!$P66=AFI77,1,0)=1,ABS(AFU77*AFN77),-ABS(AFU77*AFN77))</f>
        <v>378.0391091795604</v>
      </c>
      <c r="AGG77" s="196">
        <f t="shared" si="183"/>
        <v>-378.0391091795604</v>
      </c>
      <c r="AGH77" s="196">
        <f t="shared" si="125"/>
        <v>378.0391091795604</v>
      </c>
      <c r="AGJ77">
        <f t="shared" si="126"/>
        <v>-1</v>
      </c>
      <c r="AGK77" s="239">
        <v>-1</v>
      </c>
      <c r="AGL77" s="239">
        <v>-1</v>
      </c>
      <c r="AGM77" s="239">
        <v>1</v>
      </c>
      <c r="AGN77" s="214">
        <v>-1</v>
      </c>
      <c r="AGO77" s="240">
        <v>2</v>
      </c>
      <c r="AGP77">
        <f t="shared" si="127"/>
        <v>1</v>
      </c>
      <c r="AGQ77">
        <f t="shared" si="128"/>
        <v>-1</v>
      </c>
      <c r="AGR77" s="214"/>
      <c r="AGS77">
        <f t="shared" si="129"/>
        <v>0</v>
      </c>
      <c r="AGT77">
        <f t="shared" si="195"/>
        <v>0</v>
      </c>
      <c r="AGU77">
        <f t="shared" si="169"/>
        <v>0</v>
      </c>
      <c r="AGV77">
        <f t="shared" si="131"/>
        <v>0</v>
      </c>
      <c r="AGW77" s="248"/>
      <c r="AGX77" s="202">
        <v>42558</v>
      </c>
      <c r="AGY77">
        <f t="shared" si="132"/>
        <v>-1</v>
      </c>
      <c r="AGZ77" t="str">
        <f t="shared" si="93"/>
        <v>TRUE</v>
      </c>
      <c r="AHA77">
        <f>VLOOKUP($A77,'FuturesInfo (3)'!$A$2:$V$80,22)</f>
        <v>2</v>
      </c>
      <c r="AHB77" s="252"/>
      <c r="AHC77">
        <f t="shared" si="133"/>
        <v>2</v>
      </c>
      <c r="AHD77" s="138">
        <f>VLOOKUP($A77,'FuturesInfo (3)'!$A$2:$O$80,15)*AHA77</f>
        <v>73260</v>
      </c>
      <c r="AHE77" s="138">
        <f>VLOOKUP($A77,'FuturesInfo (3)'!$A$2:$O$80,15)*AHC77</f>
        <v>73260</v>
      </c>
      <c r="AHF77" s="196">
        <f t="shared" si="134"/>
        <v>0</v>
      </c>
      <c r="AHG77" s="196">
        <f t="shared" si="189"/>
        <v>0</v>
      </c>
      <c r="AHH77" s="196">
        <f t="shared" si="136"/>
        <v>0</v>
      </c>
      <c r="AHI77" s="196">
        <f t="shared" si="137"/>
        <v>0</v>
      </c>
      <c r="AHJ77" s="196">
        <f t="shared" si="192"/>
        <v>0</v>
      </c>
      <c r="AHK77" s="196">
        <f t="shared" si="139"/>
        <v>0</v>
      </c>
      <c r="AHL77" s="196">
        <f t="shared" si="170"/>
        <v>0</v>
      </c>
      <c r="AHM77" s="196">
        <f t="shared" si="140"/>
        <v>0</v>
      </c>
      <c r="AHN77" s="196">
        <f>IF(IF(sym!$Q66=AGR77,1,0)=1,ABS(AHD77*AGW77),-ABS(AHD77*AGW77))</f>
        <v>0</v>
      </c>
      <c r="AHO77" s="196">
        <f>IF(IF(sym!$P66=AGR77,1,0)=1,ABS(AHD77*AGW77),-ABS(AHD77*AGW77))</f>
        <v>0</v>
      </c>
      <c r="AHP77" s="196">
        <f t="shared" si="185"/>
        <v>0</v>
      </c>
      <c r="AHQ77" s="196">
        <f t="shared" si="142"/>
        <v>0</v>
      </c>
      <c r="AHS77">
        <f t="shared" si="143"/>
        <v>0</v>
      </c>
      <c r="AHT77" s="239"/>
      <c r="AHU77" s="239"/>
      <c r="AHV77" s="239"/>
      <c r="AHW77" s="214"/>
      <c r="AHX77" s="240"/>
      <c r="AHY77">
        <f t="shared" si="144"/>
        <v>1</v>
      </c>
      <c r="AHZ77">
        <f t="shared" si="145"/>
        <v>0</v>
      </c>
      <c r="AIA77" s="214"/>
      <c r="AIB77">
        <f t="shared" si="146"/>
        <v>1</v>
      </c>
      <c r="AIC77">
        <f t="shared" si="196"/>
        <v>1</v>
      </c>
      <c r="AID77">
        <f t="shared" si="171"/>
        <v>0</v>
      </c>
      <c r="AIE77">
        <f t="shared" si="148"/>
        <v>1</v>
      </c>
      <c r="AIF77" s="248"/>
      <c r="AIG77" s="202"/>
      <c r="AIH77">
        <f t="shared" si="149"/>
        <v>-1</v>
      </c>
      <c r="AII77" t="str">
        <f t="shared" si="94"/>
        <v>FALSE</v>
      </c>
      <c r="AIJ77">
        <f>VLOOKUP($A77,'FuturesInfo (3)'!$A$2:$V$80,22)</f>
        <v>2</v>
      </c>
      <c r="AIK77" s="252"/>
      <c r="AIL77">
        <f t="shared" si="150"/>
        <v>2</v>
      </c>
      <c r="AIM77" s="138">
        <f>VLOOKUP($A77,'FuturesInfo (3)'!$A$2:$O$80,15)*AIJ77</f>
        <v>73260</v>
      </c>
      <c r="AIN77" s="138">
        <f>VLOOKUP($A77,'FuturesInfo (3)'!$A$2:$O$80,15)*AIL77</f>
        <v>73260</v>
      </c>
      <c r="AIO77" s="196">
        <f t="shared" si="151"/>
        <v>0</v>
      </c>
      <c r="AIP77" s="196">
        <f t="shared" si="190"/>
        <v>0</v>
      </c>
      <c r="AIQ77" s="196">
        <f t="shared" si="153"/>
        <v>0</v>
      </c>
      <c r="AIR77" s="196">
        <f t="shared" si="154"/>
        <v>0</v>
      </c>
      <c r="AIS77" s="196">
        <f t="shared" si="193"/>
        <v>0</v>
      </c>
      <c r="AIT77" s="196">
        <f t="shared" si="156"/>
        <v>0</v>
      </c>
      <c r="AIU77" s="196">
        <f t="shared" si="172"/>
        <v>0</v>
      </c>
      <c r="AIV77" s="196">
        <f t="shared" si="157"/>
        <v>0</v>
      </c>
      <c r="AIW77" s="196">
        <f>IF(IF(sym!$Q66=AIA77,1,0)=1,ABS(AIM77*AIF77),-ABS(AIM77*AIF77))</f>
        <v>0</v>
      </c>
      <c r="AIX77" s="196">
        <f>IF(IF(sym!$P66=AIA77,1,0)=1,ABS(AIM77*AIF77),-ABS(AIM77*AIF77))</f>
        <v>0</v>
      </c>
      <c r="AIY77" s="196">
        <f t="shared" si="187"/>
        <v>0</v>
      </c>
      <c r="AIZ77" s="196">
        <f t="shared" si="159"/>
        <v>0</v>
      </c>
    </row>
    <row r="78" spans="1:936" x14ac:dyDescent="0.25">
      <c r="A78" s="1" t="s">
        <v>873</v>
      </c>
      <c r="B78" s="150" t="str">
        <f>'FuturesInfo (3)'!M66</f>
        <v>SW</v>
      </c>
      <c r="C78" s="200" t="str">
        <f>VLOOKUP(A78,'FuturesInfo (3)'!$A$2:$K$80,11)</f>
        <v>index</v>
      </c>
      <c r="F78" t="e">
        <f>#REF!</f>
        <v>#REF!</v>
      </c>
      <c r="G78">
        <v>1</v>
      </c>
      <c r="H78">
        <v>-1</v>
      </c>
      <c r="I78">
        <v>-1</v>
      </c>
      <c r="J78">
        <f t="shared" ref="J78:J92" si="206">IF(G78=I78,1,0)</f>
        <v>0</v>
      </c>
      <c r="K78">
        <f t="shared" ref="K78:K92" si="207">IF(I78=H78,1,0)</f>
        <v>1</v>
      </c>
      <c r="L78" s="184">
        <v>-9.0046239961099998E-3</v>
      </c>
      <c r="M78" s="2">
        <v>10</v>
      </c>
      <c r="N78">
        <v>60</v>
      </c>
      <c r="O78" t="str">
        <f t="shared" ref="O78:O92" si="208">IF(G78="","FALSE","TRUE")</f>
        <v>TRUE</v>
      </c>
      <c r="P78">
        <f>VLOOKUP($A78,'FuturesInfo (3)'!$A$2:$V$80,22)</f>
        <v>2</v>
      </c>
      <c r="Q78">
        <f t="shared" ref="Q78:R92" si="209">P78</f>
        <v>2</v>
      </c>
      <c r="R78">
        <f t="shared" si="209"/>
        <v>2</v>
      </c>
      <c r="S78" s="138">
        <f>VLOOKUP($A78,'FuturesInfo (3)'!$A$2:$O$80,15)*Q78</f>
        <v>165314.6284436312</v>
      </c>
      <c r="T78" s="144">
        <f t="shared" ref="T78:T92" si="210">IF(J78=1,ABS(S78*L78),-ABS(S78*L78))</f>
        <v>-1488.5960701915301</v>
      </c>
      <c r="U78" s="144">
        <f t="shared" si="95"/>
        <v>1488.5960701915301</v>
      </c>
      <c r="W78">
        <f t="shared" ref="W78:W92" si="211">G78</f>
        <v>1</v>
      </c>
      <c r="X78">
        <v>-1</v>
      </c>
      <c r="Y78">
        <v>-1</v>
      </c>
      <c r="Z78">
        <v>1</v>
      </c>
      <c r="AA78">
        <f t="shared" si="173"/>
        <v>0</v>
      </c>
      <c r="AB78">
        <f t="shared" ref="AB78:AB92" si="212">IF(Z78=Y78,1,0)</f>
        <v>0</v>
      </c>
      <c r="AC78" s="1">
        <v>4.0520628683700004E-3</v>
      </c>
      <c r="AD78" s="2">
        <v>10</v>
      </c>
      <c r="AE78">
        <v>60</v>
      </c>
      <c r="AF78" t="str">
        <f t="shared" ref="AF78:AF92" si="213">IF(X78="","FALSE","TRUE")</f>
        <v>TRUE</v>
      </c>
      <c r="AG78">
        <f>VLOOKUP($A78,'FuturesInfo (3)'!$A$2:$V$80,22)</f>
        <v>2</v>
      </c>
      <c r="AH78">
        <f t="shared" ref="AH78:AH92" si="214">ROUND(IF(X78=Y78,AG78*(1+$AH$95),AG78*(1-$AH$95)),0)</f>
        <v>3</v>
      </c>
      <c r="AI78">
        <f t="shared" si="96"/>
        <v>2</v>
      </c>
      <c r="AJ78" s="138">
        <f>VLOOKUP($A78,'FuturesInfo (3)'!$A$2:$O$80,15)*AI78</f>
        <v>165314.6284436312</v>
      </c>
      <c r="AK78" s="196">
        <f t="shared" ref="AK78:AK92" si="215">IF(AA78=1,ABS(AJ78*AC78),-ABS(AJ78*AC78))</f>
        <v>-669.86526751482108</v>
      </c>
      <c r="AL78" s="196">
        <f t="shared" si="98"/>
        <v>-669.86526751482108</v>
      </c>
      <c r="AN78">
        <f t="shared" ref="AN78:AN92" si="216">X78</f>
        <v>-1</v>
      </c>
      <c r="AO78">
        <v>-1</v>
      </c>
      <c r="AP78">
        <v>-1</v>
      </c>
      <c r="AQ78">
        <v>1</v>
      </c>
      <c r="AR78">
        <f t="shared" si="174"/>
        <v>0</v>
      </c>
      <c r="AS78">
        <f t="shared" ref="AS78:AS92" si="217">IF(AQ78=AP78,1,0)</f>
        <v>0</v>
      </c>
      <c r="AT78" s="1">
        <v>3.1796502384699998E-3</v>
      </c>
      <c r="AU78" s="2">
        <v>10</v>
      </c>
      <c r="AV78">
        <v>60</v>
      </c>
      <c r="AW78" t="str">
        <f t="shared" ref="AW78:AW92" si="218">IF(AO78="","FALSE","TRUE")</f>
        <v>TRUE</v>
      </c>
      <c r="AX78">
        <f>VLOOKUP($A78,'FuturesInfo (3)'!$A$2:$V$80,22)</f>
        <v>2</v>
      </c>
      <c r="AY78">
        <f t="shared" ref="AY78:AY92" si="219">ROUND(IF(AO78=AP78,AX78*(1+$AH$95),AX78*(1-$AH$95)),0)</f>
        <v>3</v>
      </c>
      <c r="AZ78">
        <f t="shared" si="99"/>
        <v>2</v>
      </c>
      <c r="BA78" s="138">
        <f>VLOOKUP($A78,'FuturesInfo (3)'!$A$2:$O$80,15)*AZ78</f>
        <v>165314.6284436312</v>
      </c>
      <c r="BB78" s="196">
        <f t="shared" ref="BB78:BB92" si="220">IF(AR78=1,ABS(BA78*AT78),-ABS(BA78*AT78))</f>
        <v>-525.64269775337141</v>
      </c>
      <c r="BC78" s="196">
        <f t="shared" si="100"/>
        <v>-525.64269775337141</v>
      </c>
      <c r="BE78">
        <v>-1</v>
      </c>
      <c r="BF78">
        <v>-1</v>
      </c>
      <c r="BG78">
        <v>-1</v>
      </c>
      <c r="BH78">
        <v>-1</v>
      </c>
      <c r="BI78">
        <v>1</v>
      </c>
      <c r="BJ78">
        <v>1</v>
      </c>
      <c r="BK78" s="1">
        <v>-9.1429964647100001E-3</v>
      </c>
      <c r="BL78" s="2">
        <v>10</v>
      </c>
      <c r="BM78">
        <v>60</v>
      </c>
      <c r="BN78" t="s">
        <v>1180</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1180</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1180</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1180</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1180</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1180</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1180</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1180</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1180</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1180</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1180</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1180</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1180</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1180</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1180</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1180</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1180</v>
      </c>
      <c r="QX78">
        <v>1</v>
      </c>
      <c r="QY78" s="252">
        <v>2</v>
      </c>
      <c r="QZ78">
        <v>1</v>
      </c>
      <c r="RA78" s="138">
        <v>81663.562496162427</v>
      </c>
      <c r="RB78" s="138">
        <v>81663.562496162427</v>
      </c>
      <c r="RC78" s="196">
        <v>618.66335224385273</v>
      </c>
      <c r="RD78" s="196">
        <f t="shared" ref="RD78:RD92" si="221">IF(IF(QH78=QO78,1,0)=1,ABS(RA78*QT78),-ABS(RA78*QT78))</f>
        <v>618.66335224385273</v>
      </c>
      <c r="RE78" s="196">
        <v>618.66335224385273</v>
      </c>
      <c r="RF78" s="196">
        <v>-618.66335224385273</v>
      </c>
      <c r="RG78" s="196">
        <v>-618.66335224385273</v>
      </c>
      <c r="RH78" s="196">
        <v>618.66335224385273</v>
      </c>
      <c r="RI78" s="196">
        <f t="shared" si="101"/>
        <v>0</v>
      </c>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f t="shared" si="175"/>
        <v>-1</v>
      </c>
      <c r="SE78" t="s">
        <v>1180</v>
      </c>
      <c r="SF78">
        <v>1</v>
      </c>
      <c r="SG78" s="252">
        <v>1</v>
      </c>
      <c r="SH78">
        <v>1</v>
      </c>
      <c r="SI78" s="138">
        <v>82565.216943531865</v>
      </c>
      <c r="SJ78" s="138">
        <v>82565.216943531865</v>
      </c>
      <c r="SK78" s="196">
        <v>-682.87021532249992</v>
      </c>
      <c r="SL78" s="196">
        <f t="shared" si="160"/>
        <v>682.87021532249992</v>
      </c>
      <c r="SM78" s="196">
        <v>682.87021532249992</v>
      </c>
      <c r="SN78" s="196">
        <v>-682.87021532249992</v>
      </c>
      <c r="SO78" s="196">
        <v>682.87021532249992</v>
      </c>
      <c r="SP78" s="196">
        <v>-682.87021532249992</v>
      </c>
      <c r="SQ78" s="196">
        <v>-682.87021532249992</v>
      </c>
      <c r="SR78" s="196">
        <f t="shared" si="102"/>
        <v>-682.87021532249992</v>
      </c>
      <c r="SS78" s="196">
        <v>682.87021532249992</v>
      </c>
      <c r="ST78" s="196">
        <v>-682.87021532249992</v>
      </c>
      <c r="SU78" s="196">
        <v>-682.87021532249992</v>
      </c>
      <c r="SV78" s="196">
        <v>682.87021532249992</v>
      </c>
      <c r="SX78">
        <v>1</v>
      </c>
      <c r="SY78" s="239">
        <v>1</v>
      </c>
      <c r="SZ78" s="239">
        <v>-1</v>
      </c>
      <c r="TA78" s="239">
        <v>1</v>
      </c>
      <c r="TB78" s="214">
        <v>-1</v>
      </c>
      <c r="TC78" s="240">
        <v>4</v>
      </c>
      <c r="TD78">
        <v>1</v>
      </c>
      <c r="TE78">
        <v>-1</v>
      </c>
      <c r="TF78" s="214">
        <v>-1</v>
      </c>
      <c r="TG78">
        <v>0</v>
      </c>
      <c r="TH78">
        <v>1</v>
      </c>
      <c r="TI78">
        <v>0</v>
      </c>
      <c r="TJ78">
        <v>1</v>
      </c>
      <c r="TK78" s="248">
        <v>-3.60427541636E-3</v>
      </c>
      <c r="TL78" s="202">
        <v>42548</v>
      </c>
      <c r="TM78">
        <f t="shared" si="176"/>
        <v>1</v>
      </c>
      <c r="TN78" t="s">
        <v>1180</v>
      </c>
      <c r="TO78">
        <v>2</v>
      </c>
      <c r="TP78" s="252">
        <v>2</v>
      </c>
      <c r="TQ78">
        <v>2</v>
      </c>
      <c r="TR78" s="138">
        <v>164923.2161775748</v>
      </c>
      <c r="TS78" s="138">
        <v>164923.2161775748</v>
      </c>
      <c r="TT78" s="196">
        <v>-594.42869365585864</v>
      </c>
      <c r="TU78" s="196">
        <f t="shared" si="161"/>
        <v>-594.42869365585864</v>
      </c>
      <c r="TV78" s="196">
        <v>594.42869365585864</v>
      </c>
      <c r="TW78" s="196">
        <v>-594.42869365585864</v>
      </c>
      <c r="TX78" s="196">
        <v>594.42869365585864</v>
      </c>
      <c r="TY78" s="196">
        <v>594.42869365585864</v>
      </c>
      <c r="TZ78" s="196">
        <v>-594.42869365585864</v>
      </c>
      <c r="UA78" s="196">
        <f t="shared" si="103"/>
        <v>-594.42869365585864</v>
      </c>
      <c r="UB78" s="196">
        <v>-594.42869365585864</v>
      </c>
      <c r="UC78" s="196">
        <v>594.42869365585864</v>
      </c>
      <c r="UD78" s="196">
        <v>-594.42869365585864</v>
      </c>
      <c r="UE78" s="196">
        <v>594.42869365585864</v>
      </c>
      <c r="UG78">
        <v>-1</v>
      </c>
      <c r="UH78" s="239">
        <v>1</v>
      </c>
      <c r="UI78" s="239">
        <v>-1</v>
      </c>
      <c r="UJ78" s="239">
        <v>1</v>
      </c>
      <c r="UK78" s="214">
        <v>-1</v>
      </c>
      <c r="UL78" s="240">
        <v>5</v>
      </c>
      <c r="UM78">
        <v>1</v>
      </c>
      <c r="UN78">
        <v>-1</v>
      </c>
      <c r="UO78" s="214">
        <v>-1</v>
      </c>
      <c r="UP78">
        <v>0</v>
      </c>
      <c r="UQ78">
        <v>1</v>
      </c>
      <c r="UR78">
        <v>0</v>
      </c>
      <c r="US78">
        <v>1</v>
      </c>
      <c r="UT78" s="248">
        <v>-1.4843457652499999E-2</v>
      </c>
      <c r="UU78" s="202">
        <v>42548</v>
      </c>
      <c r="UV78">
        <f t="shared" si="177"/>
        <v>-1</v>
      </c>
      <c r="UW78" t="s">
        <v>1180</v>
      </c>
      <c r="UX78">
        <v>2</v>
      </c>
      <c r="UY78" s="252">
        <v>1</v>
      </c>
      <c r="UZ78">
        <v>3</v>
      </c>
      <c r="VA78" s="138">
        <v>161772.98935919625</v>
      </c>
      <c r="VB78" s="138">
        <v>242659.48403879436</v>
      </c>
      <c r="VC78" s="196">
        <v>-2401.2705168715624</v>
      </c>
      <c r="VD78" s="196">
        <f t="shared" si="162"/>
        <v>2401.2705168715624</v>
      </c>
      <c r="VE78" s="196">
        <v>2401.2705168715624</v>
      </c>
      <c r="VF78" s="196">
        <v>-2401.2705168715624</v>
      </c>
      <c r="VG78" s="196">
        <v>2401.2705168715624</v>
      </c>
      <c r="VH78" s="196">
        <v>2401.2705168715624</v>
      </c>
      <c r="VI78" s="196">
        <v>-2401.2705168715624</v>
      </c>
      <c r="VJ78" s="196">
        <f t="shared" si="104"/>
        <v>2401.2705168715624</v>
      </c>
      <c r="VK78" s="196">
        <v>-2401.2705168715624</v>
      </c>
      <c r="VL78" s="196">
        <v>2401.2705168715624</v>
      </c>
      <c r="VM78" s="196">
        <v>-2401.2705168715624</v>
      </c>
      <c r="VN78" s="196">
        <v>2401.2705168715624</v>
      </c>
      <c r="VP78">
        <v>-1</v>
      </c>
      <c r="VQ78" s="239">
        <v>-1</v>
      </c>
      <c r="VR78" s="239">
        <v>-1</v>
      </c>
      <c r="VS78" s="239">
        <v>-1</v>
      </c>
      <c r="VT78" s="214">
        <v>-1</v>
      </c>
      <c r="VU78" s="240">
        <v>6</v>
      </c>
      <c r="VV78">
        <v>1</v>
      </c>
      <c r="VW78">
        <v>-1</v>
      </c>
      <c r="VX78" s="214">
        <v>-1</v>
      </c>
      <c r="VY78">
        <v>1</v>
      </c>
      <c r="VZ78">
        <v>1</v>
      </c>
      <c r="WA78">
        <v>0</v>
      </c>
      <c r="WB78">
        <v>1</v>
      </c>
      <c r="WC78" s="248">
        <v>-1.8992149911399999E-3</v>
      </c>
      <c r="WD78" s="202">
        <v>42548</v>
      </c>
      <c r="WE78">
        <f t="shared" si="178"/>
        <v>-1</v>
      </c>
      <c r="WF78" t="s">
        <v>1180</v>
      </c>
      <c r="WG78">
        <v>2</v>
      </c>
      <c r="WH78" s="252">
        <v>2</v>
      </c>
      <c r="WI78">
        <v>2</v>
      </c>
      <c r="WJ78" s="138">
        <v>161074.78545157335</v>
      </c>
      <c r="WK78" s="138">
        <v>161074.78545157335</v>
      </c>
      <c r="WL78" s="196">
        <v>305.91564722428728</v>
      </c>
      <c r="WM78" s="196">
        <f t="shared" si="163"/>
        <v>305.91564722428728</v>
      </c>
      <c r="WN78" s="196">
        <v>305.91564722428728</v>
      </c>
      <c r="WO78" s="196">
        <v>-305.91564722428728</v>
      </c>
      <c r="WP78" s="196">
        <v>305.91564722428728</v>
      </c>
      <c r="WQ78" s="196">
        <v>305.91564722428728</v>
      </c>
      <c r="WR78" s="196">
        <v>305.91564722428728</v>
      </c>
      <c r="WS78" s="196">
        <f t="shared" si="105"/>
        <v>305.91564722428728</v>
      </c>
      <c r="WT78" s="196">
        <v>-305.91564722428728</v>
      </c>
      <c r="WU78" s="196">
        <v>305.91564722428728</v>
      </c>
      <c r="WV78" s="196">
        <v>-305.91564722428728</v>
      </c>
      <c r="WW78" s="196">
        <v>305.91564722428728</v>
      </c>
      <c r="WY78">
        <v>-1</v>
      </c>
      <c r="WZ78" s="239">
        <v>-1</v>
      </c>
      <c r="XA78" s="239">
        <v>-1</v>
      </c>
      <c r="XB78" s="239">
        <v>-1</v>
      </c>
      <c r="XC78" s="214">
        <v>-1</v>
      </c>
      <c r="XD78" s="240">
        <v>7</v>
      </c>
      <c r="XE78">
        <v>1</v>
      </c>
      <c r="XF78">
        <v>-1</v>
      </c>
      <c r="XG78">
        <v>1</v>
      </c>
      <c r="XH78">
        <v>0</v>
      </c>
      <c r="XI78">
        <v>0</v>
      </c>
      <c r="XJ78">
        <v>1</v>
      </c>
      <c r="XK78">
        <v>0</v>
      </c>
      <c r="XL78">
        <v>6.9770391982700002E-3</v>
      </c>
      <c r="XM78" s="202">
        <v>42548</v>
      </c>
      <c r="XN78">
        <f t="shared" si="179"/>
        <v>-1</v>
      </c>
      <c r="XO78" t="s">
        <v>1180</v>
      </c>
      <c r="XP78">
        <v>2</v>
      </c>
      <c r="XQ78" s="252">
        <v>2</v>
      </c>
      <c r="XR78">
        <v>2</v>
      </c>
      <c r="XS78" s="138">
        <v>162198.61054352269</v>
      </c>
      <c r="XT78" s="138">
        <v>162198.61054352269</v>
      </c>
      <c r="XU78" s="196">
        <v>-1131.6660636670877</v>
      </c>
      <c r="XV78" s="196">
        <f t="shared" si="164"/>
        <v>-1131.6660636670877</v>
      </c>
      <c r="XW78" s="196">
        <v>-1131.6660636670877</v>
      </c>
      <c r="XX78" s="196">
        <v>1131.6660636670877</v>
      </c>
      <c r="XY78" s="196">
        <v>-1131.6660636670877</v>
      </c>
      <c r="XZ78" s="196">
        <v>-1131.6660636670877</v>
      </c>
      <c r="YA78" s="196">
        <v>-1131.6660636670877</v>
      </c>
      <c r="YB78" s="196">
        <f t="shared" si="106"/>
        <v>-1131.6660636670877</v>
      </c>
      <c r="YC78" s="196">
        <v>1131.6660636670877</v>
      </c>
      <c r="YD78" s="196">
        <v>-1131.6660636670877</v>
      </c>
      <c r="YE78" s="196">
        <v>-1131.6660636670877</v>
      </c>
      <c r="YF78" s="196">
        <v>1131.6660636670877</v>
      </c>
      <c r="YH78">
        <v>1</v>
      </c>
      <c r="YI78">
        <v>1</v>
      </c>
      <c r="YJ78">
        <v>-1</v>
      </c>
      <c r="YK78">
        <v>1</v>
      </c>
      <c r="YL78">
        <v>-1</v>
      </c>
      <c r="YM78">
        <v>8</v>
      </c>
      <c r="YN78">
        <v>1</v>
      </c>
      <c r="YO78">
        <v>-1</v>
      </c>
      <c r="YP78" s="214">
        <v>1</v>
      </c>
      <c r="YQ78">
        <v>1</v>
      </c>
      <c r="YR78">
        <v>0</v>
      </c>
      <c r="YS78">
        <v>1</v>
      </c>
      <c r="YT78">
        <v>0</v>
      </c>
      <c r="YU78" s="248">
        <v>8.3144368858700003E-3</v>
      </c>
      <c r="YV78" s="202">
        <v>42548</v>
      </c>
      <c r="YW78">
        <f t="shared" si="180"/>
        <v>1</v>
      </c>
      <c r="YX78" t="s">
        <v>1180</v>
      </c>
      <c r="YY78">
        <v>2</v>
      </c>
      <c r="YZ78">
        <v>1</v>
      </c>
      <c r="ZA78">
        <v>3</v>
      </c>
      <c r="ZB78" s="138">
        <v>162765.63294356887</v>
      </c>
      <c r="ZC78" s="138">
        <v>244148.4494153533</v>
      </c>
      <c r="ZD78" s="196">
        <v>1353.3045822979864</v>
      </c>
      <c r="ZE78" s="196">
        <f t="shared" si="165"/>
        <v>1353.3045822979864</v>
      </c>
      <c r="ZF78" s="196">
        <v>-1353.3045822979864</v>
      </c>
      <c r="ZG78" s="196">
        <v>1353.3045822979864</v>
      </c>
      <c r="ZH78" s="196">
        <v>-1353.3045822979864</v>
      </c>
      <c r="ZI78" s="196">
        <v>-1353.3045822979864</v>
      </c>
      <c r="ZJ78" s="196">
        <v>1353.3045822979864</v>
      </c>
      <c r="ZK78" s="196">
        <f t="shared" si="107"/>
        <v>1353.3045822979864</v>
      </c>
      <c r="ZL78" s="196">
        <v>1353.3045822979864</v>
      </c>
      <c r="ZM78" s="196">
        <v>-1353.3045822979864</v>
      </c>
      <c r="ZN78" s="196">
        <v>-1353.3045822979864</v>
      </c>
      <c r="ZO78" s="196">
        <v>1353.3045822979864</v>
      </c>
      <c r="ZQ78">
        <v>1</v>
      </c>
      <c r="ZR78" s="239">
        <v>1</v>
      </c>
      <c r="ZS78" s="239">
        <v>-1</v>
      </c>
      <c r="ZT78" s="239">
        <v>1</v>
      </c>
      <c r="ZU78" s="214">
        <v>-1</v>
      </c>
      <c r="ZV78" s="240">
        <v>9</v>
      </c>
      <c r="ZW78">
        <v>1</v>
      </c>
      <c r="ZX78">
        <v>-1</v>
      </c>
      <c r="ZY78" s="214">
        <v>1</v>
      </c>
      <c r="ZZ78">
        <v>1</v>
      </c>
      <c r="AAA78">
        <v>0</v>
      </c>
      <c r="AAB78">
        <v>1</v>
      </c>
      <c r="AAC78">
        <v>0</v>
      </c>
      <c r="AAD78" s="248">
        <v>1.27436281859E-2</v>
      </c>
      <c r="AAE78" s="202">
        <v>42548</v>
      </c>
      <c r="AAF78">
        <f t="shared" si="181"/>
        <v>1</v>
      </c>
      <c r="AAG78" t="s">
        <v>1180</v>
      </c>
      <c r="AAH78">
        <v>2</v>
      </c>
      <c r="AAI78" s="252">
        <v>2</v>
      </c>
      <c r="AAJ78">
        <v>2</v>
      </c>
      <c r="AAK78" s="138">
        <v>164957.26495726497</v>
      </c>
      <c r="AAL78" s="138">
        <v>164957.26495726497</v>
      </c>
      <c r="AAM78" s="196">
        <v>2102.1540511783764</v>
      </c>
      <c r="AAN78" s="196">
        <f t="shared" si="166"/>
        <v>2102.1540511783764</v>
      </c>
      <c r="AAO78" s="196">
        <v>-2102.1540511783764</v>
      </c>
      <c r="AAP78" s="196">
        <v>2102.1540511783764</v>
      </c>
      <c r="AAQ78" s="196">
        <v>-2102.1540511783764</v>
      </c>
      <c r="AAR78" s="196">
        <v>-2102.1540511783764</v>
      </c>
      <c r="AAS78" s="196">
        <v>2102.1540511783764</v>
      </c>
      <c r="AAT78" s="196">
        <f t="shared" si="108"/>
        <v>2102.1540511783764</v>
      </c>
      <c r="AAU78" s="196">
        <v>2102.1540511783764</v>
      </c>
      <c r="AAV78" s="196">
        <v>-2102.1540511783764</v>
      </c>
      <c r="AAW78" s="196">
        <v>-2102.1540511783764</v>
      </c>
      <c r="AAX78" s="196">
        <v>2102.1540511783764</v>
      </c>
      <c r="AAZ78">
        <v>1</v>
      </c>
      <c r="ABA78" s="239">
        <v>1</v>
      </c>
      <c r="ABB78" s="239">
        <v>-1</v>
      </c>
      <c r="ABC78" s="239">
        <v>1</v>
      </c>
      <c r="ABD78" s="214">
        <v>-1</v>
      </c>
      <c r="ABE78" s="240">
        <v>10</v>
      </c>
      <c r="ABF78">
        <v>1</v>
      </c>
      <c r="ABG78">
        <v>-1</v>
      </c>
      <c r="ABH78" s="214">
        <v>1</v>
      </c>
      <c r="ABI78">
        <v>1</v>
      </c>
      <c r="ABJ78">
        <v>0</v>
      </c>
      <c r="ABK78">
        <v>1</v>
      </c>
      <c r="ABL78">
        <v>0</v>
      </c>
      <c r="ABM78" s="248">
        <v>2.09721194177E-3</v>
      </c>
      <c r="ABN78" s="202">
        <v>42548</v>
      </c>
      <c r="ABO78">
        <v>1</v>
      </c>
      <c r="ABP78" t="s">
        <v>1180</v>
      </c>
      <c r="ABQ78">
        <v>2</v>
      </c>
      <c r="ABR78" s="252">
        <v>2</v>
      </c>
      <c r="ABS78">
        <v>2</v>
      </c>
      <c r="ABT78" s="138">
        <v>165336.86138815386</v>
      </c>
      <c r="ABU78" s="138">
        <v>165336.86138815386</v>
      </c>
      <c r="ABV78" s="196">
        <v>346.74644011800751</v>
      </c>
      <c r="ABW78" s="196">
        <v>346.74644011800751</v>
      </c>
      <c r="ABX78" s="196">
        <v>-346.74644011800751</v>
      </c>
      <c r="ABY78" s="196">
        <v>346.74644011800751</v>
      </c>
      <c r="ABZ78" s="196">
        <v>-346.74644011800751</v>
      </c>
      <c r="ACA78" s="196">
        <v>-346.74644011800751</v>
      </c>
      <c r="ACB78" s="196">
        <v>346.74644011800751</v>
      </c>
      <c r="ACC78" s="196">
        <v>346.74644011800751</v>
      </c>
      <c r="ACD78" s="196">
        <v>346.74644011800751</v>
      </c>
      <c r="ACE78" s="196">
        <v>-346.74644011800751</v>
      </c>
      <c r="ACF78" s="196">
        <v>-346.74644011800751</v>
      </c>
      <c r="ACG78" s="196">
        <v>346.74644011800751</v>
      </c>
      <c r="ACI78">
        <v>1</v>
      </c>
      <c r="ACJ78" s="239">
        <v>1</v>
      </c>
      <c r="ACK78" s="239">
        <v>-1</v>
      </c>
      <c r="ACL78" s="239">
        <v>1</v>
      </c>
      <c r="ACM78" s="214">
        <v>-1</v>
      </c>
      <c r="ACN78" s="240">
        <v>11</v>
      </c>
      <c r="ACO78">
        <v>1</v>
      </c>
      <c r="ACP78">
        <v>-1</v>
      </c>
      <c r="ACQ78" s="214">
        <v>-1</v>
      </c>
      <c r="ACR78">
        <v>1</v>
      </c>
      <c r="ACS78">
        <v>1</v>
      </c>
      <c r="ACT78">
        <v>0</v>
      </c>
      <c r="ACU78">
        <v>1</v>
      </c>
      <c r="ACV78" s="248">
        <v>-7.3864335836499998E-4</v>
      </c>
      <c r="ACW78" s="202">
        <v>42548</v>
      </c>
      <c r="ACX78">
        <v>1</v>
      </c>
      <c r="ACY78" t="s">
        <v>1180</v>
      </c>
      <c r="ACZ78">
        <v>2</v>
      </c>
      <c r="ADA78" s="252"/>
      <c r="ADB78">
        <v>2</v>
      </c>
      <c r="ADC78" s="138">
        <v>164745.28110412013</v>
      </c>
      <c r="ADD78" s="138">
        <v>164745.28110412013</v>
      </c>
      <c r="ADE78" s="196">
        <v>-121.68800770953327</v>
      </c>
      <c r="ADF78" s="196">
        <v>-121.68800770953327</v>
      </c>
      <c r="ADG78" s="196">
        <v>121.68800770953327</v>
      </c>
      <c r="ADH78" s="196">
        <v>-121.68800770953327</v>
      </c>
      <c r="ADI78" s="196">
        <v>121.68800770953327</v>
      </c>
      <c r="ADJ78" s="196">
        <v>121.68800770953327</v>
      </c>
      <c r="ADK78" s="196">
        <v>-121.68800770953327</v>
      </c>
      <c r="ADL78" s="196">
        <v>-121.68800770953327</v>
      </c>
      <c r="ADM78" s="196">
        <v>-121.68800770953327</v>
      </c>
      <c r="ADN78" s="196">
        <v>121.68800770953327</v>
      </c>
      <c r="ADO78" s="196">
        <v>-121.68800770953327</v>
      </c>
      <c r="ADP78" s="196">
        <v>121.68800770953327</v>
      </c>
      <c r="ADR78">
        <v>-1</v>
      </c>
      <c r="ADS78" s="239">
        <v>1</v>
      </c>
      <c r="ADT78" s="239">
        <v>-1</v>
      </c>
      <c r="ADU78" s="214">
        <v>1</v>
      </c>
      <c r="ADV78" s="214">
        <v>-1</v>
      </c>
      <c r="ADW78" s="240">
        <v>-8</v>
      </c>
      <c r="ADX78">
        <v>1</v>
      </c>
      <c r="ADY78">
        <v>1</v>
      </c>
      <c r="ADZ78" s="214">
        <v>1</v>
      </c>
      <c r="AEA78">
        <v>0</v>
      </c>
      <c r="AEB78">
        <v>0</v>
      </c>
      <c r="AEC78">
        <v>1</v>
      </c>
      <c r="AED78">
        <v>1</v>
      </c>
      <c r="AEE78" s="248">
        <v>5.6671183934999996E-3</v>
      </c>
      <c r="AEF78" s="202">
        <v>42552</v>
      </c>
      <c r="AEG78">
        <v>1</v>
      </c>
      <c r="AEH78" t="s">
        <v>1180</v>
      </c>
      <c r="AEI78">
        <v>2</v>
      </c>
      <c r="AEJ78" s="252"/>
      <c r="AEK78">
        <v>2</v>
      </c>
      <c r="AEL78" s="138">
        <v>166472.92750076475</v>
      </c>
      <c r="AEM78" s="138">
        <v>166472.92750076475</v>
      </c>
      <c r="AEN78" s="196">
        <v>943.42178945937587</v>
      </c>
      <c r="AEO78" s="196">
        <v>-943.42178945937587</v>
      </c>
      <c r="AEP78" s="196">
        <v>-943.42178945937587</v>
      </c>
      <c r="AEQ78" s="196">
        <v>943.42178945937587</v>
      </c>
      <c r="AER78" s="196">
        <v>943.42178945937587</v>
      </c>
      <c r="AES78" s="196">
        <v>-943.42178945937587</v>
      </c>
      <c r="AET78" s="196">
        <v>943.42178945937587</v>
      </c>
      <c r="AEU78" s="196">
        <v>943.42178945937587</v>
      </c>
      <c r="AEV78" s="196">
        <v>943.42178945937587</v>
      </c>
      <c r="AEW78" s="196">
        <v>-943.42178945937587</v>
      </c>
      <c r="AEX78" s="196">
        <v>-943.42178945937587</v>
      </c>
      <c r="AEY78" s="196">
        <v>943.42178945937587</v>
      </c>
      <c r="AFA78">
        <f t="shared" si="109"/>
        <v>1</v>
      </c>
      <c r="AFB78" s="239">
        <v>1</v>
      </c>
      <c r="AFC78" s="239">
        <v>-1</v>
      </c>
      <c r="AFD78" s="239">
        <v>1</v>
      </c>
      <c r="AFE78" s="214">
        <v>-1</v>
      </c>
      <c r="AFF78" s="240">
        <v>-9</v>
      </c>
      <c r="AFG78">
        <f t="shared" si="110"/>
        <v>1</v>
      </c>
      <c r="AFH78">
        <f t="shared" si="111"/>
        <v>1</v>
      </c>
      <c r="AFI78" s="214">
        <v>-1</v>
      </c>
      <c r="AFJ78">
        <f t="shared" si="112"/>
        <v>1</v>
      </c>
      <c r="AFK78">
        <f t="shared" si="194"/>
        <v>1</v>
      </c>
      <c r="AFL78">
        <f t="shared" si="167"/>
        <v>0</v>
      </c>
      <c r="AFM78">
        <f t="shared" si="114"/>
        <v>0</v>
      </c>
      <c r="AFN78">
        <v>-3.9201274041399999E-3</v>
      </c>
      <c r="AFO78" s="202">
        <v>42552</v>
      </c>
      <c r="AFP78">
        <f t="shared" si="115"/>
        <v>1</v>
      </c>
      <c r="AFQ78" t="str">
        <f t="shared" ref="AFQ78:AFQ92" si="222">IF(AFB78="","FALSE","TRUE")</f>
        <v>TRUE</v>
      </c>
      <c r="AFR78">
        <f>VLOOKUP($A78,'FuturesInfo (3)'!$A$2:$V$80,22)</f>
        <v>2</v>
      </c>
      <c r="AFS78" s="252"/>
      <c r="AFT78">
        <f t="shared" si="116"/>
        <v>2</v>
      </c>
      <c r="AFU78" s="138">
        <f>VLOOKUP($A78,'FuturesInfo (3)'!$A$2:$O$80,15)*AFR78</f>
        <v>165314.6284436312</v>
      </c>
      <c r="AFV78" s="138">
        <f>VLOOKUP($A78,'FuturesInfo (3)'!$A$2:$O$80,15)*AFT78</f>
        <v>165314.6284436312</v>
      </c>
      <c r="AFW78" s="196">
        <f t="shared" si="117"/>
        <v>-648.05440526710061</v>
      </c>
      <c r="AFX78" s="196">
        <f t="shared" si="188"/>
        <v>-648.05440526710061</v>
      </c>
      <c r="AFY78" s="196">
        <f t="shared" si="119"/>
        <v>648.05440526710061</v>
      </c>
      <c r="AFZ78" s="196">
        <f t="shared" si="120"/>
        <v>-648.05440526710061</v>
      </c>
      <c r="AGA78" s="196">
        <f t="shared" si="191"/>
        <v>-648.05440526710061</v>
      </c>
      <c r="AGB78" s="196">
        <f t="shared" si="122"/>
        <v>648.05440526710061</v>
      </c>
      <c r="AGC78" s="196">
        <f t="shared" si="168"/>
        <v>-648.05440526710061</v>
      </c>
      <c r="AGD78" s="196">
        <f t="shared" si="123"/>
        <v>-648.05440526710061</v>
      </c>
      <c r="AGE78" s="196">
        <f>IF(IF(sym!$Q67=AFI78,1,0)=1,ABS(AFU78*AFN78),-ABS(AFU78*AFN78))</f>
        <v>-648.05440526710061</v>
      </c>
      <c r="AGF78" s="196">
        <f>IF(IF(sym!$P67=AFI78,1,0)=1,ABS(AFU78*AFN78),-ABS(AFU78*AFN78))</f>
        <v>648.05440526710061</v>
      </c>
      <c r="AGG78" s="196">
        <f t="shared" si="183"/>
        <v>-648.05440526710061</v>
      </c>
      <c r="AGH78" s="196">
        <f t="shared" si="125"/>
        <v>648.05440526710061</v>
      </c>
      <c r="AGJ78">
        <f t="shared" si="126"/>
        <v>-1</v>
      </c>
      <c r="AGK78" s="239">
        <v>1</v>
      </c>
      <c r="AGL78" s="239">
        <v>-1</v>
      </c>
      <c r="AGM78" s="239">
        <v>1</v>
      </c>
      <c r="AGN78" s="214">
        <v>-1</v>
      </c>
      <c r="AGO78" s="240">
        <v>-10</v>
      </c>
      <c r="AGP78">
        <f t="shared" si="127"/>
        <v>1</v>
      </c>
      <c r="AGQ78">
        <f t="shared" si="128"/>
        <v>1</v>
      </c>
      <c r="AGR78" s="214"/>
      <c r="AGS78">
        <f t="shared" si="129"/>
        <v>0</v>
      </c>
      <c r="AGT78">
        <f t="shared" si="195"/>
        <v>0</v>
      </c>
      <c r="AGU78">
        <f t="shared" si="169"/>
        <v>0</v>
      </c>
      <c r="AGV78">
        <f t="shared" si="131"/>
        <v>0</v>
      </c>
      <c r="AGW78" s="248"/>
      <c r="AGX78" s="202">
        <v>42552</v>
      </c>
      <c r="AGY78">
        <f t="shared" si="132"/>
        <v>1</v>
      </c>
      <c r="AGZ78" t="str">
        <f t="shared" ref="AGZ78:AGZ92" si="223">IF(AGK78="","FALSE","TRUE")</f>
        <v>TRUE</v>
      </c>
      <c r="AHA78">
        <f>VLOOKUP($A78,'FuturesInfo (3)'!$A$2:$V$80,22)</f>
        <v>2</v>
      </c>
      <c r="AHB78" s="252"/>
      <c r="AHC78">
        <f t="shared" si="133"/>
        <v>2</v>
      </c>
      <c r="AHD78" s="138">
        <f>VLOOKUP($A78,'FuturesInfo (3)'!$A$2:$O$80,15)*AHA78</f>
        <v>165314.6284436312</v>
      </c>
      <c r="AHE78" s="138">
        <f>VLOOKUP($A78,'FuturesInfo (3)'!$A$2:$O$80,15)*AHC78</f>
        <v>165314.6284436312</v>
      </c>
      <c r="AHF78" s="196">
        <f t="shared" si="134"/>
        <v>0</v>
      </c>
      <c r="AHG78" s="196">
        <f t="shared" si="189"/>
        <v>0</v>
      </c>
      <c r="AHH78" s="196">
        <f t="shared" si="136"/>
        <v>0</v>
      </c>
      <c r="AHI78" s="196">
        <f t="shared" si="137"/>
        <v>0</v>
      </c>
      <c r="AHJ78" s="196">
        <f t="shared" si="192"/>
        <v>0</v>
      </c>
      <c r="AHK78" s="196">
        <f t="shared" si="139"/>
        <v>0</v>
      </c>
      <c r="AHL78" s="196">
        <f t="shared" si="170"/>
        <v>0</v>
      </c>
      <c r="AHM78" s="196">
        <f t="shared" si="140"/>
        <v>0</v>
      </c>
      <c r="AHN78" s="196">
        <f>IF(IF(sym!$Q67=AGR78,1,0)=1,ABS(AHD78*AGW78),-ABS(AHD78*AGW78))</f>
        <v>0</v>
      </c>
      <c r="AHO78" s="196">
        <f>IF(IF(sym!$P67=AGR78,1,0)=1,ABS(AHD78*AGW78),-ABS(AHD78*AGW78))</f>
        <v>0</v>
      </c>
      <c r="AHP78" s="196">
        <f t="shared" si="185"/>
        <v>0</v>
      </c>
      <c r="AHQ78" s="196">
        <f t="shared" si="142"/>
        <v>0</v>
      </c>
      <c r="AHS78">
        <f t="shared" si="143"/>
        <v>0</v>
      </c>
      <c r="AHT78" s="239"/>
      <c r="AHU78" s="239"/>
      <c r="AHV78" s="239"/>
      <c r="AHW78" s="214"/>
      <c r="AHX78" s="240"/>
      <c r="AHY78">
        <f t="shared" si="144"/>
        <v>1</v>
      </c>
      <c r="AHZ78">
        <f t="shared" si="145"/>
        <v>0</v>
      </c>
      <c r="AIA78" s="214"/>
      <c r="AIB78">
        <f t="shared" si="146"/>
        <v>1</v>
      </c>
      <c r="AIC78">
        <f t="shared" si="196"/>
        <v>1</v>
      </c>
      <c r="AID78">
        <f t="shared" si="171"/>
        <v>0</v>
      </c>
      <c r="AIE78">
        <f t="shared" si="148"/>
        <v>1</v>
      </c>
      <c r="AIF78" s="248"/>
      <c r="AIG78" s="202"/>
      <c r="AIH78">
        <f t="shared" si="149"/>
        <v>-1</v>
      </c>
      <c r="AII78" t="str">
        <f t="shared" ref="AII78:AII92" si="224">IF(AHT78="","FALSE","TRUE")</f>
        <v>FALSE</v>
      </c>
      <c r="AIJ78">
        <f>VLOOKUP($A78,'FuturesInfo (3)'!$A$2:$V$80,22)</f>
        <v>2</v>
      </c>
      <c r="AIK78" s="252"/>
      <c r="AIL78">
        <f t="shared" si="150"/>
        <v>2</v>
      </c>
      <c r="AIM78" s="138">
        <f>VLOOKUP($A78,'FuturesInfo (3)'!$A$2:$O$80,15)*AIJ78</f>
        <v>165314.6284436312</v>
      </c>
      <c r="AIN78" s="138">
        <f>VLOOKUP($A78,'FuturesInfo (3)'!$A$2:$O$80,15)*AIL78</f>
        <v>165314.6284436312</v>
      </c>
      <c r="AIO78" s="196">
        <f t="shared" si="151"/>
        <v>0</v>
      </c>
      <c r="AIP78" s="196">
        <f t="shared" si="190"/>
        <v>0</v>
      </c>
      <c r="AIQ78" s="196">
        <f t="shared" si="153"/>
        <v>0</v>
      </c>
      <c r="AIR78" s="196">
        <f t="shared" si="154"/>
        <v>0</v>
      </c>
      <c r="AIS78" s="196">
        <f t="shared" si="193"/>
        <v>0</v>
      </c>
      <c r="AIT78" s="196">
        <f t="shared" si="156"/>
        <v>0</v>
      </c>
      <c r="AIU78" s="196">
        <f t="shared" si="172"/>
        <v>0</v>
      </c>
      <c r="AIV78" s="196">
        <f t="shared" si="157"/>
        <v>0</v>
      </c>
      <c r="AIW78" s="196">
        <f>IF(IF(sym!$Q67=AIA78,1,0)=1,ABS(AIM78*AIF78),-ABS(AIM78*AIF78))</f>
        <v>0</v>
      </c>
      <c r="AIX78" s="196">
        <f>IF(IF(sym!$P67=AIA78,1,0)=1,ABS(AIM78*AIF78),-ABS(AIM78*AIF78))</f>
        <v>0</v>
      </c>
      <c r="AIY78" s="196">
        <f t="shared" si="187"/>
        <v>0</v>
      </c>
      <c r="AIZ78" s="196">
        <f t="shared" si="159"/>
        <v>0</v>
      </c>
    </row>
    <row r="79" spans="1:936" x14ac:dyDescent="0.25">
      <c r="A79" s="1" t="s">
        <v>406</v>
      </c>
      <c r="B79" s="150" t="str">
        <f>'FuturesInfo (3)'!M67</f>
        <v>SS</v>
      </c>
      <c r="C79" s="200" t="str">
        <f>VLOOKUP(A79,'FuturesInfo (3)'!$A$2:$K$80,11)</f>
        <v>index</v>
      </c>
      <c r="F79" t="e">
        <f>#REF!</f>
        <v>#REF!</v>
      </c>
      <c r="G79">
        <v>-1</v>
      </c>
      <c r="H79">
        <v>-1</v>
      </c>
      <c r="I79">
        <v>1</v>
      </c>
      <c r="J79">
        <f t="shared" si="206"/>
        <v>0</v>
      </c>
      <c r="K79">
        <f t="shared" si="207"/>
        <v>0</v>
      </c>
      <c r="L79" s="184">
        <v>5.6333494286199999E-3</v>
      </c>
      <c r="M79" s="2">
        <v>10</v>
      </c>
      <c r="N79">
        <v>60</v>
      </c>
      <c r="O79" t="str">
        <f t="shared" si="208"/>
        <v>TRUE</v>
      </c>
      <c r="P79">
        <f>VLOOKUP($A79,'FuturesInfo (3)'!$A$2:$V$80,22)</f>
        <v>3</v>
      </c>
      <c r="Q79">
        <f t="shared" si="209"/>
        <v>3</v>
      </c>
      <c r="R79">
        <f t="shared" si="209"/>
        <v>3</v>
      </c>
      <c r="S79" s="138">
        <f>VLOOKUP($A79,'FuturesInfo (3)'!$A$2:$O$80,15)*Q79</f>
        <v>145567.1641791045</v>
      </c>
      <c r="T79" s="144">
        <f t="shared" si="210"/>
        <v>-820.030701154192</v>
      </c>
      <c r="U79" s="144">
        <f t="shared" ref="U79:U92" si="225">IF(K79=1,ABS(S79*L79),-ABS(S79*L79))</f>
        <v>-820.030701154192</v>
      </c>
      <c r="W79">
        <f t="shared" si="211"/>
        <v>-1</v>
      </c>
      <c r="X79">
        <v>1</v>
      </c>
      <c r="Y79">
        <v>-1</v>
      </c>
      <c r="Z79">
        <v>1</v>
      </c>
      <c r="AA79">
        <f t="shared" ref="AA79:AA92" si="226">IF(X79=Z79,1,0)</f>
        <v>1</v>
      </c>
      <c r="AB79">
        <f t="shared" si="212"/>
        <v>0</v>
      </c>
      <c r="AC79" s="1">
        <v>6.7221510883500001E-3</v>
      </c>
      <c r="AD79" s="2">
        <v>10</v>
      </c>
      <c r="AE79">
        <v>60</v>
      </c>
      <c r="AF79" t="str">
        <f t="shared" si="213"/>
        <v>TRUE</v>
      </c>
      <c r="AG79">
        <f>VLOOKUP($A79,'FuturesInfo (3)'!$A$2:$V$80,22)</f>
        <v>3</v>
      </c>
      <c r="AH79">
        <f t="shared" si="214"/>
        <v>2</v>
      </c>
      <c r="AI79">
        <f t="shared" ref="AI79:AI92" si="227">AG79</f>
        <v>3</v>
      </c>
      <c r="AJ79" s="138">
        <f>VLOOKUP($A79,'FuturesInfo (3)'!$A$2:$O$80,15)*AI79</f>
        <v>145567.1641791045</v>
      </c>
      <c r="AK79" s="196">
        <f t="shared" si="215"/>
        <v>978.52447111459048</v>
      </c>
      <c r="AL79" s="196">
        <f t="shared" ref="AL79:AL92" si="228">IF(AB79=1,ABS(AJ79*AC79),-ABS(AJ79*AC79))</f>
        <v>-978.52447111459048</v>
      </c>
      <c r="AN79">
        <f t="shared" si="216"/>
        <v>1</v>
      </c>
      <c r="AO79">
        <v>1</v>
      </c>
      <c r="AP79">
        <v>-1</v>
      </c>
      <c r="AQ79">
        <v>1</v>
      </c>
      <c r="AR79">
        <f t="shared" si="174"/>
        <v>1</v>
      </c>
      <c r="AS79">
        <f t="shared" si="217"/>
        <v>0</v>
      </c>
      <c r="AT79" s="1">
        <v>8.1081081081099994E-3</v>
      </c>
      <c r="AU79" s="2">
        <v>10</v>
      </c>
      <c r="AV79">
        <v>60</v>
      </c>
      <c r="AW79" t="str">
        <f t="shared" si="218"/>
        <v>TRUE</v>
      </c>
      <c r="AX79">
        <f>VLOOKUP($A79,'FuturesInfo (3)'!$A$2:$V$80,22)</f>
        <v>3</v>
      </c>
      <c r="AY79">
        <f t="shared" si="219"/>
        <v>2</v>
      </c>
      <c r="AZ79">
        <f t="shared" ref="AZ79:AZ92" si="229">AX79</f>
        <v>3</v>
      </c>
      <c r="BA79" s="138">
        <f>VLOOKUP($A79,'FuturesInfo (3)'!$A$2:$O$80,15)*AZ79</f>
        <v>145567.1641791045</v>
      </c>
      <c r="BB79" s="196">
        <f t="shared" si="220"/>
        <v>1180.2743041551767</v>
      </c>
      <c r="BC79" s="196">
        <f t="shared" ref="BC79:BC92" si="230">IF(AS79=1,ABS(BA79*AT79),-ABS(BA79*AT79))</f>
        <v>-1180.2743041551767</v>
      </c>
      <c r="BE79">
        <v>1</v>
      </c>
      <c r="BF79">
        <v>1</v>
      </c>
      <c r="BG79">
        <v>-1</v>
      </c>
      <c r="BH79">
        <v>1</v>
      </c>
      <c r="BI79">
        <v>1</v>
      </c>
      <c r="BJ79">
        <v>0</v>
      </c>
      <c r="BK79" s="1">
        <v>3.9425958050800002E-3</v>
      </c>
      <c r="BL79" s="2">
        <v>10</v>
      </c>
      <c r="BM79">
        <v>60</v>
      </c>
      <c r="BN79" t="s">
        <v>1180</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1180</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1180</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1180</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1180</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1180</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1180</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1180</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1180</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1180</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1180</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1180</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1180</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1180</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1180</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1180</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1180</v>
      </c>
      <c r="QX79">
        <v>2</v>
      </c>
      <c r="QY79" s="252">
        <v>2</v>
      </c>
      <c r="QZ79">
        <v>2</v>
      </c>
      <c r="RA79" s="138">
        <v>93323.529411764699</v>
      </c>
      <c r="RB79" s="138">
        <v>93323.529411764699</v>
      </c>
      <c r="RC79" s="196">
        <v>-1890.4766408182088</v>
      </c>
      <c r="RD79" s="196">
        <f t="shared" si="221"/>
        <v>1890.4766408182088</v>
      </c>
      <c r="RE79" s="196">
        <v>1890.4766408182088</v>
      </c>
      <c r="RF79" s="196">
        <v>-1890.4766408182088</v>
      </c>
      <c r="RG79" s="196">
        <v>1890.4766408182088</v>
      </c>
      <c r="RH79" s="196">
        <v>1890.4766408182088</v>
      </c>
      <c r="RI79" s="196">
        <f t="shared" ref="RI79:RI92" si="231">IF(IF(QU79=QN79,1,0)=1,ABS(QZ79*QS79),-ABS(QZ79*QS79))</f>
        <v>-2</v>
      </c>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f t="shared" si="175"/>
        <v>1</v>
      </c>
      <c r="SE79" t="s">
        <v>1180</v>
      </c>
      <c r="SF79">
        <v>2</v>
      </c>
      <c r="SG79" s="252">
        <v>2</v>
      </c>
      <c r="SH79">
        <v>2</v>
      </c>
      <c r="SI79" s="138">
        <v>94029.411764705874</v>
      </c>
      <c r="SJ79" s="138">
        <v>94029.411764705874</v>
      </c>
      <c r="SK79" s="196">
        <v>266.70806992814471</v>
      </c>
      <c r="SL79" s="196">
        <f t="shared" ref="SL79:SL92" si="232">IF(IF(RO79=RW79,1,0)=1,ABS(SI79*SB79),-ABS(SI79*SB79))</f>
        <v>-266.70806992814471</v>
      </c>
      <c r="SM79" s="196">
        <v>-266.70806992814471</v>
      </c>
      <c r="SN79" s="196">
        <v>266.70806992814471</v>
      </c>
      <c r="SO79" s="196">
        <v>-266.70806992814471</v>
      </c>
      <c r="SP79" s="196">
        <v>-266.70806992814471</v>
      </c>
      <c r="SQ79" s="196">
        <v>266.70806992814471</v>
      </c>
      <c r="SR79" s="196">
        <f t="shared" ref="SR79:SR92" si="233">IF(IF(SD79=RW79,1,0)=1,ABS(SI79*SB79),-ABS(SI79*SB79))</f>
        <v>-266.70806992814471</v>
      </c>
      <c r="SS79" s="196">
        <v>-266.70806992814471</v>
      </c>
      <c r="ST79" s="196">
        <v>266.70806992814471</v>
      </c>
      <c r="SU79" s="196">
        <v>-266.70806992814471</v>
      </c>
      <c r="SV79" s="196">
        <v>266.70806992814471</v>
      </c>
      <c r="SX79">
        <v>-1</v>
      </c>
      <c r="SY79" s="239">
        <v>-1</v>
      </c>
      <c r="SZ79" s="239">
        <v>1</v>
      </c>
      <c r="TA79" s="239">
        <v>-1</v>
      </c>
      <c r="TB79" s="214">
        <v>1</v>
      </c>
      <c r="TC79" s="240">
        <v>4</v>
      </c>
      <c r="TD79">
        <v>-1</v>
      </c>
      <c r="TE79">
        <v>1</v>
      </c>
      <c r="TF79" s="214">
        <v>1</v>
      </c>
      <c r="TG79">
        <v>0</v>
      </c>
      <c r="TH79">
        <v>1</v>
      </c>
      <c r="TI79">
        <v>0</v>
      </c>
      <c r="TJ79">
        <v>1</v>
      </c>
      <c r="TK79" s="248">
        <v>1.04298356511E-2</v>
      </c>
      <c r="TL79" s="202">
        <v>42548</v>
      </c>
      <c r="TM79">
        <f t="shared" si="176"/>
        <v>-1</v>
      </c>
      <c r="TN79" t="s">
        <v>1180</v>
      </c>
      <c r="TO79">
        <v>3</v>
      </c>
      <c r="TP79" s="252">
        <v>2</v>
      </c>
      <c r="TQ79">
        <v>2</v>
      </c>
      <c r="TR79" s="138">
        <v>143149.25373134328</v>
      </c>
      <c r="TS79" s="138">
        <v>95432.835820895518</v>
      </c>
      <c r="TT79" s="196">
        <v>-1493.023189995524</v>
      </c>
      <c r="TU79" s="196">
        <f t="shared" si="161"/>
        <v>-1493.023189995524</v>
      </c>
      <c r="TV79" s="196">
        <v>1493.023189995524</v>
      </c>
      <c r="TW79" s="196">
        <v>-1493.023189995524</v>
      </c>
      <c r="TX79" s="196">
        <v>1493.023189995524</v>
      </c>
      <c r="TY79" s="196">
        <v>1493.023189995524</v>
      </c>
      <c r="TZ79" s="196">
        <v>-1493.023189995524</v>
      </c>
      <c r="UA79" s="196">
        <f t="shared" ref="UA79:UA92" si="234">IF(IF(TM79=TF79,1,0)=1,ABS(TR79*TK79),-ABS(TR79*TK79))</f>
        <v>-1493.023189995524</v>
      </c>
      <c r="UB79" s="196">
        <v>1493.023189995524</v>
      </c>
      <c r="UC79" s="196">
        <v>-1493.023189995524</v>
      </c>
      <c r="UD79" s="196">
        <v>-1493.023189995524</v>
      </c>
      <c r="UE79" s="196">
        <v>1493.023189995524</v>
      </c>
      <c r="UG79">
        <v>1</v>
      </c>
      <c r="UH79" s="239">
        <v>1</v>
      </c>
      <c r="UI79" s="239">
        <v>-1</v>
      </c>
      <c r="UJ79" s="239">
        <v>1</v>
      </c>
      <c r="UK79" s="214">
        <v>1</v>
      </c>
      <c r="UL79" s="240">
        <v>5</v>
      </c>
      <c r="UM79">
        <v>-1</v>
      </c>
      <c r="UN79">
        <v>1</v>
      </c>
      <c r="UO79" s="214">
        <v>-1</v>
      </c>
      <c r="UP79">
        <v>0</v>
      </c>
      <c r="UQ79">
        <v>0</v>
      </c>
      <c r="UR79">
        <v>1</v>
      </c>
      <c r="US79">
        <v>0</v>
      </c>
      <c r="UT79" s="248">
        <v>-5.0046918986500002E-3</v>
      </c>
      <c r="UU79" s="202">
        <v>42548</v>
      </c>
      <c r="UV79">
        <f t="shared" si="177"/>
        <v>1</v>
      </c>
      <c r="UW79" t="s">
        <v>1180</v>
      </c>
      <c r="UX79">
        <v>3</v>
      </c>
      <c r="UY79" s="252">
        <v>2</v>
      </c>
      <c r="UZ79">
        <v>2</v>
      </c>
      <c r="VA79" s="138">
        <v>142432.83582089553</v>
      </c>
      <c r="VB79" s="138">
        <v>94955.223880597026</v>
      </c>
      <c r="VC79" s="196">
        <v>-712.8324595345814</v>
      </c>
      <c r="VD79" s="196">
        <f t="shared" si="162"/>
        <v>-712.8324595345814</v>
      </c>
      <c r="VE79" s="196">
        <v>-712.8324595345814</v>
      </c>
      <c r="VF79" s="196">
        <v>712.8324595345814</v>
      </c>
      <c r="VG79" s="196">
        <v>-712.8324595345814</v>
      </c>
      <c r="VH79" s="196">
        <v>712.8324595345814</v>
      </c>
      <c r="VI79" s="196">
        <v>-712.8324595345814</v>
      </c>
      <c r="VJ79" s="196">
        <f t="shared" ref="VJ79:VJ92" si="235">IF(IF(UV79=UO79,1,0)=1,ABS(VA79*UT79),-ABS(VA79*UT79))</f>
        <v>-712.8324595345814</v>
      </c>
      <c r="VK79" s="196">
        <v>-712.8324595345814</v>
      </c>
      <c r="VL79" s="196">
        <v>712.8324595345814</v>
      </c>
      <c r="VM79" s="196">
        <v>-712.8324595345814</v>
      </c>
      <c r="VN79" s="196">
        <v>712.8324595345814</v>
      </c>
      <c r="VP79">
        <v>-1</v>
      </c>
      <c r="VQ79" s="239">
        <v>1</v>
      </c>
      <c r="VR79" s="239">
        <v>-1</v>
      </c>
      <c r="VS79" s="239">
        <v>1</v>
      </c>
      <c r="VT79" s="214">
        <v>1</v>
      </c>
      <c r="VU79" s="240">
        <v>6</v>
      </c>
      <c r="VV79">
        <v>-1</v>
      </c>
      <c r="VW79">
        <v>1</v>
      </c>
      <c r="VX79" s="214">
        <v>-1</v>
      </c>
      <c r="VY79">
        <v>0</v>
      </c>
      <c r="VZ79">
        <v>0</v>
      </c>
      <c r="WA79">
        <v>1</v>
      </c>
      <c r="WB79">
        <v>0</v>
      </c>
      <c r="WC79" s="248"/>
      <c r="WD79" s="202">
        <v>42548</v>
      </c>
      <c r="WE79">
        <f t="shared" si="178"/>
        <v>1</v>
      </c>
      <c r="WF79" t="s">
        <v>1180</v>
      </c>
      <c r="WG79">
        <v>3</v>
      </c>
      <c r="WH79" s="252">
        <v>1</v>
      </c>
      <c r="WI79">
        <v>3</v>
      </c>
      <c r="WJ79" s="138">
        <v>142432.83582089553</v>
      </c>
      <c r="WK79" s="138">
        <v>142432.83582089553</v>
      </c>
      <c r="WL79" s="196">
        <v>0</v>
      </c>
      <c r="WM79" s="196">
        <f t="shared" si="163"/>
        <v>0</v>
      </c>
      <c r="WN79" s="196">
        <v>0</v>
      </c>
      <c r="WO79" s="196">
        <v>0</v>
      </c>
      <c r="WP79" s="196">
        <v>0</v>
      </c>
      <c r="WQ79" s="196">
        <v>0</v>
      </c>
      <c r="WR79" s="196">
        <v>0</v>
      </c>
      <c r="WS79" s="196">
        <f t="shared" ref="WS79:WS92" si="236">IF(IF(WE79=VX79,1,0)=1,ABS(WJ79*WC79),-ABS(WJ79*WC79))</f>
        <v>0</v>
      </c>
      <c r="WT79" s="196">
        <v>0</v>
      </c>
      <c r="WU79" s="196">
        <v>0</v>
      </c>
      <c r="WV79" s="196">
        <v>0</v>
      </c>
      <c r="WW79" s="196">
        <v>0</v>
      </c>
      <c r="WY79">
        <v>-1</v>
      </c>
      <c r="WZ79" s="239">
        <v>1</v>
      </c>
      <c r="XA79" s="239">
        <v>-1</v>
      </c>
      <c r="XB79" s="239">
        <v>1</v>
      </c>
      <c r="XC79" s="214">
        <v>1</v>
      </c>
      <c r="XD79" s="240">
        <v>6</v>
      </c>
      <c r="XE79">
        <v>-1</v>
      </c>
      <c r="XF79">
        <v>1</v>
      </c>
      <c r="XG79">
        <v>-1</v>
      </c>
      <c r="XH79">
        <v>0</v>
      </c>
      <c r="XI79">
        <v>0</v>
      </c>
      <c r="XJ79">
        <v>1</v>
      </c>
      <c r="XK79">
        <v>0</v>
      </c>
      <c r="XL79">
        <v>-6.2873310279799996E-4</v>
      </c>
      <c r="XM79" s="202">
        <v>42548</v>
      </c>
      <c r="XN79">
        <f t="shared" si="179"/>
        <v>1</v>
      </c>
      <c r="XO79" t="s">
        <v>1180</v>
      </c>
      <c r="XP79">
        <v>3</v>
      </c>
      <c r="XQ79" s="252">
        <v>1</v>
      </c>
      <c r="XR79">
        <v>4</v>
      </c>
      <c r="XS79" s="138">
        <v>142343.28358208953</v>
      </c>
      <c r="XT79" s="138">
        <v>189791.04477611938</v>
      </c>
      <c r="XU79" s="196">
        <v>-89.495934349022761</v>
      </c>
      <c r="XV79" s="196">
        <f t="shared" si="164"/>
        <v>89.495934349022761</v>
      </c>
      <c r="XW79" s="196">
        <v>-89.495934349022761</v>
      </c>
      <c r="XX79" s="196">
        <v>89.495934349022761</v>
      </c>
      <c r="XY79" s="196">
        <v>-89.495934349022761</v>
      </c>
      <c r="XZ79" s="196">
        <v>89.495934349022761</v>
      </c>
      <c r="YA79" s="196">
        <v>-89.495934349022761</v>
      </c>
      <c r="YB79" s="196">
        <f t="shared" ref="YB79:YB92" si="237">IF(IF(XN79=XG79,1,0)=1,ABS(XS79*XL79),-ABS(XS79*XL79))</f>
        <v>-89.495934349022761</v>
      </c>
      <c r="YC79" s="196">
        <v>-89.495934349022761</v>
      </c>
      <c r="YD79" s="196">
        <v>89.495934349022761</v>
      </c>
      <c r="YE79" s="196">
        <v>-89.495934349022761</v>
      </c>
      <c r="YF79" s="196">
        <v>89.495934349022761</v>
      </c>
      <c r="YH79">
        <v>-1</v>
      </c>
      <c r="YI79">
        <v>1</v>
      </c>
      <c r="YJ79">
        <v>-1</v>
      </c>
      <c r="YK79">
        <v>1</v>
      </c>
      <c r="YL79">
        <v>1</v>
      </c>
      <c r="YM79">
        <v>7</v>
      </c>
      <c r="YN79">
        <v>-1</v>
      </c>
      <c r="YO79">
        <v>1</v>
      </c>
      <c r="YP79" s="214">
        <v>-1</v>
      </c>
      <c r="YQ79">
        <v>0</v>
      </c>
      <c r="YR79">
        <v>0</v>
      </c>
      <c r="YS79">
        <v>1</v>
      </c>
      <c r="YT79">
        <v>0</v>
      </c>
      <c r="YU79" s="248">
        <v>-5.6621579112900002E-3</v>
      </c>
      <c r="YV79" s="202">
        <v>42548</v>
      </c>
      <c r="YW79">
        <f t="shared" si="180"/>
        <v>1</v>
      </c>
      <c r="YX79" t="s">
        <v>1180</v>
      </c>
      <c r="YY79">
        <v>3</v>
      </c>
      <c r="YZ79">
        <v>1</v>
      </c>
      <c r="ZA79">
        <v>4</v>
      </c>
      <c r="ZB79" s="138">
        <v>141537.31343283583</v>
      </c>
      <c r="ZC79" s="138">
        <v>188716.41791044778</v>
      </c>
      <c r="ZD79" s="196">
        <v>-801.40661899646375</v>
      </c>
      <c r="ZE79" s="196">
        <f t="shared" si="165"/>
        <v>801.40661899646375</v>
      </c>
      <c r="ZF79" s="196">
        <v>-801.40661899646375</v>
      </c>
      <c r="ZG79" s="196">
        <v>801.40661899646375</v>
      </c>
      <c r="ZH79" s="196">
        <v>-801.40661899646375</v>
      </c>
      <c r="ZI79" s="196">
        <v>801.40661899646375</v>
      </c>
      <c r="ZJ79" s="196">
        <v>-801.40661899646375</v>
      </c>
      <c r="ZK79" s="196">
        <f t="shared" ref="ZK79:ZK92" si="238">IF(IF(YW79=YP79,1,0)=1,ABS(ZB79*YU79),-ABS(ZB79*YU79))</f>
        <v>-801.40661899646375</v>
      </c>
      <c r="ZL79" s="196">
        <v>-801.40661899646375</v>
      </c>
      <c r="ZM79" s="196">
        <v>801.40661899646375</v>
      </c>
      <c r="ZN79" s="196">
        <v>-801.40661899646375</v>
      </c>
      <c r="ZO79" s="196">
        <v>801.40661899646375</v>
      </c>
      <c r="ZQ79">
        <v>-1</v>
      </c>
      <c r="ZR79" s="239">
        <v>-1</v>
      </c>
      <c r="ZS79" s="239">
        <v>1</v>
      </c>
      <c r="ZT79" s="239">
        <v>-1</v>
      </c>
      <c r="ZU79" s="214">
        <v>1</v>
      </c>
      <c r="ZV79" s="240">
        <v>8</v>
      </c>
      <c r="ZW79">
        <v>-1</v>
      </c>
      <c r="ZX79">
        <v>1</v>
      </c>
      <c r="ZY79" s="214">
        <v>1</v>
      </c>
      <c r="ZZ79">
        <v>0</v>
      </c>
      <c r="AAA79">
        <v>1</v>
      </c>
      <c r="AAB79">
        <v>0</v>
      </c>
      <c r="AAC79">
        <v>1</v>
      </c>
      <c r="AAD79" s="248">
        <v>1.18633343879E-2</v>
      </c>
      <c r="AAE79" s="202">
        <v>42548</v>
      </c>
      <c r="AAF79">
        <f t="shared" ref="AAF79:AAF92" si="239">IF(ZQ79+ZR79+ZS79+ZT79+ZU79+ZW79+ZX79&gt;0,1,-1)</f>
        <v>-1</v>
      </c>
      <c r="AAG79" t="s">
        <v>1180</v>
      </c>
      <c r="AAH79">
        <v>3</v>
      </c>
      <c r="AAI79" s="252">
        <v>2</v>
      </c>
      <c r="AAJ79">
        <v>2</v>
      </c>
      <c r="AAK79" s="138">
        <v>143216.41791044775</v>
      </c>
      <c r="AAL79" s="138">
        <v>95477.611940298506</v>
      </c>
      <c r="AAM79" s="196">
        <v>-1699.0242555088723</v>
      </c>
      <c r="AAN79" s="196">
        <f t="shared" si="166"/>
        <v>-1699.0242555088723</v>
      </c>
      <c r="AAO79" s="196">
        <v>1699.0242555088723</v>
      </c>
      <c r="AAP79" s="196">
        <v>-1699.0242555088723</v>
      </c>
      <c r="AAQ79" s="196">
        <v>1699.0242555088723</v>
      </c>
      <c r="AAR79" s="196">
        <v>1699.0242555088723</v>
      </c>
      <c r="AAS79" s="196">
        <v>-1699.0242555088723</v>
      </c>
      <c r="AAT79" s="196">
        <f t="shared" ref="AAT79:AAT92" si="240">IF(IF(AAF79=ZY79,1,0)=1,ABS(AAK79*AAD79),-ABS(AAK79*AAD79))</f>
        <v>-1699.0242555088723</v>
      </c>
      <c r="AAU79" s="196">
        <v>1699.0242555088723</v>
      </c>
      <c r="AAV79" s="196">
        <v>-1699.0242555088723</v>
      </c>
      <c r="AAW79" s="196">
        <v>-1699.0242555088723</v>
      </c>
      <c r="AAX79" s="196">
        <v>1699.0242555088723</v>
      </c>
      <c r="AAZ79">
        <v>1</v>
      </c>
      <c r="ABA79" s="239">
        <v>1</v>
      </c>
      <c r="ABB79" s="239">
        <v>-1</v>
      </c>
      <c r="ABC79" s="239">
        <v>1</v>
      </c>
      <c r="ABD79" s="214">
        <v>1</v>
      </c>
      <c r="ABE79" s="240">
        <v>9</v>
      </c>
      <c r="ABF79">
        <v>-1</v>
      </c>
      <c r="ABG79">
        <v>1</v>
      </c>
      <c r="ABH79" s="214">
        <v>1</v>
      </c>
      <c r="ABI79">
        <v>1</v>
      </c>
      <c r="ABJ79">
        <v>1</v>
      </c>
      <c r="ABK79">
        <v>0</v>
      </c>
      <c r="ABL79">
        <v>1</v>
      </c>
      <c r="ABM79" s="248">
        <v>9.2230733156200007E-3</v>
      </c>
      <c r="ABN79" s="202">
        <v>42548</v>
      </c>
      <c r="ABO79">
        <v>1</v>
      </c>
      <c r="ABP79" t="s">
        <v>1180</v>
      </c>
      <c r="ABQ79">
        <v>3</v>
      </c>
      <c r="ABR79" s="252">
        <v>2</v>
      </c>
      <c r="ABS79">
        <v>2</v>
      </c>
      <c r="ABT79" s="138">
        <v>144537.3134328358</v>
      </c>
      <c r="ABU79" s="138">
        <v>96358.208955223876</v>
      </c>
      <c r="ABV79" s="196">
        <v>1333.0782386337921</v>
      </c>
      <c r="ABW79" s="196">
        <v>1333.0782386337921</v>
      </c>
      <c r="ABX79" s="196">
        <v>1333.0782386337921</v>
      </c>
      <c r="ABY79" s="196">
        <v>-1333.0782386337921</v>
      </c>
      <c r="ABZ79" s="196">
        <v>1333.0782386337921</v>
      </c>
      <c r="ACA79" s="196">
        <v>-1333.0782386337921</v>
      </c>
      <c r="ACB79" s="196">
        <v>1333.0782386337921</v>
      </c>
      <c r="ACC79" s="196">
        <v>1333.0782386337921</v>
      </c>
      <c r="ACD79" s="196">
        <v>1333.0782386337921</v>
      </c>
      <c r="ACE79" s="196">
        <v>-1333.0782386337921</v>
      </c>
      <c r="ACF79" s="196">
        <v>-1333.0782386337921</v>
      </c>
      <c r="ACG79" s="196">
        <v>1333.0782386337921</v>
      </c>
      <c r="ACI79">
        <v>1</v>
      </c>
      <c r="ACJ79" s="239">
        <v>1</v>
      </c>
      <c r="ACK79" s="239">
        <v>-1</v>
      </c>
      <c r="ACL79" s="239">
        <v>1</v>
      </c>
      <c r="ACM79" s="214">
        <v>1</v>
      </c>
      <c r="ACN79" s="240">
        <v>10</v>
      </c>
      <c r="ACO79">
        <v>-1</v>
      </c>
      <c r="ACP79">
        <v>1</v>
      </c>
      <c r="ACQ79" s="214">
        <v>1</v>
      </c>
      <c r="ACR79">
        <v>0</v>
      </c>
      <c r="ACS79">
        <v>1</v>
      </c>
      <c r="ACT79">
        <v>0</v>
      </c>
      <c r="ACU79">
        <v>1</v>
      </c>
      <c r="ACV79" s="248">
        <v>2.4783147459699999E-3</v>
      </c>
      <c r="ACW79" s="202">
        <v>42548</v>
      </c>
      <c r="ACX79">
        <v>1</v>
      </c>
      <c r="ACY79" t="s">
        <v>1180</v>
      </c>
      <c r="ACZ79">
        <v>3</v>
      </c>
      <c r="ADA79" s="252"/>
      <c r="ADB79">
        <v>2</v>
      </c>
      <c r="ADC79" s="138">
        <v>144895.5223880597</v>
      </c>
      <c r="ADD79" s="138">
        <v>96597.014925373136</v>
      </c>
      <c r="ADE79" s="196">
        <v>359.09670975935461</v>
      </c>
      <c r="ADF79" s="196">
        <v>359.09670975935461</v>
      </c>
      <c r="ADG79" s="196">
        <v>359.09670975935461</v>
      </c>
      <c r="ADH79" s="196">
        <v>-359.09670975935461</v>
      </c>
      <c r="ADI79" s="196">
        <v>359.09670975935461</v>
      </c>
      <c r="ADJ79" s="196">
        <v>-359.09670975935461</v>
      </c>
      <c r="ADK79" s="196">
        <v>359.09670975935461</v>
      </c>
      <c r="ADL79" s="196">
        <v>359.09670975935461</v>
      </c>
      <c r="ADM79" s="196">
        <v>359.09670975935461</v>
      </c>
      <c r="ADN79" s="196">
        <v>-359.09670975935461</v>
      </c>
      <c r="ADO79" s="196">
        <v>-359.09670975935461</v>
      </c>
      <c r="ADP79" s="196">
        <v>359.09670975935461</v>
      </c>
      <c r="ADR79">
        <v>1</v>
      </c>
      <c r="ADS79" s="239">
        <v>1</v>
      </c>
      <c r="ADT79" s="239">
        <v>-1</v>
      </c>
      <c r="ADU79" s="214">
        <v>1</v>
      </c>
      <c r="ADV79" s="214">
        <v>1</v>
      </c>
      <c r="ADW79" s="240">
        <v>11</v>
      </c>
      <c r="ADX79">
        <v>-1</v>
      </c>
      <c r="ADY79">
        <v>1</v>
      </c>
      <c r="ADZ79" s="214">
        <v>1</v>
      </c>
      <c r="AEA79">
        <v>0</v>
      </c>
      <c r="AEB79">
        <v>1</v>
      </c>
      <c r="AEC79">
        <v>0</v>
      </c>
      <c r="AED79">
        <v>1</v>
      </c>
      <c r="AEE79" s="248">
        <v>9.2707045735500003E-3</v>
      </c>
      <c r="AEF79" s="202">
        <v>42548</v>
      </c>
      <c r="AEG79">
        <v>1</v>
      </c>
      <c r="AEH79" t="s">
        <v>1180</v>
      </c>
      <c r="AEI79">
        <v>3</v>
      </c>
      <c r="AEJ79" s="252"/>
      <c r="AEK79">
        <v>2</v>
      </c>
      <c r="AEL79" s="138">
        <v>146238.80597014926</v>
      </c>
      <c r="AEM79" s="138">
        <v>97492.53731343284</v>
      </c>
      <c r="AEN79" s="196">
        <v>1355.7367673379538</v>
      </c>
      <c r="AEO79" s="196">
        <v>1355.7367673379538</v>
      </c>
      <c r="AEP79" s="196">
        <v>1355.7367673379538</v>
      </c>
      <c r="AEQ79" s="196">
        <v>-1355.7367673379538</v>
      </c>
      <c r="AER79" s="196">
        <v>1355.7367673379538</v>
      </c>
      <c r="AES79" s="196">
        <v>-1355.7367673379538</v>
      </c>
      <c r="AET79" s="196">
        <v>1355.7367673379538</v>
      </c>
      <c r="AEU79" s="196">
        <v>1355.7367673379538</v>
      </c>
      <c r="AEV79" s="196">
        <v>1355.7367673379538</v>
      </c>
      <c r="AEW79" s="196">
        <v>-1355.7367673379538</v>
      </c>
      <c r="AEX79" s="196">
        <v>-1355.7367673379538</v>
      </c>
      <c r="AEY79" s="196">
        <v>1355.7367673379538</v>
      </c>
      <c r="AFA79">
        <f t="shared" ref="AFA79:AFA92" si="241">ADZ79</f>
        <v>1</v>
      </c>
      <c r="AFB79" s="239">
        <v>1</v>
      </c>
      <c r="AFC79" s="239">
        <v>-1</v>
      </c>
      <c r="AFD79" s="239">
        <v>1</v>
      </c>
      <c r="AFE79" s="214">
        <v>1</v>
      </c>
      <c r="AFF79" s="240">
        <v>12</v>
      </c>
      <c r="AFG79">
        <f t="shared" ref="AFG79:AFG92" si="242">IF(AFE79=1,-1,1)</f>
        <v>-1</v>
      </c>
      <c r="AFH79">
        <f t="shared" ref="AFH79:AFH92" si="243">IF(AFF79&lt;0,AFE79*-1,AFE79)</f>
        <v>1</v>
      </c>
      <c r="AFI79" s="214">
        <v>-1</v>
      </c>
      <c r="AFJ79">
        <f t="shared" ref="AFJ79:AFJ92" si="244">IF(AFC79=AFI79,1,0)</f>
        <v>1</v>
      </c>
      <c r="AFK79">
        <f t="shared" si="194"/>
        <v>0</v>
      </c>
      <c r="AFL79">
        <f t="shared" si="167"/>
        <v>1</v>
      </c>
      <c r="AFM79">
        <f t="shared" ref="AFM79:AFM92" si="245">IF(AFI79=AFH79,1,0)</f>
        <v>0</v>
      </c>
      <c r="AFN79">
        <v>-4.5927740355200001E-3</v>
      </c>
      <c r="AFO79" s="202">
        <v>42548</v>
      </c>
      <c r="AFP79">
        <f t="shared" ref="AFP79:AFP92" si="246">IF(AFB79+AFC79+AFD79+AFE79+AFH79&gt;0,1,-1)</f>
        <v>1</v>
      </c>
      <c r="AFQ79" t="str">
        <f t="shared" si="222"/>
        <v>TRUE</v>
      </c>
      <c r="AFR79">
        <f>VLOOKUP($A79,'FuturesInfo (3)'!$A$2:$V$80,22)</f>
        <v>3</v>
      </c>
      <c r="AFS79" s="252"/>
      <c r="AFT79">
        <f t="shared" ref="AFT79:AFT92" si="247">IF(AFS79=1,ROUND(AFR79*(1+AFT$13),0),ROUND(AFR79*(1-AFT$13),0))</f>
        <v>2</v>
      </c>
      <c r="AFU79" s="138">
        <f>VLOOKUP($A79,'FuturesInfo (3)'!$A$2:$O$80,15)*AFR79</f>
        <v>145567.1641791045</v>
      </c>
      <c r="AFV79" s="138">
        <f>VLOOKUP($A79,'FuturesInfo (3)'!$A$2:$O$80,15)*AFT79</f>
        <v>97044.776119402988</v>
      </c>
      <c r="AFW79" s="196">
        <f t="shared" ref="AFW79:AFW92" si="248">IF(IF(AFB79=AFI79,1,0)=1,ABS(AFU79*AFN79),-ABS(AFU79*AFN79))</f>
        <v>-668.55709206606821</v>
      </c>
      <c r="AFX79" s="196">
        <f t="shared" si="188"/>
        <v>-668.55709206606821</v>
      </c>
      <c r="AFY79" s="196">
        <f t="shared" ref="AFY79:AFY92" si="249">IF(AFK79=1,ABS(AFU79*AFN79),-ABS(AFU79*AFN79))</f>
        <v>-668.55709206606821</v>
      </c>
      <c r="AFZ79" s="196">
        <f t="shared" ref="AFZ79:AFZ92" si="250">IF(AFL79=1,ABS(AFU79*AFN79),-ABS(AFU79*AFN79))</f>
        <v>668.55709206606821</v>
      </c>
      <c r="AGA79" s="196">
        <f t="shared" si="191"/>
        <v>-668.55709206606821</v>
      </c>
      <c r="AGB79" s="196">
        <f t="shared" ref="AGB79:AGB92" si="251">IF(IF(AFC79=AFI79,1,0)=1,ABS(AFU79*AFN79),-ABS(AFU79*AFN79))</f>
        <v>668.55709206606821</v>
      </c>
      <c r="AGC79" s="196">
        <f t="shared" si="168"/>
        <v>-668.55709206606821</v>
      </c>
      <c r="AGD79" s="196">
        <f t="shared" ref="AGD79:AGD92" si="252">IF(IF(AFP79=AFI79,1,0)=1,ABS(AFU79*AFN79),-ABS(AFU79*AFN79))</f>
        <v>-668.55709206606821</v>
      </c>
      <c r="AGE79" s="196">
        <f>IF(IF(sym!$Q68=AFI79,1,0)=1,ABS(AFU79*AFN79),-ABS(AFU79*AFN79))</f>
        <v>-668.55709206606821</v>
      </c>
      <c r="AGF79" s="196">
        <f>IF(IF(sym!$P68=AFI79,1,0)=1,ABS(AFU79*AFN79),-ABS(AFU79*AFN79))</f>
        <v>668.55709206606821</v>
      </c>
      <c r="AGG79" s="196">
        <f t="shared" si="183"/>
        <v>-668.55709206606821</v>
      </c>
      <c r="AGH79" s="196">
        <f t="shared" ref="AGH79:AGH92" si="253">ABS(AFU79*AFN79)</f>
        <v>668.55709206606821</v>
      </c>
      <c r="AGJ79">
        <f t="shared" ref="AGJ79:AGJ92" si="254">AFI79</f>
        <v>-1</v>
      </c>
      <c r="AGK79" s="239">
        <v>1</v>
      </c>
      <c r="AGL79" s="239">
        <v>-1</v>
      </c>
      <c r="AGM79" s="239">
        <v>1</v>
      </c>
      <c r="AGN79" s="214">
        <v>1</v>
      </c>
      <c r="AGO79" s="240">
        <v>13</v>
      </c>
      <c r="AGP79">
        <f t="shared" ref="AGP79:AGP92" si="255">IF(AGN79=1,-1,1)</f>
        <v>-1</v>
      </c>
      <c r="AGQ79">
        <f t="shared" ref="AGQ79:AGQ92" si="256">IF(AGO79&lt;0,AGN79*-1,AGN79)</f>
        <v>1</v>
      </c>
      <c r="AGR79" s="214"/>
      <c r="AGS79">
        <f t="shared" ref="AGS79:AGS92" si="257">IF(AGL79=AGR79,1,0)</f>
        <v>0</v>
      </c>
      <c r="AGT79">
        <f t="shared" si="195"/>
        <v>0</v>
      </c>
      <c r="AGU79">
        <f t="shared" si="169"/>
        <v>0</v>
      </c>
      <c r="AGV79">
        <f t="shared" ref="AGV79:AGV92" si="258">IF(AGR79=AGQ79,1,0)</f>
        <v>0</v>
      </c>
      <c r="AGW79" s="248"/>
      <c r="AGX79" s="202">
        <v>42548</v>
      </c>
      <c r="AGY79">
        <f t="shared" ref="AGY79:AGY92" si="259">IF(AGK79+AGL79+AGM79+AGN79+AGQ79&gt;0,1,-1)</f>
        <v>1</v>
      </c>
      <c r="AGZ79" t="str">
        <f t="shared" si="223"/>
        <v>TRUE</v>
      </c>
      <c r="AHA79">
        <f>VLOOKUP($A79,'FuturesInfo (3)'!$A$2:$V$80,22)</f>
        <v>3</v>
      </c>
      <c r="AHB79" s="252"/>
      <c r="AHC79">
        <f t="shared" ref="AHC79:AHC92" si="260">IF(AHB79=1,ROUND(AHA79*(1+AHC$13),0),ROUND(AHA79*(1-AHC$13),0))</f>
        <v>2</v>
      </c>
      <c r="AHD79" s="138">
        <f>VLOOKUP($A79,'FuturesInfo (3)'!$A$2:$O$80,15)*AHA79</f>
        <v>145567.1641791045</v>
      </c>
      <c r="AHE79" s="138">
        <f>VLOOKUP($A79,'FuturesInfo (3)'!$A$2:$O$80,15)*AHC79</f>
        <v>97044.776119402988</v>
      </c>
      <c r="AHF79" s="196">
        <f t="shared" ref="AHF79:AHF92" si="261">IF(IF(AGK79=AGR79,1,0)=1,ABS(AHD79*AGW79),-ABS(AHD79*AGW79))</f>
        <v>0</v>
      </c>
      <c r="AHG79" s="196">
        <f t="shared" si="189"/>
        <v>0</v>
      </c>
      <c r="AHH79" s="196">
        <f t="shared" ref="AHH79:AHH92" si="262">IF(AGT79=1,ABS(AHD79*AGW79),-ABS(AHD79*AGW79))</f>
        <v>0</v>
      </c>
      <c r="AHI79" s="196">
        <f t="shared" ref="AHI79:AHI92" si="263">IF(AGU79=1,ABS(AHD79*AGW79),-ABS(AHD79*AGW79))</f>
        <v>0</v>
      </c>
      <c r="AHJ79" s="196">
        <f t="shared" si="192"/>
        <v>0</v>
      </c>
      <c r="AHK79" s="196">
        <f t="shared" ref="AHK79:AHK92" si="264">IF(IF(AGL79=AGR79,1,0)=1,ABS(AHD79*AGW79),-ABS(AHD79*AGW79))</f>
        <v>0</v>
      </c>
      <c r="AHL79" s="196">
        <f t="shared" si="170"/>
        <v>0</v>
      </c>
      <c r="AHM79" s="196">
        <f t="shared" ref="AHM79:AHM92" si="265">IF(IF(AGY79=AGR79,1,0)=1,ABS(AHD79*AGW79),-ABS(AHD79*AGW79))</f>
        <v>0</v>
      </c>
      <c r="AHN79" s="196">
        <f>IF(IF(sym!$Q68=AGR79,1,0)=1,ABS(AHD79*AGW79),-ABS(AHD79*AGW79))</f>
        <v>0</v>
      </c>
      <c r="AHO79" s="196">
        <f>IF(IF(sym!$P68=AGR79,1,0)=1,ABS(AHD79*AGW79),-ABS(AHD79*AGW79))</f>
        <v>0</v>
      </c>
      <c r="AHP79" s="196">
        <f t="shared" si="185"/>
        <v>0</v>
      </c>
      <c r="AHQ79" s="196">
        <f t="shared" ref="AHQ79:AHQ92" si="266">ABS(AHD79*AGW79)</f>
        <v>0</v>
      </c>
      <c r="AHS79">
        <f t="shared" ref="AHS79:AHS92" si="267">AGR79</f>
        <v>0</v>
      </c>
      <c r="AHT79" s="239"/>
      <c r="AHU79" s="239"/>
      <c r="AHV79" s="239"/>
      <c r="AHW79" s="214"/>
      <c r="AHX79" s="240"/>
      <c r="AHY79">
        <f t="shared" ref="AHY79:AHY92" si="268">IF(AHW79=1,-1,1)</f>
        <v>1</v>
      </c>
      <c r="AHZ79">
        <f t="shared" ref="AHZ79:AHZ92" si="269">IF(AHX79&lt;0,AHW79*-1,AHW79)</f>
        <v>0</v>
      </c>
      <c r="AIA79" s="214"/>
      <c r="AIB79">
        <f t="shared" ref="AIB79:AIB92" si="270">IF(AHU79=AIA79,1,0)</f>
        <v>1</v>
      </c>
      <c r="AIC79">
        <f t="shared" si="196"/>
        <v>1</v>
      </c>
      <c r="AID79">
        <f t="shared" si="171"/>
        <v>0</v>
      </c>
      <c r="AIE79">
        <f t="shared" ref="AIE79:AIE92" si="271">IF(AIA79=AHZ79,1,0)</f>
        <v>1</v>
      </c>
      <c r="AIF79" s="248"/>
      <c r="AIG79" s="202"/>
      <c r="AIH79">
        <f t="shared" ref="AIH79:AIH92" si="272">IF(AHT79+AHU79+AHV79+AHW79+AHZ79&gt;0,1,-1)</f>
        <v>-1</v>
      </c>
      <c r="AII79" t="str">
        <f t="shared" si="224"/>
        <v>FALSE</v>
      </c>
      <c r="AIJ79">
        <f>VLOOKUP($A79,'FuturesInfo (3)'!$A$2:$V$80,22)</f>
        <v>3</v>
      </c>
      <c r="AIK79" s="252"/>
      <c r="AIL79">
        <f t="shared" ref="AIL79:AIL92" si="273">IF(AIK79=1,ROUND(AIJ79*(1+AIL$13),0),ROUND(AIJ79*(1-AIL$13),0))</f>
        <v>2</v>
      </c>
      <c r="AIM79" s="138">
        <f>VLOOKUP($A79,'FuturesInfo (3)'!$A$2:$O$80,15)*AIJ79</f>
        <v>145567.1641791045</v>
      </c>
      <c r="AIN79" s="138">
        <f>VLOOKUP($A79,'FuturesInfo (3)'!$A$2:$O$80,15)*AIL79</f>
        <v>97044.776119402988</v>
      </c>
      <c r="AIO79" s="196">
        <f t="shared" ref="AIO79:AIO92" si="274">IF(IF(AHT79=AIA79,1,0)=1,ABS(AIM79*AIF79),-ABS(AIM79*AIF79))</f>
        <v>0</v>
      </c>
      <c r="AIP79" s="196">
        <f t="shared" si="190"/>
        <v>0</v>
      </c>
      <c r="AIQ79" s="196">
        <f t="shared" ref="AIQ79:AIQ92" si="275">IF(AIC79=1,ABS(AIM79*AIF79),-ABS(AIM79*AIF79))</f>
        <v>0</v>
      </c>
      <c r="AIR79" s="196">
        <f t="shared" ref="AIR79:AIR92" si="276">IF(AID79=1,ABS(AIM79*AIF79),-ABS(AIM79*AIF79))</f>
        <v>0</v>
      </c>
      <c r="AIS79" s="196">
        <f t="shared" si="193"/>
        <v>0</v>
      </c>
      <c r="AIT79" s="196">
        <f t="shared" ref="AIT79:AIT92" si="277">IF(IF(AHU79=AIA79,1,0)=1,ABS(AIM79*AIF79),-ABS(AIM79*AIF79))</f>
        <v>0</v>
      </c>
      <c r="AIU79" s="196">
        <f t="shared" si="172"/>
        <v>0</v>
      </c>
      <c r="AIV79" s="196">
        <f t="shared" ref="AIV79:AIV92" si="278">IF(IF(AIH79=AIA79,1,0)=1,ABS(AIM79*AIF79),-ABS(AIM79*AIF79))</f>
        <v>0</v>
      </c>
      <c r="AIW79" s="196">
        <f>IF(IF(sym!$Q68=AIA79,1,0)=1,ABS(AIM79*AIF79),-ABS(AIM79*AIF79))</f>
        <v>0</v>
      </c>
      <c r="AIX79" s="196">
        <f>IF(IF(sym!$P68=AIA79,1,0)=1,ABS(AIM79*AIF79),-ABS(AIM79*AIF79))</f>
        <v>0</v>
      </c>
      <c r="AIY79" s="196">
        <f t="shared" si="187"/>
        <v>0</v>
      </c>
      <c r="AIZ79" s="196">
        <f t="shared" ref="AIZ79:AIZ92" si="279">ABS(AIM79*AIF79)</f>
        <v>0</v>
      </c>
    </row>
    <row r="80" spans="1:936" x14ac:dyDescent="0.25">
      <c r="A80" s="1" t="s">
        <v>408</v>
      </c>
      <c r="B80" s="150" t="str">
        <f>'FuturesInfo (3)'!M68</f>
        <v>TW</v>
      </c>
      <c r="C80" s="200" t="str">
        <f>VLOOKUP(A80,'FuturesInfo (3)'!$A$2:$K$80,11)</f>
        <v>index</v>
      </c>
      <c r="F80" t="e">
        <f>#REF!</f>
        <v>#REF!</v>
      </c>
      <c r="G80">
        <v>1</v>
      </c>
      <c r="H80">
        <v>1</v>
      </c>
      <c r="I80">
        <v>1</v>
      </c>
      <c r="J80">
        <f t="shared" si="206"/>
        <v>1</v>
      </c>
      <c r="K80">
        <f t="shared" si="207"/>
        <v>1</v>
      </c>
      <c r="L80" s="184">
        <v>5.0890585241700004E-3</v>
      </c>
      <c r="M80" s="2">
        <v>10</v>
      </c>
      <c r="N80">
        <v>60</v>
      </c>
      <c r="O80" t="str">
        <f t="shared" si="208"/>
        <v>TRUE</v>
      </c>
      <c r="P80">
        <f>VLOOKUP($A80,'FuturesInfo (3)'!$A$2:$V$80,22)</f>
        <v>4</v>
      </c>
      <c r="Q80">
        <f t="shared" si="209"/>
        <v>4</v>
      </c>
      <c r="R80">
        <f t="shared" si="209"/>
        <v>4</v>
      </c>
      <c r="S80" s="138">
        <f>VLOOKUP($A80,'FuturesInfo (3)'!$A$2:$O$80,15)*Q80</f>
        <v>132720</v>
      </c>
      <c r="T80" s="144">
        <f t="shared" si="210"/>
        <v>675.41984732784249</v>
      </c>
      <c r="U80" s="144">
        <f t="shared" si="225"/>
        <v>675.41984732784249</v>
      </c>
      <c r="W80">
        <f t="shared" si="211"/>
        <v>1</v>
      </c>
      <c r="X80">
        <v>1</v>
      </c>
      <c r="Y80">
        <v>1</v>
      </c>
      <c r="Z80">
        <v>-1</v>
      </c>
      <c r="AA80">
        <f t="shared" si="226"/>
        <v>0</v>
      </c>
      <c r="AB80">
        <f t="shared" si="212"/>
        <v>0</v>
      </c>
      <c r="AC80" s="1">
        <v>-1.89873417722E-3</v>
      </c>
      <c r="AD80" s="2">
        <v>20</v>
      </c>
      <c r="AE80">
        <v>60</v>
      </c>
      <c r="AF80" t="str">
        <f t="shared" si="213"/>
        <v>TRUE</v>
      </c>
      <c r="AG80">
        <f>VLOOKUP($A80,'FuturesInfo (3)'!$A$2:$V$80,22)</f>
        <v>4</v>
      </c>
      <c r="AH80">
        <f t="shared" si="214"/>
        <v>5</v>
      </c>
      <c r="AI80">
        <f t="shared" si="227"/>
        <v>4</v>
      </c>
      <c r="AJ80" s="138">
        <f>VLOOKUP($A80,'FuturesInfo (3)'!$A$2:$O$80,15)*AI80</f>
        <v>132720</v>
      </c>
      <c r="AK80" s="196">
        <f t="shared" si="215"/>
        <v>-252.00000000063841</v>
      </c>
      <c r="AL80" s="196">
        <f t="shared" si="228"/>
        <v>-252.00000000063841</v>
      </c>
      <c r="AN80">
        <f t="shared" si="216"/>
        <v>1</v>
      </c>
      <c r="AO80">
        <v>1</v>
      </c>
      <c r="AP80">
        <v>-1</v>
      </c>
      <c r="AQ80">
        <v>1</v>
      </c>
      <c r="AR80">
        <f t="shared" si="174"/>
        <v>1</v>
      </c>
      <c r="AS80">
        <f t="shared" si="217"/>
        <v>0</v>
      </c>
      <c r="AT80" s="1">
        <v>1.2682308180100001E-2</v>
      </c>
      <c r="AU80" s="2">
        <v>20</v>
      </c>
      <c r="AV80">
        <v>60</v>
      </c>
      <c r="AW80" t="str">
        <f t="shared" si="218"/>
        <v>TRUE</v>
      </c>
      <c r="AX80">
        <f>VLOOKUP($A80,'FuturesInfo (3)'!$A$2:$V$80,22)</f>
        <v>4</v>
      </c>
      <c r="AY80">
        <f t="shared" si="219"/>
        <v>3</v>
      </c>
      <c r="AZ80">
        <f t="shared" si="229"/>
        <v>4</v>
      </c>
      <c r="BA80" s="138">
        <f>VLOOKUP($A80,'FuturesInfo (3)'!$A$2:$O$80,15)*AZ80</f>
        <v>132720</v>
      </c>
      <c r="BB80" s="196">
        <f t="shared" si="220"/>
        <v>1683.1959416628722</v>
      </c>
      <c r="BC80" s="196">
        <f t="shared" si="230"/>
        <v>-1683.1959416628722</v>
      </c>
      <c r="BE80">
        <v>1</v>
      </c>
      <c r="BF80">
        <v>1</v>
      </c>
      <c r="BG80">
        <v>-1</v>
      </c>
      <c r="BH80">
        <v>1</v>
      </c>
      <c r="BI80">
        <v>1</v>
      </c>
      <c r="BJ80">
        <v>0</v>
      </c>
      <c r="BK80" s="1">
        <v>5.3224796493399999E-3</v>
      </c>
      <c r="BL80" s="2">
        <v>20</v>
      </c>
      <c r="BM80">
        <v>60</v>
      </c>
      <c r="BN80" t="s">
        <v>1180</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1180</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1180</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1180</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1180</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1180</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1180</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1180</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1180</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1180</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1180</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1180</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1180</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1180</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1180</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1180</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1180</v>
      </c>
      <c r="QX80">
        <v>4</v>
      </c>
      <c r="QY80" s="252">
        <v>2</v>
      </c>
      <c r="QZ80">
        <v>3</v>
      </c>
      <c r="RA80" s="138">
        <v>127000</v>
      </c>
      <c r="RB80" s="138">
        <v>95250</v>
      </c>
      <c r="RC80" s="196">
        <v>1784.7333120349999</v>
      </c>
      <c r="RD80" s="196">
        <f t="shared" si="221"/>
        <v>1784.7333120349999</v>
      </c>
      <c r="RE80" s="196">
        <v>1784.7333120349999</v>
      </c>
      <c r="RF80" s="196">
        <v>-1784.7333120349999</v>
      </c>
      <c r="RG80" s="196">
        <v>-1784.7333120349999</v>
      </c>
      <c r="RH80" s="196">
        <v>1784.7333120349999</v>
      </c>
      <c r="RI80" s="196">
        <f t="shared" si="231"/>
        <v>0</v>
      </c>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f t="shared" si="175"/>
        <v>1</v>
      </c>
      <c r="SE80" t="s">
        <v>1180</v>
      </c>
      <c r="SF80">
        <v>4</v>
      </c>
      <c r="SG80" s="252">
        <v>2</v>
      </c>
      <c r="SH80">
        <v>3</v>
      </c>
      <c r="SI80" s="138">
        <v>128680</v>
      </c>
      <c r="SJ80" s="138">
        <v>96510</v>
      </c>
      <c r="SK80" s="196">
        <v>1621.1653543370919</v>
      </c>
      <c r="SL80" s="196">
        <f t="shared" si="232"/>
        <v>1621.1653543370919</v>
      </c>
      <c r="SM80" s="196">
        <v>1621.1653543370919</v>
      </c>
      <c r="SN80" s="196">
        <v>-1621.1653543370919</v>
      </c>
      <c r="SO80" s="196">
        <v>-1621.1653543370919</v>
      </c>
      <c r="SP80" s="196">
        <v>1621.1653543370919</v>
      </c>
      <c r="SQ80" s="196">
        <v>1621.1653543370919</v>
      </c>
      <c r="SR80" s="196">
        <f t="shared" si="233"/>
        <v>1621.1653543370919</v>
      </c>
      <c r="SS80" s="196">
        <v>1621.1653543370919</v>
      </c>
      <c r="ST80" s="196">
        <v>-1621.1653543370919</v>
      </c>
      <c r="SU80" s="196">
        <v>-1621.1653543370919</v>
      </c>
      <c r="SV80" s="196">
        <v>1621.1653543370919</v>
      </c>
      <c r="SX80">
        <v>1</v>
      </c>
      <c r="SY80" s="239">
        <v>1</v>
      </c>
      <c r="SZ80" s="239">
        <v>-1</v>
      </c>
      <c r="TA80" s="239">
        <v>1</v>
      </c>
      <c r="TB80" s="214">
        <v>1</v>
      </c>
      <c r="TC80" s="240">
        <v>5</v>
      </c>
      <c r="TD80">
        <v>-1</v>
      </c>
      <c r="TE80">
        <v>1</v>
      </c>
      <c r="TF80" s="214">
        <v>1</v>
      </c>
      <c r="TG80">
        <v>1</v>
      </c>
      <c r="TH80">
        <v>1</v>
      </c>
      <c r="TI80">
        <v>0</v>
      </c>
      <c r="TJ80">
        <v>1</v>
      </c>
      <c r="TK80" s="248">
        <v>6.22083981337E-4</v>
      </c>
      <c r="TL80" s="202">
        <v>42545</v>
      </c>
      <c r="TM80">
        <f t="shared" si="176"/>
        <v>1</v>
      </c>
      <c r="TN80" t="s">
        <v>1180</v>
      </c>
      <c r="TO80">
        <v>4</v>
      </c>
      <c r="TP80" s="252">
        <v>2</v>
      </c>
      <c r="TQ80">
        <v>3</v>
      </c>
      <c r="TR80" s="138">
        <v>128680</v>
      </c>
      <c r="TS80" s="138">
        <v>96510</v>
      </c>
      <c r="TT80" s="196">
        <v>80.049766718445156</v>
      </c>
      <c r="TU80" s="196">
        <f t="shared" ref="TU80:TU92" si="280">IF(IF(SX80=TF80,1,0)=1,ABS(TR80*TK80),-ABS(TR80*TK80))</f>
        <v>80.049766718445156</v>
      </c>
      <c r="TV80" s="196">
        <v>80.049766718445156</v>
      </c>
      <c r="TW80" s="196">
        <v>-80.049766718445156</v>
      </c>
      <c r="TX80" s="196">
        <v>80.049766718445156</v>
      </c>
      <c r="TY80" s="196">
        <v>-80.049766718445156</v>
      </c>
      <c r="TZ80" s="196">
        <v>80.049766718445156</v>
      </c>
      <c r="UA80" s="196">
        <f t="shared" si="234"/>
        <v>80.049766718445156</v>
      </c>
      <c r="UB80" s="196">
        <v>80.049766718445156</v>
      </c>
      <c r="UC80" s="196">
        <v>-80.049766718445156</v>
      </c>
      <c r="UD80" s="196">
        <v>-80.049766718445156</v>
      </c>
      <c r="UE80" s="196">
        <v>80.049766718445156</v>
      </c>
      <c r="UG80">
        <v>1</v>
      </c>
      <c r="UH80" s="239">
        <v>1</v>
      </c>
      <c r="UI80" s="239">
        <v>-1</v>
      </c>
      <c r="UJ80" s="239">
        <v>1</v>
      </c>
      <c r="UK80" s="214">
        <v>1</v>
      </c>
      <c r="UL80" s="240">
        <v>6</v>
      </c>
      <c r="UM80">
        <v>-1</v>
      </c>
      <c r="UN80">
        <v>1</v>
      </c>
      <c r="UO80" s="214">
        <v>-1</v>
      </c>
      <c r="UP80">
        <v>0</v>
      </c>
      <c r="UQ80">
        <v>0</v>
      </c>
      <c r="UR80">
        <v>1</v>
      </c>
      <c r="US80">
        <v>0</v>
      </c>
      <c r="UT80" s="248">
        <v>-5.9061237177500002E-3</v>
      </c>
      <c r="UU80" s="202">
        <v>42545</v>
      </c>
      <c r="UV80">
        <f t="shared" si="177"/>
        <v>1</v>
      </c>
      <c r="UW80" t="s">
        <v>1180</v>
      </c>
      <c r="UX80">
        <v>4</v>
      </c>
      <c r="UY80" s="252">
        <v>2</v>
      </c>
      <c r="UZ80">
        <v>3</v>
      </c>
      <c r="VA80" s="138">
        <v>127920</v>
      </c>
      <c r="VB80" s="138">
        <v>95940</v>
      </c>
      <c r="VC80" s="196">
        <v>-755.51134597457997</v>
      </c>
      <c r="VD80" s="196">
        <f t="shared" ref="VD80:VD92" si="281">IF(IF(UG80=UO80,1,0)=1,ABS(VA80*UT80),-ABS(VA80*UT80))</f>
        <v>-755.51134597457997</v>
      </c>
      <c r="VE80" s="196">
        <v>-755.51134597457997</v>
      </c>
      <c r="VF80" s="196">
        <v>755.51134597457997</v>
      </c>
      <c r="VG80" s="196">
        <v>-755.51134597457997</v>
      </c>
      <c r="VH80" s="196">
        <v>755.51134597457997</v>
      </c>
      <c r="VI80" s="196">
        <v>-755.51134597457997</v>
      </c>
      <c r="VJ80" s="196">
        <f t="shared" si="235"/>
        <v>-755.51134597457997</v>
      </c>
      <c r="VK80" s="196">
        <v>-755.51134597457997</v>
      </c>
      <c r="VL80" s="196">
        <v>755.51134597457997</v>
      </c>
      <c r="VM80" s="196">
        <v>-755.51134597457997</v>
      </c>
      <c r="VN80" s="196">
        <v>755.51134597457997</v>
      </c>
      <c r="VP80">
        <v>-1</v>
      </c>
      <c r="VQ80" s="239">
        <v>1</v>
      </c>
      <c r="VR80" s="239">
        <v>-1</v>
      </c>
      <c r="VS80" s="239">
        <v>1</v>
      </c>
      <c r="VT80" s="214">
        <v>1</v>
      </c>
      <c r="VU80" s="240">
        <v>7</v>
      </c>
      <c r="VV80">
        <v>-1</v>
      </c>
      <c r="VW80">
        <v>1</v>
      </c>
      <c r="VX80" s="214">
        <v>-1</v>
      </c>
      <c r="VY80">
        <v>0</v>
      </c>
      <c r="VZ80">
        <v>0</v>
      </c>
      <c r="WA80">
        <v>1</v>
      </c>
      <c r="WB80">
        <v>0</v>
      </c>
      <c r="WC80" s="248">
        <v>-1.6572858036300001E-2</v>
      </c>
      <c r="WD80" s="202">
        <v>42545</v>
      </c>
      <c r="WE80">
        <f t="shared" si="178"/>
        <v>1</v>
      </c>
      <c r="WF80" t="s">
        <v>1180</v>
      </c>
      <c r="WG80">
        <v>4</v>
      </c>
      <c r="WH80" s="252">
        <v>2</v>
      </c>
      <c r="WI80">
        <v>4</v>
      </c>
      <c r="WJ80" s="138">
        <v>125800</v>
      </c>
      <c r="WK80" s="138">
        <v>125800</v>
      </c>
      <c r="WL80" s="196">
        <v>-2084.8655409665403</v>
      </c>
      <c r="WM80" s="196">
        <f t="shared" ref="WM80:WM92" si="282">IF(IF(VP80=VX80,1,0)=1,ABS(WJ80*WC80),-ABS(WJ80*WC80))</f>
        <v>2084.8655409665403</v>
      </c>
      <c r="WN80" s="196">
        <v>-2084.8655409665403</v>
      </c>
      <c r="WO80" s="196">
        <v>2084.8655409665403</v>
      </c>
      <c r="WP80" s="196">
        <v>-2084.8655409665403</v>
      </c>
      <c r="WQ80" s="196">
        <v>2084.8655409665403</v>
      </c>
      <c r="WR80" s="196">
        <v>-2084.8655409665403</v>
      </c>
      <c r="WS80" s="196">
        <f t="shared" si="236"/>
        <v>-2084.8655409665403</v>
      </c>
      <c r="WT80" s="196">
        <v>-2084.8655409665403</v>
      </c>
      <c r="WU80" s="196">
        <v>2084.8655409665403</v>
      </c>
      <c r="WV80" s="196">
        <v>-2084.8655409665403</v>
      </c>
      <c r="WW80" s="196">
        <v>2084.8655409665403</v>
      </c>
      <c r="WY80">
        <v>-1</v>
      </c>
      <c r="WZ80" s="239">
        <v>1</v>
      </c>
      <c r="XA80" s="239">
        <v>-1</v>
      </c>
      <c r="XB80" s="239">
        <v>1</v>
      </c>
      <c r="XC80" s="214">
        <v>1</v>
      </c>
      <c r="XD80" s="240">
        <v>8</v>
      </c>
      <c r="XE80">
        <v>-1</v>
      </c>
      <c r="XF80">
        <v>1</v>
      </c>
      <c r="XG80">
        <v>1</v>
      </c>
      <c r="XH80">
        <v>1</v>
      </c>
      <c r="XI80">
        <v>1</v>
      </c>
      <c r="XJ80">
        <v>0</v>
      </c>
      <c r="XK80">
        <v>1</v>
      </c>
      <c r="XL80">
        <v>1.1446740858500001E-2</v>
      </c>
      <c r="XM80" s="202">
        <v>42545</v>
      </c>
      <c r="XN80">
        <f t="shared" si="179"/>
        <v>1</v>
      </c>
      <c r="XO80" t="s">
        <v>1180</v>
      </c>
      <c r="XP80">
        <v>4</v>
      </c>
      <c r="XQ80" s="252">
        <v>1</v>
      </c>
      <c r="XR80">
        <v>5</v>
      </c>
      <c r="XS80" s="138">
        <v>127240.00000000001</v>
      </c>
      <c r="XT80" s="138">
        <v>159050.00000000003</v>
      </c>
      <c r="XU80" s="196">
        <v>1456.4833068355404</v>
      </c>
      <c r="XV80" s="196">
        <f t="shared" ref="XV80:XV92" si="283">IF(IF(WY80=XG80,1,0)=1,ABS(XS80*XL80),-ABS(XS80*XL80))</f>
        <v>-1456.4833068355404</v>
      </c>
      <c r="XW80" s="196">
        <v>1456.4833068355404</v>
      </c>
      <c r="XX80" s="196">
        <v>-1456.4833068355404</v>
      </c>
      <c r="XY80" s="196">
        <v>1456.4833068355404</v>
      </c>
      <c r="XZ80" s="196">
        <v>-1456.4833068355404</v>
      </c>
      <c r="YA80" s="196">
        <v>1456.4833068355404</v>
      </c>
      <c r="YB80" s="196">
        <f t="shared" si="237"/>
        <v>1456.4833068355404</v>
      </c>
      <c r="YC80" s="196">
        <v>1456.4833068355404</v>
      </c>
      <c r="YD80" s="196">
        <v>-1456.4833068355404</v>
      </c>
      <c r="YE80" s="196">
        <v>-1456.4833068355404</v>
      </c>
      <c r="YF80" s="196">
        <v>1456.4833068355404</v>
      </c>
      <c r="YH80">
        <v>1</v>
      </c>
      <c r="YI80">
        <v>1</v>
      </c>
      <c r="YJ80">
        <v>-1</v>
      </c>
      <c r="YK80">
        <v>1</v>
      </c>
      <c r="YL80">
        <v>1</v>
      </c>
      <c r="YM80">
        <v>-1</v>
      </c>
      <c r="YN80">
        <v>-1</v>
      </c>
      <c r="YO80">
        <v>-1</v>
      </c>
      <c r="YP80" s="214">
        <v>1</v>
      </c>
      <c r="YQ80">
        <v>1</v>
      </c>
      <c r="YR80">
        <v>1</v>
      </c>
      <c r="YS80">
        <v>0</v>
      </c>
      <c r="YT80">
        <v>0</v>
      </c>
      <c r="YU80" s="248"/>
      <c r="YV80" s="202">
        <v>42545</v>
      </c>
      <c r="YW80">
        <f t="shared" si="180"/>
        <v>1</v>
      </c>
      <c r="YX80" t="s">
        <v>1180</v>
      </c>
      <c r="YY80">
        <v>4</v>
      </c>
      <c r="YZ80">
        <v>1</v>
      </c>
      <c r="ZA80">
        <v>5</v>
      </c>
      <c r="ZB80" s="138">
        <v>127240.00000000001</v>
      </c>
      <c r="ZC80" s="138">
        <v>159050.00000000003</v>
      </c>
      <c r="ZD80" s="196">
        <v>0</v>
      </c>
      <c r="ZE80" s="196">
        <f t="shared" ref="ZE80:ZE92" si="284">IF(IF(YH80=YP80,1,0)=1,ABS(ZB80*YU80),-ABS(ZB80*YU80))</f>
        <v>0</v>
      </c>
      <c r="ZF80" s="196">
        <v>0</v>
      </c>
      <c r="ZG80" s="196">
        <v>0</v>
      </c>
      <c r="ZH80" s="196">
        <v>0</v>
      </c>
      <c r="ZI80" s="196">
        <v>0</v>
      </c>
      <c r="ZJ80" s="196">
        <v>0</v>
      </c>
      <c r="ZK80" s="196">
        <f t="shared" si="238"/>
        <v>0</v>
      </c>
      <c r="ZL80" s="196">
        <v>0</v>
      </c>
      <c r="ZM80" s="196">
        <v>0</v>
      </c>
      <c r="ZN80" s="196">
        <v>0</v>
      </c>
      <c r="ZO80" s="196">
        <v>0</v>
      </c>
      <c r="ZQ80">
        <v>1</v>
      </c>
      <c r="ZR80" s="239">
        <v>1</v>
      </c>
      <c r="ZS80" s="239">
        <v>-1</v>
      </c>
      <c r="ZT80" s="239">
        <v>1</v>
      </c>
      <c r="ZU80" s="214">
        <v>1</v>
      </c>
      <c r="ZV80" s="240">
        <v>-1</v>
      </c>
      <c r="ZW80">
        <v>-1</v>
      </c>
      <c r="ZX80">
        <v>-1</v>
      </c>
      <c r="ZY80" s="214">
        <v>1</v>
      </c>
      <c r="ZZ80">
        <v>1</v>
      </c>
      <c r="AAA80">
        <v>1</v>
      </c>
      <c r="AAB80">
        <v>0</v>
      </c>
      <c r="AAC80">
        <v>0</v>
      </c>
      <c r="AAD80" s="248">
        <v>2.2634391700700002E-2</v>
      </c>
      <c r="AAE80" s="202">
        <v>42545</v>
      </c>
      <c r="AAF80">
        <f t="shared" si="239"/>
        <v>1</v>
      </c>
      <c r="AAG80" t="s">
        <v>1180</v>
      </c>
      <c r="AAH80">
        <v>4</v>
      </c>
      <c r="AAI80" s="252">
        <v>1</v>
      </c>
      <c r="AAJ80">
        <v>5</v>
      </c>
      <c r="AAK80" s="138">
        <v>130120</v>
      </c>
      <c r="AAL80" s="138">
        <v>162650</v>
      </c>
      <c r="AAM80" s="196">
        <v>2945.1870480950843</v>
      </c>
      <c r="AAN80" s="196">
        <f t="shared" ref="AAN80:AAN92" si="285">IF(IF(ZQ80=ZY80,1,0)=1,ABS(AAK80*AAD80),-ABS(AAK80*AAD80))</f>
        <v>2945.1870480950843</v>
      </c>
      <c r="AAO80" s="196">
        <v>2945.1870480950843</v>
      </c>
      <c r="AAP80" s="196">
        <v>-2945.1870480950843</v>
      </c>
      <c r="AAQ80" s="196">
        <v>-2945.1870480950843</v>
      </c>
      <c r="AAR80" s="196">
        <v>-2945.1870480950843</v>
      </c>
      <c r="AAS80" s="196">
        <v>2945.1870480950843</v>
      </c>
      <c r="AAT80" s="196">
        <f t="shared" si="240"/>
        <v>2945.1870480950843</v>
      </c>
      <c r="AAU80" s="196">
        <v>2945.1870480950843</v>
      </c>
      <c r="AAV80" s="196">
        <v>-2945.1870480950843</v>
      </c>
      <c r="AAW80" s="196">
        <v>-2945.1870480950843</v>
      </c>
      <c r="AAX80" s="196">
        <v>2945.1870480950843</v>
      </c>
      <c r="AAZ80">
        <v>1</v>
      </c>
      <c r="ABA80" s="239">
        <v>-1</v>
      </c>
      <c r="ABB80" s="239">
        <v>-1</v>
      </c>
      <c r="ABC80" s="239">
        <v>-1</v>
      </c>
      <c r="ABD80" s="214">
        <v>-1</v>
      </c>
      <c r="ABE80" s="240">
        <v>-1</v>
      </c>
      <c r="ABF80">
        <v>1</v>
      </c>
      <c r="ABG80">
        <v>1</v>
      </c>
      <c r="ABH80" s="214">
        <v>1</v>
      </c>
      <c r="ABI80">
        <v>0</v>
      </c>
      <c r="ABJ80">
        <v>0</v>
      </c>
      <c r="ABK80">
        <v>1</v>
      </c>
      <c r="ABL80">
        <v>1</v>
      </c>
      <c r="ABM80" s="248">
        <v>7.6852136489399996E-3</v>
      </c>
      <c r="ABN80" s="202">
        <v>42545</v>
      </c>
      <c r="ABO80">
        <v>-1</v>
      </c>
      <c r="ABP80" t="s">
        <v>1180</v>
      </c>
      <c r="ABQ80">
        <v>4</v>
      </c>
      <c r="ABR80" s="252">
        <v>2</v>
      </c>
      <c r="ABS80">
        <v>3</v>
      </c>
      <c r="ABT80" s="138">
        <v>131120</v>
      </c>
      <c r="ABU80" s="138">
        <v>98340</v>
      </c>
      <c r="ABV80" s="196">
        <v>-1007.6852136490128</v>
      </c>
      <c r="ABW80" s="196">
        <v>1007.6852136490128</v>
      </c>
      <c r="ABX80" s="196">
        <v>-1007.6852136490128</v>
      </c>
      <c r="ABY80" s="196">
        <v>1007.6852136490128</v>
      </c>
      <c r="ABZ80" s="196">
        <v>1007.6852136490128</v>
      </c>
      <c r="ACA80" s="196">
        <v>-1007.6852136490128</v>
      </c>
      <c r="ACB80" s="196">
        <v>-1007.6852136490128</v>
      </c>
      <c r="ACC80" s="196">
        <v>-1007.6852136490128</v>
      </c>
      <c r="ACD80" s="196">
        <v>1007.6852136490128</v>
      </c>
      <c r="ACE80" s="196">
        <v>-1007.6852136490128</v>
      </c>
      <c r="ACF80" s="196">
        <v>-1007.6852136490128</v>
      </c>
      <c r="ACG80" s="196">
        <v>1007.6852136490128</v>
      </c>
      <c r="ACI80">
        <v>1</v>
      </c>
      <c r="ACJ80" s="239">
        <v>1</v>
      </c>
      <c r="ACK80" s="239">
        <v>-1</v>
      </c>
      <c r="ACL80" s="239">
        <v>1</v>
      </c>
      <c r="ACM80" s="214">
        <v>-1</v>
      </c>
      <c r="ACN80" s="240">
        <v>-1</v>
      </c>
      <c r="ACO80">
        <v>1</v>
      </c>
      <c r="ACP80">
        <v>1</v>
      </c>
      <c r="ACQ80" s="214">
        <v>-1</v>
      </c>
      <c r="ACR80">
        <v>1</v>
      </c>
      <c r="ACS80">
        <v>1</v>
      </c>
      <c r="ACT80">
        <v>0</v>
      </c>
      <c r="ACU80">
        <v>0</v>
      </c>
      <c r="ACV80" s="248">
        <v>-3.0506406345299998E-4</v>
      </c>
      <c r="ACW80" s="202">
        <v>42545</v>
      </c>
      <c r="ACX80">
        <v>1</v>
      </c>
      <c r="ACY80" t="s">
        <v>1180</v>
      </c>
      <c r="ACZ80">
        <v>4</v>
      </c>
      <c r="ADA80" s="252"/>
      <c r="ADB80">
        <v>3</v>
      </c>
      <c r="ADC80" s="138">
        <v>131080</v>
      </c>
      <c r="ADD80" s="138">
        <v>98310</v>
      </c>
      <c r="ADE80" s="196">
        <v>-39.987797437419239</v>
      </c>
      <c r="ADF80" s="196">
        <v>-39.987797437419239</v>
      </c>
      <c r="ADG80" s="196">
        <v>39.987797437419239</v>
      </c>
      <c r="ADH80" s="196">
        <v>-39.987797437419239</v>
      </c>
      <c r="ADI80" s="196">
        <v>-39.987797437419239</v>
      </c>
      <c r="ADJ80" s="196">
        <v>39.987797437419239</v>
      </c>
      <c r="ADK80" s="196">
        <v>-39.987797437419239</v>
      </c>
      <c r="ADL80" s="196">
        <v>-39.987797437419239</v>
      </c>
      <c r="ADM80" s="196">
        <v>-39.987797437419239</v>
      </c>
      <c r="ADN80" s="196">
        <v>39.987797437419239</v>
      </c>
      <c r="ADO80" s="196">
        <v>-39.987797437419239</v>
      </c>
      <c r="ADP80" s="196">
        <v>39.987797437419239</v>
      </c>
      <c r="ADR80">
        <v>-1</v>
      </c>
      <c r="ADS80" s="239">
        <v>1</v>
      </c>
      <c r="ADT80" s="239">
        <v>-1</v>
      </c>
      <c r="ADU80" s="214">
        <v>1</v>
      </c>
      <c r="ADV80" s="214">
        <v>-1</v>
      </c>
      <c r="ADW80" s="240">
        <v>-2</v>
      </c>
      <c r="ADX80">
        <v>1</v>
      </c>
      <c r="ADY80">
        <v>1</v>
      </c>
      <c r="ADZ80" s="214">
        <v>1</v>
      </c>
      <c r="AEA80">
        <v>0</v>
      </c>
      <c r="AEB80">
        <v>0</v>
      </c>
      <c r="AEC80">
        <v>1</v>
      </c>
      <c r="AED80">
        <v>1</v>
      </c>
      <c r="AEE80" s="248">
        <v>6.1031431187099998E-4</v>
      </c>
      <c r="AEF80" s="202">
        <v>42545</v>
      </c>
      <c r="AEG80">
        <v>1</v>
      </c>
      <c r="AEH80" t="s">
        <v>1180</v>
      </c>
      <c r="AEI80">
        <v>4</v>
      </c>
      <c r="AEJ80" s="252"/>
      <c r="AEK80">
        <v>3</v>
      </c>
      <c r="AEL80" s="138">
        <v>131160</v>
      </c>
      <c r="AEM80" s="138">
        <v>98370</v>
      </c>
      <c r="AEN80" s="196">
        <v>80.048825145000365</v>
      </c>
      <c r="AEO80" s="196">
        <v>-80.048825145000365</v>
      </c>
      <c r="AEP80" s="196">
        <v>-80.048825145000365</v>
      </c>
      <c r="AEQ80" s="196">
        <v>80.048825145000365</v>
      </c>
      <c r="AER80" s="196">
        <v>80.048825145000365</v>
      </c>
      <c r="AES80" s="196">
        <v>-80.048825145000365</v>
      </c>
      <c r="AET80" s="196">
        <v>80.048825145000365</v>
      </c>
      <c r="AEU80" s="196">
        <v>80.048825145000365</v>
      </c>
      <c r="AEV80" s="196">
        <v>80.048825145000365</v>
      </c>
      <c r="AEW80" s="196">
        <v>-80.048825145000365</v>
      </c>
      <c r="AEX80" s="196">
        <v>-80.048825145000365</v>
      </c>
      <c r="AEY80" s="196">
        <v>80.048825145000365</v>
      </c>
      <c r="AFA80">
        <f t="shared" si="241"/>
        <v>1</v>
      </c>
      <c r="AFB80" s="239">
        <v>1</v>
      </c>
      <c r="AFC80" s="239">
        <v>-1</v>
      </c>
      <c r="AFD80" s="239">
        <v>1</v>
      </c>
      <c r="AFE80" s="214">
        <v>-1</v>
      </c>
      <c r="AFF80" s="240">
        <v>-3</v>
      </c>
      <c r="AFG80">
        <f t="shared" si="242"/>
        <v>1</v>
      </c>
      <c r="AFH80">
        <f t="shared" si="243"/>
        <v>1</v>
      </c>
      <c r="AFI80" s="214">
        <v>1</v>
      </c>
      <c r="AFJ80">
        <f t="shared" si="244"/>
        <v>0</v>
      </c>
      <c r="AFK80">
        <f t="shared" si="194"/>
        <v>0</v>
      </c>
      <c r="AFL80">
        <f t="shared" ref="AFL80:AFL92" si="286">IF(AFI80=AFG80,1,0)</f>
        <v>1</v>
      </c>
      <c r="AFM80">
        <f t="shared" si="245"/>
        <v>1</v>
      </c>
      <c r="AFN80">
        <v>1.1893870082299999E-2</v>
      </c>
      <c r="AFO80" s="202">
        <v>42545</v>
      </c>
      <c r="AFP80">
        <f t="shared" si="246"/>
        <v>1</v>
      </c>
      <c r="AFQ80" t="str">
        <f t="shared" si="222"/>
        <v>TRUE</v>
      </c>
      <c r="AFR80">
        <f>VLOOKUP($A80,'FuturesInfo (3)'!$A$2:$V$80,22)</f>
        <v>4</v>
      </c>
      <c r="AFS80" s="252"/>
      <c r="AFT80">
        <f t="shared" si="247"/>
        <v>3</v>
      </c>
      <c r="AFU80" s="138">
        <f>VLOOKUP($A80,'FuturesInfo (3)'!$A$2:$O$80,15)*AFR80</f>
        <v>132720</v>
      </c>
      <c r="AFV80" s="138">
        <f>VLOOKUP($A80,'FuturesInfo (3)'!$A$2:$O$80,15)*AFT80</f>
        <v>99540</v>
      </c>
      <c r="AFW80" s="196">
        <f t="shared" si="248"/>
        <v>1578.5544373228558</v>
      </c>
      <c r="AFX80" s="196">
        <f t="shared" si="188"/>
        <v>1578.5544373228558</v>
      </c>
      <c r="AFY80" s="196">
        <f t="shared" si="249"/>
        <v>-1578.5544373228558</v>
      </c>
      <c r="AFZ80" s="196">
        <f t="shared" si="250"/>
        <v>1578.5544373228558</v>
      </c>
      <c r="AGA80" s="196">
        <f t="shared" si="191"/>
        <v>1578.5544373228558</v>
      </c>
      <c r="AGB80" s="196">
        <f t="shared" si="251"/>
        <v>-1578.5544373228558</v>
      </c>
      <c r="AGC80" s="196">
        <f t="shared" ref="AGC80:AGC92" si="287">IF(IF(AFD80=AFI80,1,0)=1,ABS(AFU80*AFN80),-ABS(AFU80*AFN80))</f>
        <v>1578.5544373228558</v>
      </c>
      <c r="AGD80" s="196">
        <f t="shared" si="252"/>
        <v>1578.5544373228558</v>
      </c>
      <c r="AGE80" s="196">
        <f>IF(IF(sym!$Q69=AFI80,1,0)=1,ABS(AFU80*AFN80),-ABS(AFU80*AFN80))</f>
        <v>1578.5544373228558</v>
      </c>
      <c r="AGF80" s="196">
        <f>IF(IF(sym!$P69=AFI80,1,0)=1,ABS(AFU80*AFN80),-ABS(AFU80*AFN80))</f>
        <v>-1578.5544373228558</v>
      </c>
      <c r="AGG80" s="196">
        <f t="shared" si="183"/>
        <v>-1578.5544373228558</v>
      </c>
      <c r="AGH80" s="196">
        <f t="shared" si="253"/>
        <v>1578.5544373228558</v>
      </c>
      <c r="AGJ80">
        <f t="shared" si="254"/>
        <v>1</v>
      </c>
      <c r="AGK80" s="239">
        <v>1</v>
      </c>
      <c r="AGL80" s="239">
        <v>-1</v>
      </c>
      <c r="AGM80" s="239">
        <v>1</v>
      </c>
      <c r="AGN80" s="214">
        <v>-1</v>
      </c>
      <c r="AGO80" s="240">
        <v>-1</v>
      </c>
      <c r="AGP80">
        <f t="shared" si="255"/>
        <v>1</v>
      </c>
      <c r="AGQ80">
        <f t="shared" si="256"/>
        <v>1</v>
      </c>
      <c r="AGR80" s="214"/>
      <c r="AGS80">
        <f t="shared" si="257"/>
        <v>0</v>
      </c>
      <c r="AGT80">
        <f t="shared" si="195"/>
        <v>0</v>
      </c>
      <c r="AGU80">
        <f t="shared" ref="AGU80:AGU92" si="288">IF(AGR80=AGP80,1,0)</f>
        <v>0</v>
      </c>
      <c r="AGV80">
        <f t="shared" si="258"/>
        <v>0</v>
      </c>
      <c r="AGW80" s="248"/>
      <c r="AGX80" s="202">
        <v>42545</v>
      </c>
      <c r="AGY80">
        <f t="shared" si="259"/>
        <v>1</v>
      </c>
      <c r="AGZ80" t="str">
        <f t="shared" si="223"/>
        <v>TRUE</v>
      </c>
      <c r="AHA80">
        <f>VLOOKUP($A80,'FuturesInfo (3)'!$A$2:$V$80,22)</f>
        <v>4</v>
      </c>
      <c r="AHB80" s="252"/>
      <c r="AHC80">
        <f t="shared" si="260"/>
        <v>3</v>
      </c>
      <c r="AHD80" s="138">
        <f>VLOOKUP($A80,'FuturesInfo (3)'!$A$2:$O$80,15)*AHA80</f>
        <v>132720</v>
      </c>
      <c r="AHE80" s="138">
        <f>VLOOKUP($A80,'FuturesInfo (3)'!$A$2:$O$80,15)*AHC80</f>
        <v>99540</v>
      </c>
      <c r="AHF80" s="196">
        <f t="shared" si="261"/>
        <v>0</v>
      </c>
      <c r="AHG80" s="196">
        <f t="shared" si="189"/>
        <v>0</v>
      </c>
      <c r="AHH80" s="196">
        <f t="shared" si="262"/>
        <v>0</v>
      </c>
      <c r="AHI80" s="196">
        <f t="shared" si="263"/>
        <v>0</v>
      </c>
      <c r="AHJ80" s="196">
        <f t="shared" si="192"/>
        <v>0</v>
      </c>
      <c r="AHK80" s="196">
        <f t="shared" si="264"/>
        <v>0</v>
      </c>
      <c r="AHL80" s="196">
        <f t="shared" ref="AHL80:AHL92" si="289">IF(IF(AGM80=AGR80,1,0)=1,ABS(AHD80*AGW80),-ABS(AHD80*AGW80))</f>
        <v>0</v>
      </c>
      <c r="AHM80" s="196">
        <f t="shared" si="265"/>
        <v>0</v>
      </c>
      <c r="AHN80" s="196">
        <f>IF(IF(sym!$Q69=AGR80,1,0)=1,ABS(AHD80*AGW80),-ABS(AHD80*AGW80))</f>
        <v>0</v>
      </c>
      <c r="AHO80" s="196">
        <f>IF(IF(sym!$P69=AGR80,1,0)=1,ABS(AHD80*AGW80),-ABS(AHD80*AGW80))</f>
        <v>0</v>
      </c>
      <c r="AHP80" s="196">
        <f t="shared" si="185"/>
        <v>0</v>
      </c>
      <c r="AHQ80" s="196">
        <f t="shared" si="266"/>
        <v>0</v>
      </c>
      <c r="AHS80">
        <f t="shared" si="267"/>
        <v>0</v>
      </c>
      <c r="AHT80" s="239"/>
      <c r="AHU80" s="239"/>
      <c r="AHV80" s="239"/>
      <c r="AHW80" s="214"/>
      <c r="AHX80" s="240"/>
      <c r="AHY80">
        <f t="shared" si="268"/>
        <v>1</v>
      </c>
      <c r="AHZ80">
        <f t="shared" si="269"/>
        <v>0</v>
      </c>
      <c r="AIA80" s="214"/>
      <c r="AIB80">
        <f t="shared" si="270"/>
        <v>1</v>
      </c>
      <c r="AIC80">
        <f t="shared" si="196"/>
        <v>1</v>
      </c>
      <c r="AID80">
        <f t="shared" ref="AID80:AID92" si="290">IF(AIA80=AHY80,1,0)</f>
        <v>0</v>
      </c>
      <c r="AIE80">
        <f t="shared" si="271"/>
        <v>1</v>
      </c>
      <c r="AIF80" s="248"/>
      <c r="AIG80" s="202"/>
      <c r="AIH80">
        <f t="shared" si="272"/>
        <v>-1</v>
      </c>
      <c r="AII80" t="str">
        <f t="shared" si="224"/>
        <v>FALSE</v>
      </c>
      <c r="AIJ80">
        <f>VLOOKUP($A80,'FuturesInfo (3)'!$A$2:$V$80,22)</f>
        <v>4</v>
      </c>
      <c r="AIK80" s="252"/>
      <c r="AIL80">
        <f t="shared" si="273"/>
        <v>3</v>
      </c>
      <c r="AIM80" s="138">
        <f>VLOOKUP($A80,'FuturesInfo (3)'!$A$2:$O$80,15)*AIJ80</f>
        <v>132720</v>
      </c>
      <c r="AIN80" s="138">
        <f>VLOOKUP($A80,'FuturesInfo (3)'!$A$2:$O$80,15)*AIL80</f>
        <v>99540</v>
      </c>
      <c r="AIO80" s="196">
        <f t="shared" si="274"/>
        <v>0</v>
      </c>
      <c r="AIP80" s="196">
        <f t="shared" si="190"/>
        <v>0</v>
      </c>
      <c r="AIQ80" s="196">
        <f t="shared" si="275"/>
        <v>0</v>
      </c>
      <c r="AIR80" s="196">
        <f t="shared" si="276"/>
        <v>0</v>
      </c>
      <c r="AIS80" s="196">
        <f t="shared" si="193"/>
        <v>0</v>
      </c>
      <c r="AIT80" s="196">
        <f t="shared" si="277"/>
        <v>0</v>
      </c>
      <c r="AIU80" s="196">
        <f t="shared" ref="AIU80:AIU92" si="291">IF(IF(AHV80=AIA80,1,0)=1,ABS(AIM80*AIF80),-ABS(AIM80*AIF80))</f>
        <v>0</v>
      </c>
      <c r="AIV80" s="196">
        <f t="shared" si="278"/>
        <v>0</v>
      </c>
      <c r="AIW80" s="196">
        <f>IF(IF(sym!$Q69=AIA80,1,0)=1,ABS(AIM80*AIF80),-ABS(AIM80*AIF80))</f>
        <v>0</v>
      </c>
      <c r="AIX80" s="196">
        <f>IF(IF(sym!$P69=AIA80,1,0)=1,ABS(AIM80*AIF80),-ABS(AIM80*AIF80))</f>
        <v>0</v>
      </c>
      <c r="AIY80" s="196">
        <f t="shared" si="187"/>
        <v>0</v>
      </c>
      <c r="AIZ80" s="196">
        <f t="shared" si="279"/>
        <v>0</v>
      </c>
    </row>
    <row r="81" spans="1:936" x14ac:dyDescent="0.25">
      <c r="A81" s="1" t="s">
        <v>411</v>
      </c>
      <c r="B81" s="150" t="str">
        <f>'FuturesInfo (3)'!M69</f>
        <v>EX</v>
      </c>
      <c r="C81" s="200" t="str">
        <f>VLOOKUP(A81,'FuturesInfo (3)'!$A$2:$K$80,11)</f>
        <v>index</v>
      </c>
      <c r="D81" s="3"/>
      <c r="F81" t="e">
        <f>#REF!</f>
        <v>#REF!</v>
      </c>
      <c r="G81">
        <v>-1</v>
      </c>
      <c r="H81">
        <v>-1</v>
      </c>
      <c r="I81">
        <v>-1</v>
      </c>
      <c r="J81">
        <f t="shared" si="206"/>
        <v>1</v>
      </c>
      <c r="K81">
        <f t="shared" si="207"/>
        <v>1</v>
      </c>
      <c r="L81" s="184">
        <v>-1.3856812933E-2</v>
      </c>
      <c r="M81" s="2">
        <v>10</v>
      </c>
      <c r="N81">
        <v>60</v>
      </c>
      <c r="O81" t="str">
        <f t="shared" si="208"/>
        <v>TRUE</v>
      </c>
      <c r="P81">
        <f>VLOOKUP($A81,'FuturesInfo (3)'!$A$2:$V$80,22)</f>
        <v>3</v>
      </c>
      <c r="Q81">
        <f t="shared" si="209"/>
        <v>3</v>
      </c>
      <c r="R81">
        <f t="shared" si="209"/>
        <v>3</v>
      </c>
      <c r="S81" s="138">
        <f>VLOOKUP($A81,'FuturesInfo (3)'!$A$2:$O$80,15)*Q81</f>
        <v>97573.562999999995</v>
      </c>
      <c r="T81" s="144">
        <f t="shared" si="210"/>
        <v>1352.0586096972902</v>
      </c>
      <c r="U81" s="144">
        <f t="shared" si="225"/>
        <v>1352.0586096972902</v>
      </c>
      <c r="W81">
        <f t="shared" si="211"/>
        <v>-1</v>
      </c>
      <c r="X81">
        <v>-1</v>
      </c>
      <c r="Y81">
        <v>-1</v>
      </c>
      <c r="Z81">
        <v>1</v>
      </c>
      <c r="AA81">
        <f t="shared" si="226"/>
        <v>0</v>
      </c>
      <c r="AB81">
        <f t="shared" si="212"/>
        <v>0</v>
      </c>
      <c r="AC81" s="1">
        <v>4.0147206423599997E-3</v>
      </c>
      <c r="AD81" s="2">
        <v>10</v>
      </c>
      <c r="AE81">
        <v>60</v>
      </c>
      <c r="AF81" t="str">
        <f t="shared" si="213"/>
        <v>TRUE</v>
      </c>
      <c r="AG81">
        <f>VLOOKUP($A81,'FuturesInfo (3)'!$A$2:$V$80,22)</f>
        <v>3</v>
      </c>
      <c r="AH81">
        <f t="shared" si="214"/>
        <v>4</v>
      </c>
      <c r="AI81">
        <f t="shared" si="227"/>
        <v>3</v>
      </c>
      <c r="AJ81" s="138">
        <f>VLOOKUP($A81,'FuturesInfo (3)'!$A$2:$O$80,15)*AI81</f>
        <v>97573.562999999995</v>
      </c>
      <c r="AK81" s="196">
        <f t="shared" si="215"/>
        <v>-391.73059752471386</v>
      </c>
      <c r="AL81" s="196">
        <f t="shared" si="228"/>
        <v>-391.73059752471386</v>
      </c>
      <c r="AN81">
        <f t="shared" si="216"/>
        <v>-1</v>
      </c>
      <c r="AO81">
        <v>1</v>
      </c>
      <c r="AP81">
        <v>-1</v>
      </c>
      <c r="AQ81">
        <v>1</v>
      </c>
      <c r="AR81">
        <f t="shared" ref="AR81:AR92" si="292">IF(AO81=AQ81,1,0)</f>
        <v>1</v>
      </c>
      <c r="AS81">
        <f t="shared" si="217"/>
        <v>0</v>
      </c>
      <c r="AT81" s="1">
        <v>1.26624458514E-2</v>
      </c>
      <c r="AU81" s="2">
        <v>10</v>
      </c>
      <c r="AV81">
        <v>60</v>
      </c>
      <c r="AW81" t="str">
        <f t="shared" si="218"/>
        <v>TRUE</v>
      </c>
      <c r="AX81">
        <f>VLOOKUP($A81,'FuturesInfo (3)'!$A$2:$V$80,22)</f>
        <v>3</v>
      </c>
      <c r="AY81">
        <f t="shared" si="219"/>
        <v>2</v>
      </c>
      <c r="AZ81">
        <f t="shared" si="229"/>
        <v>3</v>
      </c>
      <c r="BA81" s="138">
        <f>VLOOKUP($A81,'FuturesInfo (3)'!$A$2:$O$80,15)*AZ81</f>
        <v>97573.562999999995</v>
      </c>
      <c r="BB81" s="196">
        <f t="shared" si="220"/>
        <v>1235.5199580156666</v>
      </c>
      <c r="BC81" s="196">
        <f t="shared" si="230"/>
        <v>-1235.5199580156666</v>
      </c>
      <c r="BE81">
        <v>1</v>
      </c>
      <c r="BF81">
        <v>1</v>
      </c>
      <c r="BG81">
        <v>-1</v>
      </c>
      <c r="BH81">
        <v>-1</v>
      </c>
      <c r="BI81">
        <v>0</v>
      </c>
      <c r="BJ81">
        <v>1</v>
      </c>
      <c r="BK81" s="1">
        <v>-8.2263902599500009E-3</v>
      </c>
      <c r="BL81" s="2">
        <v>10</v>
      </c>
      <c r="BM81">
        <v>60</v>
      </c>
      <c r="BN81" t="s">
        <v>1180</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1180</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1180</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1180</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1180</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1180</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1180</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1180</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1180</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1180</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1180</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1180</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1180</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1180</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1180</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1180</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1180</v>
      </c>
      <c r="QX81">
        <v>2</v>
      </c>
      <c r="QY81" s="252">
        <v>2</v>
      </c>
      <c r="QZ81">
        <v>2</v>
      </c>
      <c r="RA81" s="138">
        <v>63223.403999999995</v>
      </c>
      <c r="RB81" s="138">
        <v>63223.403999999995</v>
      </c>
      <c r="RC81" s="196">
        <v>807.39359488934076</v>
      </c>
      <c r="RD81" s="196">
        <f t="shared" si="221"/>
        <v>807.39359488934076</v>
      </c>
      <c r="RE81" s="196">
        <v>807.39359488934076</v>
      </c>
      <c r="RF81" s="196">
        <v>-807.39359488934076</v>
      </c>
      <c r="RG81" s="196">
        <v>807.39359488934076</v>
      </c>
      <c r="RH81" s="196">
        <v>-807.39359488934076</v>
      </c>
      <c r="RI81" s="196">
        <f t="shared" si="231"/>
        <v>-2</v>
      </c>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f t="shared" ref="SD81:SD92" si="293">IF(RO81+RP81+RQ81+RR81+RS81+RU81+RV81&gt;0,1,-1)</f>
        <v>-1</v>
      </c>
      <c r="SE81" t="s">
        <v>1180</v>
      </c>
      <c r="SF81">
        <v>2</v>
      </c>
      <c r="SG81" s="252">
        <v>2</v>
      </c>
      <c r="SH81">
        <v>2</v>
      </c>
      <c r="SI81" s="138">
        <v>63692.81519999999</v>
      </c>
      <c r="SJ81" s="138">
        <v>63692.81519999999</v>
      </c>
      <c r="SK81" s="196">
        <v>-379.25669295990826</v>
      </c>
      <c r="SL81" s="196">
        <f t="shared" si="232"/>
        <v>379.25669295990826</v>
      </c>
      <c r="SM81" s="196">
        <v>379.25669295990826</v>
      </c>
      <c r="SN81" s="196">
        <v>-379.25669295990826</v>
      </c>
      <c r="SO81" s="196">
        <v>379.25669295990826</v>
      </c>
      <c r="SP81" s="196">
        <v>-379.25669295990826</v>
      </c>
      <c r="SQ81" s="196">
        <v>-379.25669295990826</v>
      </c>
      <c r="SR81" s="196">
        <f t="shared" si="233"/>
        <v>-379.25669295990826</v>
      </c>
      <c r="SS81" s="196">
        <v>379.25669295990826</v>
      </c>
      <c r="ST81" s="196">
        <v>-379.25669295990826</v>
      </c>
      <c r="SU81" s="196">
        <v>-379.25669295990826</v>
      </c>
      <c r="SV81" s="196">
        <v>379.25669295990826</v>
      </c>
      <c r="SX81">
        <v>1</v>
      </c>
      <c r="SY81" s="239">
        <v>1</v>
      </c>
      <c r="SZ81" s="239">
        <v>-1</v>
      </c>
      <c r="TA81" s="239">
        <v>1</v>
      </c>
      <c r="TB81" s="214">
        <v>-1</v>
      </c>
      <c r="TC81" s="240">
        <v>6</v>
      </c>
      <c r="TD81">
        <v>1</v>
      </c>
      <c r="TE81">
        <v>-1</v>
      </c>
      <c r="TF81" s="214">
        <v>-1</v>
      </c>
      <c r="TG81">
        <v>0</v>
      </c>
      <c r="TH81">
        <v>1</v>
      </c>
      <c r="TI81">
        <v>0</v>
      </c>
      <c r="TJ81">
        <v>1</v>
      </c>
      <c r="TK81" s="248">
        <v>-5.2228412256299997E-3</v>
      </c>
      <c r="TL81" s="202">
        <v>42548</v>
      </c>
      <c r="TM81">
        <f t="shared" ref="TM81:TM92" si="294">IF(SX81+SY81+SZ81+TA81+TB81+TD81+TE81&gt;0,1,-1)</f>
        <v>1</v>
      </c>
      <c r="TN81" t="s">
        <v>1180</v>
      </c>
      <c r="TO81">
        <v>3</v>
      </c>
      <c r="TP81" s="252">
        <v>2</v>
      </c>
      <c r="TQ81">
        <v>2</v>
      </c>
      <c r="TR81" s="138">
        <v>95596.64850000001</v>
      </c>
      <c r="TS81" s="138">
        <v>63731.099000000009</v>
      </c>
      <c r="TT81" s="196">
        <v>-499.28611681786032</v>
      </c>
      <c r="TU81" s="196">
        <f t="shared" si="280"/>
        <v>-499.28611681786032</v>
      </c>
      <c r="TV81" s="196">
        <v>499.28611681786032</v>
      </c>
      <c r="TW81" s="196">
        <v>-499.28611681786032</v>
      </c>
      <c r="TX81" s="196">
        <v>499.28611681786032</v>
      </c>
      <c r="TY81" s="196">
        <v>499.28611681786032</v>
      </c>
      <c r="TZ81" s="196">
        <v>-499.28611681786032</v>
      </c>
      <c r="UA81" s="196">
        <f t="shared" si="234"/>
        <v>-499.28611681786032</v>
      </c>
      <c r="UB81" s="196">
        <v>-499.28611681786032</v>
      </c>
      <c r="UC81" s="196">
        <v>499.28611681786032</v>
      </c>
      <c r="UD81" s="196">
        <v>-499.28611681786032</v>
      </c>
      <c r="UE81" s="196">
        <v>499.28611681786032</v>
      </c>
      <c r="UG81">
        <v>-1</v>
      </c>
      <c r="UH81" s="239">
        <v>1</v>
      </c>
      <c r="UI81" s="239">
        <v>-1</v>
      </c>
      <c r="UJ81" s="239">
        <v>1</v>
      </c>
      <c r="UK81" s="214">
        <v>-1</v>
      </c>
      <c r="UL81" s="240">
        <v>7</v>
      </c>
      <c r="UM81">
        <v>1</v>
      </c>
      <c r="UN81">
        <v>-1</v>
      </c>
      <c r="UO81" s="214">
        <v>-1</v>
      </c>
      <c r="UP81">
        <v>0</v>
      </c>
      <c r="UQ81">
        <v>1</v>
      </c>
      <c r="UR81">
        <v>0</v>
      </c>
      <c r="US81">
        <v>1</v>
      </c>
      <c r="UT81" s="248">
        <v>-1.7500875043800001E-2</v>
      </c>
      <c r="UU81" s="202">
        <v>42548</v>
      </c>
      <c r="UV81">
        <f t="shared" ref="UV81:UV92" si="295">IF(UG81+UH81+UI81+UJ81+UK81+UM81+UN81&gt;0,1,-1)</f>
        <v>-1</v>
      </c>
      <c r="UW81" t="s">
        <v>1180</v>
      </c>
      <c r="UX81">
        <v>3</v>
      </c>
      <c r="UY81" s="252">
        <v>1</v>
      </c>
      <c r="UZ81">
        <v>4</v>
      </c>
      <c r="VA81" s="138">
        <v>93377.942700000014</v>
      </c>
      <c r="VB81" s="138">
        <v>124503.92360000001</v>
      </c>
      <c r="VC81" s="196">
        <v>-1634.1957070398166</v>
      </c>
      <c r="VD81" s="196">
        <f t="shared" si="281"/>
        <v>1634.1957070398166</v>
      </c>
      <c r="VE81" s="196">
        <v>1634.1957070398166</v>
      </c>
      <c r="VF81" s="196">
        <v>-1634.1957070398166</v>
      </c>
      <c r="VG81" s="196">
        <v>1634.1957070398166</v>
      </c>
      <c r="VH81" s="196">
        <v>1634.1957070398166</v>
      </c>
      <c r="VI81" s="196">
        <v>-1634.1957070398166</v>
      </c>
      <c r="VJ81" s="196">
        <f t="shared" si="235"/>
        <v>1634.1957070398166</v>
      </c>
      <c r="VK81" s="196">
        <v>-1634.1957070398166</v>
      </c>
      <c r="VL81" s="196">
        <v>1634.1957070398166</v>
      </c>
      <c r="VM81" s="196">
        <v>-1634.1957070398166</v>
      </c>
      <c r="VN81" s="196">
        <v>1634.1957070398166</v>
      </c>
      <c r="VP81">
        <v>-1</v>
      </c>
      <c r="VQ81" s="239">
        <v>-1</v>
      </c>
      <c r="VR81" s="239">
        <v>1</v>
      </c>
      <c r="VS81" s="239">
        <v>-1</v>
      </c>
      <c r="VT81" s="214">
        <v>-1</v>
      </c>
      <c r="VU81" s="240">
        <v>8</v>
      </c>
      <c r="VV81">
        <v>1</v>
      </c>
      <c r="VW81">
        <v>-1</v>
      </c>
      <c r="VX81" s="214">
        <v>-1</v>
      </c>
      <c r="VY81">
        <v>1</v>
      </c>
      <c r="VZ81">
        <v>1</v>
      </c>
      <c r="WA81">
        <v>0</v>
      </c>
      <c r="WB81">
        <v>1</v>
      </c>
      <c r="WC81" s="248">
        <v>-1.8881368008600002E-2</v>
      </c>
      <c r="WD81" s="202">
        <v>42548</v>
      </c>
      <c r="WE81">
        <f t="shared" ref="WE81:WE92" si="296">IF(VP81+VQ81+VR81+VS81+VT81+VV81+VW81&gt;0,1,-1)</f>
        <v>-1</v>
      </c>
      <c r="WF81" t="s">
        <v>1180</v>
      </c>
      <c r="WG81">
        <v>3</v>
      </c>
      <c r="WH81" s="252">
        <v>2</v>
      </c>
      <c r="WI81">
        <v>3</v>
      </c>
      <c r="WJ81" s="138">
        <v>91410.768000000011</v>
      </c>
      <c r="WK81" s="138">
        <v>91410.768000000011</v>
      </c>
      <c r="WL81" s="196">
        <v>1725.960350556757</v>
      </c>
      <c r="WM81" s="196">
        <f t="shared" si="282"/>
        <v>1725.960350556757</v>
      </c>
      <c r="WN81" s="196">
        <v>1725.960350556757</v>
      </c>
      <c r="WO81" s="196">
        <v>-1725.960350556757</v>
      </c>
      <c r="WP81" s="196">
        <v>1725.960350556757</v>
      </c>
      <c r="WQ81" s="196">
        <v>-1725.960350556757</v>
      </c>
      <c r="WR81" s="196">
        <v>1725.960350556757</v>
      </c>
      <c r="WS81" s="196">
        <f t="shared" si="236"/>
        <v>1725.960350556757</v>
      </c>
      <c r="WT81" s="196">
        <v>-1725.960350556757</v>
      </c>
      <c r="WU81" s="196">
        <v>1725.960350556757</v>
      </c>
      <c r="WV81" s="196">
        <v>-1725.960350556757</v>
      </c>
      <c r="WW81" s="196">
        <v>1725.960350556757</v>
      </c>
      <c r="WY81">
        <v>-1</v>
      </c>
      <c r="WZ81" s="239">
        <v>-1</v>
      </c>
      <c r="XA81" s="239">
        <v>1</v>
      </c>
      <c r="XB81" s="239">
        <v>-1</v>
      </c>
      <c r="XC81" s="214">
        <v>-1</v>
      </c>
      <c r="XD81" s="240">
        <v>-3</v>
      </c>
      <c r="XE81">
        <v>1</v>
      </c>
      <c r="XF81">
        <v>1</v>
      </c>
      <c r="XG81">
        <v>1</v>
      </c>
      <c r="XH81">
        <v>0</v>
      </c>
      <c r="XI81">
        <v>0</v>
      </c>
      <c r="XJ81">
        <v>1</v>
      </c>
      <c r="XK81">
        <v>1</v>
      </c>
      <c r="XL81">
        <v>7.2621641249099997E-3</v>
      </c>
      <c r="XM81" s="202">
        <v>42548</v>
      </c>
      <c r="XN81">
        <f t="shared" ref="XN81:XN92" si="297">IF(WY81+WZ81+XA81+XB81+XC81+XE81+XF81&gt;0,1,-1)</f>
        <v>-1</v>
      </c>
      <c r="XO81" t="s">
        <v>1180</v>
      </c>
      <c r="XP81">
        <v>3</v>
      </c>
      <c r="XQ81" s="252">
        <v>1</v>
      </c>
      <c r="XR81">
        <v>4</v>
      </c>
      <c r="XS81" s="138">
        <v>92074.608000000007</v>
      </c>
      <c r="XT81" s="138">
        <v>122766.144</v>
      </c>
      <c r="XU81" s="196">
        <v>-668.66091503275129</v>
      </c>
      <c r="XV81" s="196">
        <f t="shared" si="283"/>
        <v>-668.66091503275129</v>
      </c>
      <c r="XW81" s="196">
        <v>-668.66091503275129</v>
      </c>
      <c r="XX81" s="196">
        <v>668.66091503275129</v>
      </c>
      <c r="XY81" s="196">
        <v>668.66091503275129</v>
      </c>
      <c r="XZ81" s="196">
        <v>668.66091503275129</v>
      </c>
      <c r="YA81" s="196">
        <v>-668.66091503275129</v>
      </c>
      <c r="YB81" s="196">
        <f t="shared" si="237"/>
        <v>-668.66091503275129</v>
      </c>
      <c r="YC81" s="196">
        <v>668.66091503275129</v>
      </c>
      <c r="YD81" s="196">
        <v>-668.66091503275129</v>
      </c>
      <c r="YE81" s="196">
        <v>-668.66091503275129</v>
      </c>
      <c r="YF81" s="196">
        <v>668.66091503275129</v>
      </c>
      <c r="YH81">
        <v>1</v>
      </c>
      <c r="YI81">
        <v>1</v>
      </c>
      <c r="YJ81">
        <v>1</v>
      </c>
      <c r="YK81">
        <v>1</v>
      </c>
      <c r="YL81">
        <v>-1</v>
      </c>
      <c r="YM81">
        <v>4</v>
      </c>
      <c r="YN81">
        <v>1</v>
      </c>
      <c r="YO81">
        <v>-1</v>
      </c>
      <c r="YP81" s="214">
        <v>1</v>
      </c>
      <c r="YQ81">
        <v>1</v>
      </c>
      <c r="YR81">
        <v>0</v>
      </c>
      <c r="YS81">
        <v>1</v>
      </c>
      <c r="YT81">
        <v>0</v>
      </c>
      <c r="YU81" s="248">
        <v>2.0908435472200001E-2</v>
      </c>
      <c r="YV81" s="202">
        <v>42552</v>
      </c>
      <c r="YW81">
        <f t="shared" ref="YW81:YW92" si="298">IF(YH81+YI81+YJ81+YK81+YL81+YN81+YO81&gt;0,1,-1)</f>
        <v>1</v>
      </c>
      <c r="YX81" t="s">
        <v>1180</v>
      </c>
      <c r="YY81">
        <v>3</v>
      </c>
      <c r="YZ81">
        <v>1</v>
      </c>
      <c r="ZA81">
        <v>4</v>
      </c>
      <c r="ZB81" s="138">
        <v>93914.783999999985</v>
      </c>
      <c r="ZC81" s="138">
        <v>125219.71199999998</v>
      </c>
      <c r="ZD81" s="196">
        <v>1963.6112011496007</v>
      </c>
      <c r="ZE81" s="196">
        <f t="shared" si="284"/>
        <v>1963.6112011496007</v>
      </c>
      <c r="ZF81" s="196">
        <v>-1963.6112011496007</v>
      </c>
      <c r="ZG81" s="196">
        <v>1963.6112011496007</v>
      </c>
      <c r="ZH81" s="196">
        <v>-1963.6112011496007</v>
      </c>
      <c r="ZI81" s="196">
        <v>1963.6112011496007</v>
      </c>
      <c r="ZJ81" s="196">
        <v>1963.6112011496007</v>
      </c>
      <c r="ZK81" s="196">
        <f t="shared" si="238"/>
        <v>1963.6112011496007</v>
      </c>
      <c r="ZL81" s="196">
        <v>1963.6112011496007</v>
      </c>
      <c r="ZM81" s="196">
        <v>-1963.6112011496007</v>
      </c>
      <c r="ZN81" s="196">
        <v>-1963.6112011496007</v>
      </c>
      <c r="ZO81" s="196">
        <v>1963.6112011496007</v>
      </c>
      <c r="ZQ81">
        <v>1</v>
      </c>
      <c r="ZR81" s="239">
        <v>-1</v>
      </c>
      <c r="ZS81" s="239">
        <v>-1</v>
      </c>
      <c r="ZT81" s="239">
        <v>-1</v>
      </c>
      <c r="ZU81" s="214">
        <v>-1</v>
      </c>
      <c r="ZV81" s="240">
        <v>-5</v>
      </c>
      <c r="ZW81">
        <v>1</v>
      </c>
      <c r="ZX81">
        <v>1</v>
      </c>
      <c r="ZY81" s="214">
        <v>1</v>
      </c>
      <c r="ZZ81">
        <v>0</v>
      </c>
      <c r="AAA81">
        <v>0</v>
      </c>
      <c r="AAB81">
        <v>1</v>
      </c>
      <c r="AAC81">
        <v>1</v>
      </c>
      <c r="AAD81" s="248">
        <v>1.6242937853099999E-2</v>
      </c>
      <c r="AAE81" s="202">
        <v>42552</v>
      </c>
      <c r="AAF81">
        <f t="shared" si="239"/>
        <v>-1</v>
      </c>
      <c r="AAG81" t="s">
        <v>1180</v>
      </c>
      <c r="AAH81">
        <v>3</v>
      </c>
      <c r="AAI81" s="252">
        <v>2</v>
      </c>
      <c r="AAJ81">
        <v>2</v>
      </c>
      <c r="AAK81" s="138">
        <v>95474.771999999997</v>
      </c>
      <c r="AAL81" s="138">
        <v>63649.847999999998</v>
      </c>
      <c r="AAM81" s="196">
        <v>-1550.790788134892</v>
      </c>
      <c r="AAN81" s="196">
        <f t="shared" si="285"/>
        <v>1550.790788134892</v>
      </c>
      <c r="AAO81" s="196">
        <v>-1550.790788134892</v>
      </c>
      <c r="AAP81" s="196">
        <v>1550.790788134892</v>
      </c>
      <c r="AAQ81" s="196">
        <v>1550.790788134892</v>
      </c>
      <c r="AAR81" s="196">
        <v>-1550.790788134892</v>
      </c>
      <c r="AAS81" s="196">
        <v>-1550.790788134892</v>
      </c>
      <c r="AAT81" s="196">
        <f t="shared" si="240"/>
        <v>-1550.790788134892</v>
      </c>
      <c r="AAU81" s="196">
        <v>1550.790788134892</v>
      </c>
      <c r="AAV81" s="196">
        <v>-1550.790788134892</v>
      </c>
      <c r="AAW81" s="196">
        <v>-1550.790788134892</v>
      </c>
      <c r="AAX81" s="196">
        <v>1550.790788134892</v>
      </c>
      <c r="AAZ81">
        <v>1</v>
      </c>
      <c r="ABA81" s="239">
        <v>-1</v>
      </c>
      <c r="ABB81" s="239">
        <v>-1</v>
      </c>
      <c r="ABC81" s="239">
        <v>-1</v>
      </c>
      <c r="ABD81" s="214">
        <v>-1</v>
      </c>
      <c r="ABE81" s="240">
        <v>3</v>
      </c>
      <c r="ABF81">
        <v>1</v>
      </c>
      <c r="ABG81">
        <v>-1</v>
      </c>
      <c r="ABH81" s="214">
        <v>1</v>
      </c>
      <c r="ABI81">
        <v>0</v>
      </c>
      <c r="ABJ81">
        <v>0</v>
      </c>
      <c r="ABK81">
        <v>1</v>
      </c>
      <c r="ABL81">
        <v>0</v>
      </c>
      <c r="ABM81" s="248">
        <v>1.7720639332899999E-2</v>
      </c>
      <c r="ABN81" s="202">
        <v>42552</v>
      </c>
      <c r="ABO81">
        <v>-1</v>
      </c>
      <c r="ABP81" t="s">
        <v>1180</v>
      </c>
      <c r="ABQ81">
        <v>3</v>
      </c>
      <c r="ABR81" s="252">
        <v>1</v>
      </c>
      <c r="ABS81">
        <v>4</v>
      </c>
      <c r="ABT81" s="138">
        <v>97439.043000000005</v>
      </c>
      <c r="ABU81" s="138">
        <v>129918.724</v>
      </c>
      <c r="ABV81" s="196">
        <v>-1726.6821379459345</v>
      </c>
      <c r="ABW81" s="196">
        <v>1726.6821379459345</v>
      </c>
      <c r="ABX81" s="196">
        <v>-1726.6821379459345</v>
      </c>
      <c r="ABY81" s="196">
        <v>1726.6821379459345</v>
      </c>
      <c r="ABZ81" s="196">
        <v>-1726.6821379459345</v>
      </c>
      <c r="ACA81" s="196">
        <v>-1726.6821379459345</v>
      </c>
      <c r="ACB81" s="196">
        <v>-1726.6821379459345</v>
      </c>
      <c r="ACC81" s="196">
        <v>-1726.6821379459345</v>
      </c>
      <c r="ACD81" s="196">
        <v>1726.6821379459345</v>
      </c>
      <c r="ACE81" s="196">
        <v>-1726.6821379459345</v>
      </c>
      <c r="ACF81" s="196">
        <v>-1726.6821379459345</v>
      </c>
      <c r="ACG81" s="196">
        <v>1726.6821379459345</v>
      </c>
      <c r="ACI81">
        <v>1</v>
      </c>
      <c r="ACJ81" s="239">
        <v>1</v>
      </c>
      <c r="ACK81" s="239">
        <v>1</v>
      </c>
      <c r="ACL81" s="239">
        <v>1</v>
      </c>
      <c r="ACM81" s="214">
        <v>-1</v>
      </c>
      <c r="ACN81" s="240">
        <v>-4</v>
      </c>
      <c r="ACO81">
        <v>1</v>
      </c>
      <c r="ACP81">
        <v>1</v>
      </c>
      <c r="ACQ81" s="214">
        <v>-1</v>
      </c>
      <c r="ACR81">
        <v>0</v>
      </c>
      <c r="ACS81">
        <v>1</v>
      </c>
      <c r="ACT81">
        <v>0</v>
      </c>
      <c r="ACU81">
        <v>0</v>
      </c>
      <c r="ACV81" s="248">
        <v>-3.4141345169000001E-4</v>
      </c>
      <c r="ACW81" s="202">
        <v>42557</v>
      </c>
      <c r="ACX81">
        <v>1</v>
      </c>
      <c r="ACY81" t="s">
        <v>1180</v>
      </c>
      <c r="ACZ81">
        <v>3</v>
      </c>
      <c r="ADA81" s="252"/>
      <c r="ADB81">
        <v>2</v>
      </c>
      <c r="ADC81" s="138">
        <v>97414.56</v>
      </c>
      <c r="ADD81" s="138">
        <v>64943.040000000001</v>
      </c>
      <c r="ADE81" s="196">
        <v>-33.258641174462603</v>
      </c>
      <c r="ADF81" s="196">
        <v>-33.258641174462603</v>
      </c>
      <c r="ADG81" s="196">
        <v>33.258641174462603</v>
      </c>
      <c r="ADH81" s="196">
        <v>-33.258641174462603</v>
      </c>
      <c r="ADI81" s="196">
        <v>-33.258641174462603</v>
      </c>
      <c r="ADJ81" s="196">
        <v>-33.258641174462603</v>
      </c>
      <c r="ADK81" s="196">
        <v>-33.258641174462603</v>
      </c>
      <c r="ADL81" s="196">
        <v>-33.258641174462603</v>
      </c>
      <c r="ADM81" s="196">
        <v>-33.258641174462603</v>
      </c>
      <c r="ADN81" s="196">
        <v>33.258641174462603</v>
      </c>
      <c r="ADO81" s="196">
        <v>-33.258641174462603</v>
      </c>
      <c r="ADP81" s="196">
        <v>33.258641174462603</v>
      </c>
      <c r="ADR81">
        <v>-1</v>
      </c>
      <c r="ADS81" s="239">
        <v>1</v>
      </c>
      <c r="ADT81" s="239">
        <v>1</v>
      </c>
      <c r="ADU81" s="214">
        <v>1</v>
      </c>
      <c r="ADV81" s="214">
        <v>-1</v>
      </c>
      <c r="ADW81" s="240">
        <v>-5</v>
      </c>
      <c r="ADX81">
        <v>1</v>
      </c>
      <c r="ADY81">
        <v>1</v>
      </c>
      <c r="ADZ81" s="214">
        <v>1</v>
      </c>
      <c r="AEA81">
        <v>1</v>
      </c>
      <c r="AEB81">
        <v>0</v>
      </c>
      <c r="AEC81">
        <v>1</v>
      </c>
      <c r="AED81">
        <v>1</v>
      </c>
      <c r="AEE81" s="248">
        <v>1.1953551912600001E-2</v>
      </c>
      <c r="AEF81" s="202">
        <v>42557</v>
      </c>
      <c r="AEG81">
        <v>1</v>
      </c>
      <c r="AEH81" t="s">
        <v>1180</v>
      </c>
      <c r="AEI81">
        <v>3</v>
      </c>
      <c r="AEJ81" s="252"/>
      <c r="AEK81">
        <v>2</v>
      </c>
      <c r="AEL81" s="138">
        <v>98819.012999999977</v>
      </c>
      <c r="AEM81" s="138">
        <v>65879.34199999999</v>
      </c>
      <c r="AEN81" s="196">
        <v>1181.2382018473941</v>
      </c>
      <c r="AEO81" s="196">
        <v>-1181.2382018473941</v>
      </c>
      <c r="AEP81" s="196">
        <v>-1181.2382018473941</v>
      </c>
      <c r="AEQ81" s="196">
        <v>1181.2382018473941</v>
      </c>
      <c r="AER81" s="196">
        <v>1181.2382018473941</v>
      </c>
      <c r="AES81" s="196">
        <v>1181.2382018473941</v>
      </c>
      <c r="AET81" s="196">
        <v>1181.2382018473941</v>
      </c>
      <c r="AEU81" s="196">
        <v>1181.2382018473941</v>
      </c>
      <c r="AEV81" s="196">
        <v>1181.2382018473941</v>
      </c>
      <c r="AEW81" s="196">
        <v>-1181.2382018473941</v>
      </c>
      <c r="AEX81" s="196">
        <v>-1181.2382018473941</v>
      </c>
      <c r="AEY81" s="196">
        <v>1181.2382018473941</v>
      </c>
      <c r="AFA81">
        <f t="shared" si="241"/>
        <v>1</v>
      </c>
      <c r="AFB81" s="239">
        <v>1</v>
      </c>
      <c r="AFC81" s="239">
        <v>-1</v>
      </c>
      <c r="AFD81" s="239">
        <v>1</v>
      </c>
      <c r="AFE81" s="214">
        <v>-1</v>
      </c>
      <c r="AFF81" s="240">
        <v>-6</v>
      </c>
      <c r="AFG81">
        <f t="shared" si="242"/>
        <v>1</v>
      </c>
      <c r="AFH81">
        <f t="shared" si="243"/>
        <v>1</v>
      </c>
      <c r="AFI81" s="214">
        <v>-1</v>
      </c>
      <c r="AFJ81">
        <f t="shared" si="244"/>
        <v>1</v>
      </c>
      <c r="AFK81">
        <f t="shared" si="194"/>
        <v>1</v>
      </c>
      <c r="AFL81">
        <f t="shared" si="286"/>
        <v>0</v>
      </c>
      <c r="AFM81">
        <f t="shared" si="245"/>
        <v>0</v>
      </c>
      <c r="AFN81">
        <v>-4.72494093824E-3</v>
      </c>
      <c r="AFO81" s="202">
        <v>42557</v>
      </c>
      <c r="AFP81">
        <f t="shared" si="246"/>
        <v>1</v>
      </c>
      <c r="AFQ81" t="str">
        <f t="shared" si="222"/>
        <v>TRUE</v>
      </c>
      <c r="AFR81">
        <f>VLOOKUP($A81,'FuturesInfo (3)'!$A$2:$V$80,22)</f>
        <v>3</v>
      </c>
      <c r="AFS81" s="252"/>
      <c r="AFT81">
        <f t="shared" si="247"/>
        <v>2</v>
      </c>
      <c r="AFU81" s="138">
        <f>VLOOKUP($A81,'FuturesInfo (3)'!$A$2:$O$80,15)*AFR81</f>
        <v>97573.562999999995</v>
      </c>
      <c r="AFV81" s="138">
        <f>VLOOKUP($A81,'FuturesInfo (3)'!$A$2:$O$80,15)*AFT81</f>
        <v>65049.041999999994</v>
      </c>
      <c r="AFW81" s="196">
        <f t="shared" si="248"/>
        <v>-461.02932230863973</v>
      </c>
      <c r="AFX81" s="196">
        <f t="shared" si="188"/>
        <v>-461.02932230863973</v>
      </c>
      <c r="AFY81" s="196">
        <f t="shared" si="249"/>
        <v>461.02932230863973</v>
      </c>
      <c r="AFZ81" s="196">
        <f t="shared" si="250"/>
        <v>-461.02932230863973</v>
      </c>
      <c r="AGA81" s="196">
        <f t="shared" si="191"/>
        <v>-461.02932230863973</v>
      </c>
      <c r="AGB81" s="196">
        <f t="shared" si="251"/>
        <v>461.02932230863973</v>
      </c>
      <c r="AGC81" s="196">
        <f t="shared" si="287"/>
        <v>-461.02932230863973</v>
      </c>
      <c r="AGD81" s="196">
        <f t="shared" si="252"/>
        <v>-461.02932230863973</v>
      </c>
      <c r="AGE81" s="196">
        <f>IF(IF(sym!$Q70=AFI81,1,0)=1,ABS(AFU81*AFN81),-ABS(AFU81*AFN81))</f>
        <v>-461.02932230863973</v>
      </c>
      <c r="AGF81" s="196">
        <f>IF(IF(sym!$P70=AFI81,1,0)=1,ABS(AFU81*AFN81),-ABS(AFU81*AFN81))</f>
        <v>461.02932230863973</v>
      </c>
      <c r="AGG81" s="196">
        <f t="shared" ref="AGG81:AGG92" si="299">IF(IF(AFI81=AFI81,0,1)=1,ABS(AFU81*AFN81),-ABS(AFU81*AFN81))</f>
        <v>-461.02932230863973</v>
      </c>
      <c r="AGH81" s="196">
        <f t="shared" si="253"/>
        <v>461.02932230863973</v>
      </c>
      <c r="AGJ81">
        <f t="shared" si="254"/>
        <v>-1</v>
      </c>
      <c r="AGK81" s="239">
        <v>1</v>
      </c>
      <c r="AGL81" s="239">
        <v>1</v>
      </c>
      <c r="AGM81" s="239">
        <v>1</v>
      </c>
      <c r="AGN81" s="214">
        <v>-1</v>
      </c>
      <c r="AGO81" s="240">
        <v>-7</v>
      </c>
      <c r="AGP81">
        <f t="shared" si="255"/>
        <v>1</v>
      </c>
      <c r="AGQ81">
        <f t="shared" si="256"/>
        <v>1</v>
      </c>
      <c r="AGR81" s="214"/>
      <c r="AGS81">
        <f t="shared" si="257"/>
        <v>0</v>
      </c>
      <c r="AGT81">
        <f t="shared" si="195"/>
        <v>0</v>
      </c>
      <c r="AGU81">
        <f t="shared" si="288"/>
        <v>0</v>
      </c>
      <c r="AGV81">
        <f t="shared" si="258"/>
        <v>0</v>
      </c>
      <c r="AGW81" s="248"/>
      <c r="AGX81" s="202">
        <v>42557</v>
      </c>
      <c r="AGY81">
        <f t="shared" si="259"/>
        <v>1</v>
      </c>
      <c r="AGZ81" t="str">
        <f t="shared" si="223"/>
        <v>TRUE</v>
      </c>
      <c r="AHA81">
        <f>VLOOKUP($A81,'FuturesInfo (3)'!$A$2:$V$80,22)</f>
        <v>3</v>
      </c>
      <c r="AHB81" s="252"/>
      <c r="AHC81">
        <f t="shared" si="260"/>
        <v>2</v>
      </c>
      <c r="AHD81" s="138">
        <f>VLOOKUP($A81,'FuturesInfo (3)'!$A$2:$O$80,15)*AHA81</f>
        <v>97573.562999999995</v>
      </c>
      <c r="AHE81" s="138">
        <f>VLOOKUP($A81,'FuturesInfo (3)'!$A$2:$O$80,15)*AHC81</f>
        <v>65049.041999999994</v>
      </c>
      <c r="AHF81" s="196">
        <f t="shared" si="261"/>
        <v>0</v>
      </c>
      <c r="AHG81" s="196">
        <f t="shared" si="189"/>
        <v>0</v>
      </c>
      <c r="AHH81" s="196">
        <f t="shared" si="262"/>
        <v>0</v>
      </c>
      <c r="AHI81" s="196">
        <f t="shared" si="263"/>
        <v>0</v>
      </c>
      <c r="AHJ81" s="196">
        <f t="shared" si="192"/>
        <v>0</v>
      </c>
      <c r="AHK81" s="196">
        <f t="shared" si="264"/>
        <v>0</v>
      </c>
      <c r="AHL81" s="196">
        <f t="shared" si="289"/>
        <v>0</v>
      </c>
      <c r="AHM81" s="196">
        <f t="shared" si="265"/>
        <v>0</v>
      </c>
      <c r="AHN81" s="196">
        <f>IF(IF(sym!$Q70=AGR81,1,0)=1,ABS(AHD81*AGW81),-ABS(AHD81*AGW81))</f>
        <v>0</v>
      </c>
      <c r="AHO81" s="196">
        <f>IF(IF(sym!$P70=AGR81,1,0)=1,ABS(AHD81*AGW81),-ABS(AHD81*AGW81))</f>
        <v>0</v>
      </c>
      <c r="AHP81" s="196">
        <f t="shared" ref="AHP81:AHP92" si="300">IF(IF(AGR81=AGR81,0,1)=1,ABS(AHD81*AGW81),-ABS(AHD81*AGW81))</f>
        <v>0</v>
      </c>
      <c r="AHQ81" s="196">
        <f t="shared" si="266"/>
        <v>0</v>
      </c>
      <c r="AHS81">
        <f t="shared" si="267"/>
        <v>0</v>
      </c>
      <c r="AHT81" s="239"/>
      <c r="AHU81" s="239"/>
      <c r="AHV81" s="239"/>
      <c r="AHW81" s="214"/>
      <c r="AHX81" s="240"/>
      <c r="AHY81">
        <f t="shared" si="268"/>
        <v>1</v>
      </c>
      <c r="AHZ81">
        <f t="shared" si="269"/>
        <v>0</v>
      </c>
      <c r="AIA81" s="214"/>
      <c r="AIB81">
        <f t="shared" si="270"/>
        <v>1</v>
      </c>
      <c r="AIC81">
        <f t="shared" si="196"/>
        <v>1</v>
      </c>
      <c r="AID81">
        <f t="shared" si="290"/>
        <v>0</v>
      </c>
      <c r="AIE81">
        <f t="shared" si="271"/>
        <v>1</v>
      </c>
      <c r="AIF81" s="248"/>
      <c r="AIG81" s="202"/>
      <c r="AIH81">
        <f t="shared" si="272"/>
        <v>-1</v>
      </c>
      <c r="AII81" t="str">
        <f t="shared" si="224"/>
        <v>FALSE</v>
      </c>
      <c r="AIJ81">
        <f>VLOOKUP($A81,'FuturesInfo (3)'!$A$2:$V$80,22)</f>
        <v>3</v>
      </c>
      <c r="AIK81" s="252"/>
      <c r="AIL81">
        <f t="shared" si="273"/>
        <v>2</v>
      </c>
      <c r="AIM81" s="138">
        <f>VLOOKUP($A81,'FuturesInfo (3)'!$A$2:$O$80,15)*AIJ81</f>
        <v>97573.562999999995</v>
      </c>
      <c r="AIN81" s="138">
        <f>VLOOKUP($A81,'FuturesInfo (3)'!$A$2:$O$80,15)*AIL81</f>
        <v>65049.041999999994</v>
      </c>
      <c r="AIO81" s="196">
        <f t="shared" si="274"/>
        <v>0</v>
      </c>
      <c r="AIP81" s="196">
        <f t="shared" si="190"/>
        <v>0</v>
      </c>
      <c r="AIQ81" s="196">
        <f t="shared" si="275"/>
        <v>0</v>
      </c>
      <c r="AIR81" s="196">
        <f t="shared" si="276"/>
        <v>0</v>
      </c>
      <c r="AIS81" s="196">
        <f t="shared" si="193"/>
        <v>0</v>
      </c>
      <c r="AIT81" s="196">
        <f t="shared" si="277"/>
        <v>0</v>
      </c>
      <c r="AIU81" s="196">
        <f t="shared" si="291"/>
        <v>0</v>
      </c>
      <c r="AIV81" s="196">
        <f t="shared" si="278"/>
        <v>0</v>
      </c>
      <c r="AIW81" s="196">
        <f>IF(IF(sym!$Q70=AIA81,1,0)=1,ABS(AIM81*AIF81),-ABS(AIM81*AIF81))</f>
        <v>0</v>
      </c>
      <c r="AIX81" s="196">
        <f>IF(IF(sym!$P70=AIA81,1,0)=1,ABS(AIM81*AIF81),-ABS(AIM81*AIF81))</f>
        <v>0</v>
      </c>
      <c r="AIY81" s="196">
        <f t="shared" ref="AIY81:AIY92" si="301">IF(IF(AIA81=AIA81,0,1)=1,ABS(AIM81*AIF81),-ABS(AIM81*AIF81))</f>
        <v>0</v>
      </c>
      <c r="AIZ81" s="196">
        <f t="shared" si="279"/>
        <v>0</v>
      </c>
    </row>
    <row r="82" spans="1:936" x14ac:dyDescent="0.25">
      <c r="A82" s="1" t="s">
        <v>413</v>
      </c>
      <c r="B82" s="150" t="str">
        <f>'FuturesInfo (3)'!M70</f>
        <v>@TFS</v>
      </c>
      <c r="C82" s="200" t="str">
        <f>VLOOKUP(A82,'FuturesInfo (3)'!$A$2:$K$80,11)</f>
        <v>index</v>
      </c>
      <c r="F82" t="e">
        <f>#REF!</f>
        <v>#REF!</v>
      </c>
      <c r="G82">
        <v>1</v>
      </c>
      <c r="H82">
        <v>-1</v>
      </c>
      <c r="I82">
        <v>-1</v>
      </c>
      <c r="J82">
        <f t="shared" si="206"/>
        <v>0</v>
      </c>
      <c r="K82">
        <f t="shared" si="207"/>
        <v>1</v>
      </c>
      <c r="L82" s="184">
        <v>-7.7704722056199998E-3</v>
      </c>
      <c r="M82" s="2">
        <v>10</v>
      </c>
      <c r="N82">
        <v>60</v>
      </c>
      <c r="O82" t="str">
        <f t="shared" si="208"/>
        <v>TRUE</v>
      </c>
      <c r="P82">
        <f>VLOOKUP($A82,'FuturesInfo (3)'!$A$2:$V$80,22)</f>
        <v>1</v>
      </c>
      <c r="Q82">
        <f t="shared" si="209"/>
        <v>1</v>
      </c>
      <c r="R82">
        <f t="shared" si="209"/>
        <v>1</v>
      </c>
      <c r="S82" s="138">
        <f>VLOOKUP($A82,'FuturesInfo (3)'!$A$2:$O$80,15)*Q82</f>
        <v>120200</v>
      </c>
      <c r="T82" s="144">
        <f t="shared" si="210"/>
        <v>-934.01075911552402</v>
      </c>
      <c r="U82" s="144">
        <f t="shared" si="225"/>
        <v>934.01075911552402</v>
      </c>
      <c r="W82">
        <f t="shared" si="211"/>
        <v>1</v>
      </c>
      <c r="X82">
        <v>1</v>
      </c>
      <c r="Y82">
        <v>-1</v>
      </c>
      <c r="Z82">
        <v>1</v>
      </c>
      <c r="AA82">
        <f t="shared" si="226"/>
        <v>1</v>
      </c>
      <c r="AB82">
        <f t="shared" si="212"/>
        <v>0</v>
      </c>
      <c r="AC82" s="1">
        <v>1.23063683305E-2</v>
      </c>
      <c r="AD82" s="2">
        <v>10</v>
      </c>
      <c r="AE82">
        <v>60</v>
      </c>
      <c r="AF82" t="str">
        <f t="shared" si="213"/>
        <v>TRUE</v>
      </c>
      <c r="AG82">
        <f>VLOOKUP($A82,'FuturesInfo (3)'!$A$2:$V$80,22)</f>
        <v>1</v>
      </c>
      <c r="AH82">
        <f t="shared" si="214"/>
        <v>1</v>
      </c>
      <c r="AI82">
        <f t="shared" si="227"/>
        <v>1</v>
      </c>
      <c r="AJ82" s="138">
        <f>VLOOKUP($A82,'FuturesInfo (3)'!$A$2:$O$80,15)*AI82</f>
        <v>120200</v>
      </c>
      <c r="AK82" s="196">
        <f t="shared" si="215"/>
        <v>1479.2254733261</v>
      </c>
      <c r="AL82" s="196">
        <f t="shared" si="228"/>
        <v>-1479.2254733261</v>
      </c>
      <c r="AN82">
        <f t="shared" si="216"/>
        <v>1</v>
      </c>
      <c r="AO82">
        <v>1</v>
      </c>
      <c r="AP82">
        <v>-1</v>
      </c>
      <c r="AQ82">
        <v>1</v>
      </c>
      <c r="AR82">
        <f t="shared" si="292"/>
        <v>1</v>
      </c>
      <c r="AS82">
        <f t="shared" si="217"/>
        <v>0</v>
      </c>
      <c r="AT82" s="1">
        <v>2.63538213041E-3</v>
      </c>
      <c r="AU82" s="2">
        <v>10</v>
      </c>
      <c r="AV82">
        <v>60</v>
      </c>
      <c r="AW82" t="str">
        <f t="shared" si="218"/>
        <v>TRUE</v>
      </c>
      <c r="AX82">
        <f>VLOOKUP($A82,'FuturesInfo (3)'!$A$2:$V$80,22)</f>
        <v>1</v>
      </c>
      <c r="AY82">
        <f t="shared" si="219"/>
        <v>1</v>
      </c>
      <c r="AZ82">
        <f t="shared" si="229"/>
        <v>1</v>
      </c>
      <c r="BA82" s="138">
        <f>VLOOKUP($A82,'FuturesInfo (3)'!$A$2:$O$80,15)*AZ82</f>
        <v>120200</v>
      </c>
      <c r="BB82" s="196">
        <f t="shared" si="220"/>
        <v>316.77293207528197</v>
      </c>
      <c r="BC82" s="196">
        <f t="shared" si="230"/>
        <v>-316.77293207528197</v>
      </c>
      <c r="BE82">
        <v>1</v>
      </c>
      <c r="BF82">
        <v>1</v>
      </c>
      <c r="BG82">
        <v>-1</v>
      </c>
      <c r="BH82">
        <v>1</v>
      </c>
      <c r="BI82">
        <v>1</v>
      </c>
      <c r="BJ82">
        <v>0</v>
      </c>
      <c r="BK82" s="1">
        <v>7.88536544005E-3</v>
      </c>
      <c r="BL82" s="2">
        <v>10</v>
      </c>
      <c r="BM82">
        <v>60</v>
      </c>
      <c r="BN82" t="s">
        <v>1180</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1180</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1180</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1180</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1180</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1180</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1180</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1180</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1180</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1180</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1180</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1180</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1180</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1180</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1180</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1180</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1180</v>
      </c>
      <c r="QX82">
        <v>1</v>
      </c>
      <c r="QY82" s="252">
        <v>1</v>
      </c>
      <c r="QZ82">
        <v>1</v>
      </c>
      <c r="RA82" s="138">
        <v>114740.00000000001</v>
      </c>
      <c r="RB82" s="138">
        <v>114740.00000000001</v>
      </c>
      <c r="RC82" s="196">
        <v>1859.6599061161244</v>
      </c>
      <c r="RD82" s="196">
        <f t="shared" si="221"/>
        <v>1859.6599061161244</v>
      </c>
      <c r="RE82" s="196">
        <v>1859.6599061161244</v>
      </c>
      <c r="RF82" s="196">
        <v>-1859.6599061161244</v>
      </c>
      <c r="RG82" s="196">
        <v>-1859.6599061161244</v>
      </c>
      <c r="RH82" s="196">
        <v>-1859.6599061161244</v>
      </c>
      <c r="RI82" s="196">
        <f t="shared" si="231"/>
        <v>0</v>
      </c>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f t="shared" si="293"/>
        <v>1</v>
      </c>
      <c r="SE82" t="s">
        <v>1180</v>
      </c>
      <c r="SF82">
        <v>1</v>
      </c>
      <c r="SG82" s="252">
        <v>2</v>
      </c>
      <c r="SH82">
        <v>1</v>
      </c>
      <c r="SI82" s="138">
        <v>115420</v>
      </c>
      <c r="SJ82" s="138">
        <v>115420</v>
      </c>
      <c r="SK82" s="196">
        <v>684.02998082577574</v>
      </c>
      <c r="SL82" s="196">
        <f t="shared" si="232"/>
        <v>684.02998082577574</v>
      </c>
      <c r="SM82" s="196">
        <v>684.02998082577574</v>
      </c>
      <c r="SN82" s="196">
        <v>-684.02998082577574</v>
      </c>
      <c r="SO82" s="196">
        <v>-684.02998082577574</v>
      </c>
      <c r="SP82" s="196">
        <v>-684.02998082577574</v>
      </c>
      <c r="SQ82" s="196">
        <v>684.02998082577574</v>
      </c>
      <c r="SR82" s="196">
        <f t="shared" si="233"/>
        <v>684.02998082577574</v>
      </c>
      <c r="SS82" s="196">
        <v>684.02998082577574</v>
      </c>
      <c r="ST82" s="196">
        <v>-684.02998082577574</v>
      </c>
      <c r="SU82" s="196">
        <v>-684.02998082577574</v>
      </c>
      <c r="SV82" s="196">
        <v>684.02998082577574</v>
      </c>
      <c r="SX82">
        <v>1</v>
      </c>
      <c r="SY82" s="239">
        <v>1</v>
      </c>
      <c r="SZ82" s="239">
        <v>-1</v>
      </c>
      <c r="TA82" s="239">
        <v>1</v>
      </c>
      <c r="TB82" s="214">
        <v>1</v>
      </c>
      <c r="TC82" s="240">
        <v>-4</v>
      </c>
      <c r="TD82">
        <v>-1</v>
      </c>
      <c r="TE82">
        <v>-1</v>
      </c>
      <c r="TF82" s="214">
        <v>1</v>
      </c>
      <c r="TG82">
        <v>1</v>
      </c>
      <c r="TH82">
        <v>1</v>
      </c>
      <c r="TI82">
        <v>0</v>
      </c>
      <c r="TJ82">
        <v>0</v>
      </c>
      <c r="TK82" s="248">
        <v>0</v>
      </c>
      <c r="TL82" s="202">
        <v>42548</v>
      </c>
      <c r="TM82">
        <f t="shared" si="294"/>
        <v>1</v>
      </c>
      <c r="TN82" t="s">
        <v>1180</v>
      </c>
      <c r="TO82">
        <v>1</v>
      </c>
      <c r="TP82" s="252">
        <v>2</v>
      </c>
      <c r="TQ82">
        <v>1</v>
      </c>
      <c r="TR82" s="138">
        <v>115420</v>
      </c>
      <c r="TS82" s="138">
        <v>115420</v>
      </c>
      <c r="TT82" s="196">
        <v>0</v>
      </c>
      <c r="TU82" s="196">
        <f t="shared" si="280"/>
        <v>0</v>
      </c>
      <c r="TV82" s="196">
        <v>0</v>
      </c>
      <c r="TW82" s="196">
        <v>0</v>
      </c>
      <c r="TX82" s="196">
        <v>0</v>
      </c>
      <c r="TY82" s="196">
        <v>0</v>
      </c>
      <c r="TZ82" s="196">
        <v>0</v>
      </c>
      <c r="UA82" s="196">
        <f t="shared" si="234"/>
        <v>0</v>
      </c>
      <c r="UB82" s="196">
        <v>0</v>
      </c>
      <c r="UC82" s="196">
        <v>0</v>
      </c>
      <c r="UD82" s="196">
        <v>0</v>
      </c>
      <c r="UE82" s="196">
        <v>0</v>
      </c>
      <c r="UG82">
        <v>1</v>
      </c>
      <c r="UH82" s="239">
        <v>1</v>
      </c>
      <c r="UI82" s="239">
        <v>1</v>
      </c>
      <c r="UJ82" s="239">
        <v>1</v>
      </c>
      <c r="UK82" s="214">
        <v>-1</v>
      </c>
      <c r="UL82" s="240">
        <v>-5</v>
      </c>
      <c r="UM82">
        <v>1</v>
      </c>
      <c r="UN82">
        <v>1</v>
      </c>
      <c r="UO82" s="214">
        <v>-1</v>
      </c>
      <c r="UP82">
        <v>0</v>
      </c>
      <c r="UQ82">
        <v>1</v>
      </c>
      <c r="UR82">
        <v>0</v>
      </c>
      <c r="US82">
        <v>0</v>
      </c>
      <c r="UT82" s="248">
        <v>-1.6288338242900002E-2</v>
      </c>
      <c r="UU82" s="202">
        <v>42548</v>
      </c>
      <c r="UV82">
        <f t="shared" si="295"/>
        <v>1</v>
      </c>
      <c r="UW82" t="s">
        <v>1180</v>
      </c>
      <c r="UX82">
        <v>1</v>
      </c>
      <c r="UY82" s="252">
        <v>1</v>
      </c>
      <c r="UZ82">
        <v>1</v>
      </c>
      <c r="VA82" s="138">
        <v>113540.00000000001</v>
      </c>
      <c r="VB82" s="138">
        <v>113540.00000000001</v>
      </c>
      <c r="VC82" s="196">
        <v>-1849.3779240988665</v>
      </c>
      <c r="VD82" s="196">
        <f t="shared" si="281"/>
        <v>-1849.3779240988665</v>
      </c>
      <c r="VE82" s="196">
        <v>1849.3779240988665</v>
      </c>
      <c r="VF82" s="196">
        <v>-1849.3779240988665</v>
      </c>
      <c r="VG82" s="196">
        <v>-1849.3779240988665</v>
      </c>
      <c r="VH82" s="196">
        <v>-1849.3779240988665</v>
      </c>
      <c r="VI82" s="196">
        <v>-1849.3779240988665</v>
      </c>
      <c r="VJ82" s="196">
        <f t="shared" si="235"/>
        <v>-1849.3779240988665</v>
      </c>
      <c r="VK82" s="196">
        <v>-1849.3779240988665</v>
      </c>
      <c r="VL82" s="196">
        <v>1849.3779240988665</v>
      </c>
      <c r="VM82" s="196">
        <v>-1849.3779240988665</v>
      </c>
      <c r="VN82" s="196">
        <v>1849.3779240988665</v>
      </c>
      <c r="VP82">
        <v>-1</v>
      </c>
      <c r="VQ82" s="239">
        <v>1</v>
      </c>
      <c r="VR82" s="239">
        <v>1</v>
      </c>
      <c r="VS82" s="239">
        <v>1</v>
      </c>
      <c r="VT82" s="214">
        <v>-1</v>
      </c>
      <c r="VU82" s="240">
        <v>-6</v>
      </c>
      <c r="VV82">
        <v>1</v>
      </c>
      <c r="VW82">
        <v>1</v>
      </c>
      <c r="VX82" s="214">
        <v>1</v>
      </c>
      <c r="VY82">
        <v>1</v>
      </c>
      <c r="VZ82">
        <v>0</v>
      </c>
      <c r="WA82">
        <v>1</v>
      </c>
      <c r="WB82">
        <v>1</v>
      </c>
      <c r="WC82" s="248">
        <v>7.8386471728000007E-3</v>
      </c>
      <c r="WD82" s="202">
        <v>42548</v>
      </c>
      <c r="WE82">
        <f t="shared" si="296"/>
        <v>1</v>
      </c>
      <c r="WF82" t="s">
        <v>1180</v>
      </c>
      <c r="WG82">
        <v>1</v>
      </c>
      <c r="WH82" s="252">
        <v>1</v>
      </c>
      <c r="WI82">
        <v>1</v>
      </c>
      <c r="WJ82" s="138">
        <v>114430</v>
      </c>
      <c r="WK82" s="138">
        <v>114430</v>
      </c>
      <c r="WL82" s="196">
        <v>896.97639598350406</v>
      </c>
      <c r="WM82" s="196">
        <f t="shared" si="282"/>
        <v>-896.97639598350406</v>
      </c>
      <c r="WN82" s="196">
        <v>-896.97639598350406</v>
      </c>
      <c r="WO82" s="196">
        <v>896.97639598350406</v>
      </c>
      <c r="WP82" s="196">
        <v>896.97639598350406</v>
      </c>
      <c r="WQ82" s="196">
        <v>896.97639598350406</v>
      </c>
      <c r="WR82" s="196">
        <v>896.97639598350406</v>
      </c>
      <c r="WS82" s="196">
        <f t="shared" si="236"/>
        <v>896.97639598350406</v>
      </c>
      <c r="WT82" s="196">
        <v>896.97639598350406</v>
      </c>
      <c r="WU82" s="196">
        <v>-896.97639598350406</v>
      </c>
      <c r="WV82" s="196">
        <v>-896.97639598350406</v>
      </c>
      <c r="WW82" s="196">
        <v>896.97639598350406</v>
      </c>
      <c r="WY82">
        <v>1</v>
      </c>
      <c r="WZ82" s="239">
        <v>1</v>
      </c>
      <c r="XA82" s="239">
        <v>1</v>
      </c>
      <c r="XB82" s="239">
        <v>1</v>
      </c>
      <c r="XC82" s="214">
        <v>-1</v>
      </c>
      <c r="XD82" s="240">
        <v>-7</v>
      </c>
      <c r="XE82">
        <v>1</v>
      </c>
      <c r="XF82">
        <v>1</v>
      </c>
      <c r="XG82">
        <v>1</v>
      </c>
      <c r="XH82">
        <v>1</v>
      </c>
      <c r="XI82">
        <v>0</v>
      </c>
      <c r="XJ82">
        <v>1</v>
      </c>
      <c r="XK82">
        <v>1</v>
      </c>
      <c r="XL82">
        <v>1.57301406974E-3</v>
      </c>
      <c r="XM82" s="202">
        <v>42548</v>
      </c>
      <c r="XN82">
        <f t="shared" si="297"/>
        <v>1</v>
      </c>
      <c r="XO82" t="s">
        <v>1180</v>
      </c>
      <c r="XP82">
        <v>1</v>
      </c>
      <c r="XQ82" s="252">
        <v>1</v>
      </c>
      <c r="XR82">
        <v>1</v>
      </c>
      <c r="XS82" s="138">
        <v>114609.99999999999</v>
      </c>
      <c r="XT82" s="138">
        <v>114609.99999999999</v>
      </c>
      <c r="XU82" s="196">
        <v>180.28314253290137</v>
      </c>
      <c r="XV82" s="196">
        <f t="shared" si="283"/>
        <v>180.28314253290137</v>
      </c>
      <c r="XW82" s="196">
        <v>-180.28314253290137</v>
      </c>
      <c r="XX82" s="196">
        <v>180.28314253290137</v>
      </c>
      <c r="XY82" s="196">
        <v>180.28314253290137</v>
      </c>
      <c r="XZ82" s="196">
        <v>180.28314253290137</v>
      </c>
      <c r="YA82" s="196">
        <v>180.28314253290137</v>
      </c>
      <c r="YB82" s="196">
        <f t="shared" si="237"/>
        <v>180.28314253290137</v>
      </c>
      <c r="YC82" s="196">
        <v>180.28314253290137</v>
      </c>
      <c r="YD82" s="196">
        <v>-180.28314253290137</v>
      </c>
      <c r="YE82" s="196">
        <v>-180.28314253290137</v>
      </c>
      <c r="YF82" s="196">
        <v>180.28314253290137</v>
      </c>
      <c r="YH82">
        <v>1</v>
      </c>
      <c r="YI82">
        <v>1</v>
      </c>
      <c r="YJ82">
        <v>1</v>
      </c>
      <c r="YK82">
        <v>1</v>
      </c>
      <c r="YL82">
        <v>1</v>
      </c>
      <c r="YM82">
        <v>8</v>
      </c>
      <c r="YN82">
        <v>-1</v>
      </c>
      <c r="YO82">
        <v>1</v>
      </c>
      <c r="YP82" s="214">
        <v>1</v>
      </c>
      <c r="YQ82">
        <v>1</v>
      </c>
      <c r="YR82">
        <v>1</v>
      </c>
      <c r="YS82">
        <v>0</v>
      </c>
      <c r="YT82">
        <v>1</v>
      </c>
      <c r="YU82" s="248">
        <v>2.3907163423800001E-2</v>
      </c>
      <c r="YV82" s="202">
        <v>42548</v>
      </c>
      <c r="YW82">
        <f t="shared" si="298"/>
        <v>1</v>
      </c>
      <c r="YX82" t="s">
        <v>1180</v>
      </c>
      <c r="YY82">
        <v>1</v>
      </c>
      <c r="YZ82">
        <v>1</v>
      </c>
      <c r="ZA82">
        <v>1</v>
      </c>
      <c r="ZB82" s="138">
        <v>117350</v>
      </c>
      <c r="ZC82" s="138">
        <v>117350</v>
      </c>
      <c r="ZD82" s="196">
        <v>2805.5056277829299</v>
      </c>
      <c r="ZE82" s="196">
        <f t="shared" si="284"/>
        <v>2805.5056277829299</v>
      </c>
      <c r="ZF82" s="196">
        <v>2805.5056277829299</v>
      </c>
      <c r="ZG82" s="196">
        <v>-2805.5056277829299</v>
      </c>
      <c r="ZH82" s="196">
        <v>2805.5056277829299</v>
      </c>
      <c r="ZI82" s="196">
        <v>2805.5056277829299</v>
      </c>
      <c r="ZJ82" s="196">
        <v>2805.5056277829299</v>
      </c>
      <c r="ZK82" s="196">
        <f t="shared" si="238"/>
        <v>2805.5056277829299</v>
      </c>
      <c r="ZL82" s="196">
        <v>2805.5056277829299</v>
      </c>
      <c r="ZM82" s="196">
        <v>-2805.5056277829299</v>
      </c>
      <c r="ZN82" s="196">
        <v>-2805.5056277829299</v>
      </c>
      <c r="ZO82" s="196">
        <v>2805.5056277829299</v>
      </c>
      <c r="ZQ82">
        <v>1</v>
      </c>
      <c r="ZR82" s="239">
        <v>1</v>
      </c>
      <c r="ZS82" s="239">
        <v>-1</v>
      </c>
      <c r="ZT82" s="239">
        <v>1</v>
      </c>
      <c r="ZU82" s="214">
        <v>1</v>
      </c>
      <c r="ZV82" s="240">
        <v>9</v>
      </c>
      <c r="ZW82">
        <v>-1</v>
      </c>
      <c r="ZX82">
        <v>1</v>
      </c>
      <c r="ZY82" s="214">
        <v>1</v>
      </c>
      <c r="ZZ82">
        <v>1</v>
      </c>
      <c r="AAA82">
        <v>1</v>
      </c>
      <c r="AAB82">
        <v>0</v>
      </c>
      <c r="AAC82">
        <v>1</v>
      </c>
      <c r="AAD82" s="248">
        <v>1.1930123561999999E-2</v>
      </c>
      <c r="AAE82" s="202">
        <v>42548</v>
      </c>
      <c r="AAF82">
        <f t="shared" si="239"/>
        <v>1</v>
      </c>
      <c r="AAG82" t="s">
        <v>1180</v>
      </c>
      <c r="AAH82">
        <v>1</v>
      </c>
      <c r="AAI82" s="252">
        <v>2</v>
      </c>
      <c r="AAJ82">
        <v>1</v>
      </c>
      <c r="AAK82" s="138">
        <v>118750</v>
      </c>
      <c r="AAL82" s="138">
        <v>118750</v>
      </c>
      <c r="AAM82" s="196">
        <v>1416.7021729875</v>
      </c>
      <c r="AAN82" s="196">
        <f t="shared" si="285"/>
        <v>1416.7021729875</v>
      </c>
      <c r="AAO82" s="196">
        <v>1416.7021729875</v>
      </c>
      <c r="AAP82" s="196">
        <v>-1416.7021729875</v>
      </c>
      <c r="AAQ82" s="196">
        <v>1416.7021729875</v>
      </c>
      <c r="AAR82" s="196">
        <v>-1416.7021729875</v>
      </c>
      <c r="AAS82" s="196">
        <v>1416.7021729875</v>
      </c>
      <c r="AAT82" s="196">
        <f t="shared" si="240"/>
        <v>1416.7021729875</v>
      </c>
      <c r="AAU82" s="196">
        <v>1416.7021729875</v>
      </c>
      <c r="AAV82" s="196">
        <v>-1416.7021729875</v>
      </c>
      <c r="AAW82" s="196">
        <v>-1416.7021729875</v>
      </c>
      <c r="AAX82" s="196">
        <v>1416.7021729875</v>
      </c>
      <c r="AAZ82">
        <v>1</v>
      </c>
      <c r="ABA82" s="239">
        <v>1</v>
      </c>
      <c r="ABB82" s="239">
        <v>-1</v>
      </c>
      <c r="ABC82" s="239">
        <v>1</v>
      </c>
      <c r="ABD82" s="214">
        <v>-1</v>
      </c>
      <c r="ABE82" s="240">
        <v>-3</v>
      </c>
      <c r="ABF82">
        <v>1</v>
      </c>
      <c r="ABG82">
        <v>1</v>
      </c>
      <c r="ABH82" s="214">
        <v>1</v>
      </c>
      <c r="ABI82">
        <v>1</v>
      </c>
      <c r="ABJ82">
        <v>0</v>
      </c>
      <c r="ABK82">
        <v>1</v>
      </c>
      <c r="ABL82">
        <v>1</v>
      </c>
      <c r="ABM82" s="248">
        <v>1.19578947368E-2</v>
      </c>
      <c r="ABN82" s="202">
        <v>42548</v>
      </c>
      <c r="ABO82">
        <v>1</v>
      </c>
      <c r="ABP82" t="s">
        <v>1180</v>
      </c>
      <c r="ABQ82">
        <v>1</v>
      </c>
      <c r="ABR82" s="252">
        <v>2</v>
      </c>
      <c r="ABS82">
        <v>1</v>
      </c>
      <c r="ABT82" s="138">
        <v>120170</v>
      </c>
      <c r="ABU82" s="138">
        <v>120170</v>
      </c>
      <c r="ABV82" s="196">
        <v>1436.9802105212559</v>
      </c>
      <c r="ABW82" s="196">
        <v>1436.9802105212559</v>
      </c>
      <c r="ABX82" s="196">
        <v>-1436.9802105212559</v>
      </c>
      <c r="ABY82" s="196">
        <v>1436.9802105212559</v>
      </c>
      <c r="ABZ82" s="196">
        <v>1436.9802105212559</v>
      </c>
      <c r="ACA82" s="196">
        <v>-1436.9802105212559</v>
      </c>
      <c r="ACB82" s="196">
        <v>1436.9802105212559</v>
      </c>
      <c r="ACC82" s="196">
        <v>1436.9802105212559</v>
      </c>
      <c r="ACD82" s="196">
        <v>1436.9802105212559</v>
      </c>
      <c r="ACE82" s="196">
        <v>-1436.9802105212559</v>
      </c>
      <c r="ACF82" s="196">
        <v>-1436.9802105212559</v>
      </c>
      <c r="ACG82" s="196">
        <v>1436.9802105212559</v>
      </c>
      <c r="ACI82">
        <v>1</v>
      </c>
      <c r="ACJ82" s="239">
        <v>1</v>
      </c>
      <c r="ACK82" s="239">
        <v>-1</v>
      </c>
      <c r="ACL82" s="239">
        <v>1</v>
      </c>
      <c r="ACM82" s="214">
        <v>-1</v>
      </c>
      <c r="ACN82" s="240">
        <v>11</v>
      </c>
      <c r="ACO82">
        <v>1</v>
      </c>
      <c r="ACP82">
        <v>-1</v>
      </c>
      <c r="ACQ82" s="214">
        <v>-1</v>
      </c>
      <c r="ACR82">
        <v>1</v>
      </c>
      <c r="ACS82">
        <v>1</v>
      </c>
      <c r="ACT82">
        <v>0</v>
      </c>
      <c r="ACU82">
        <v>1</v>
      </c>
      <c r="ACV82" s="248">
        <v>-2.2468170092400002E-3</v>
      </c>
      <c r="ACW82" s="202">
        <v>42548</v>
      </c>
      <c r="ACX82">
        <v>1</v>
      </c>
      <c r="ACY82" t="s">
        <v>1180</v>
      </c>
      <c r="ACZ82">
        <v>1</v>
      </c>
      <c r="ADA82" s="252"/>
      <c r="ADB82">
        <v>1</v>
      </c>
      <c r="ADC82" s="138">
        <v>119900</v>
      </c>
      <c r="ADD82" s="138">
        <v>119900</v>
      </c>
      <c r="ADE82" s="196">
        <v>-269.39335940787601</v>
      </c>
      <c r="ADF82" s="196">
        <v>-269.39335940787601</v>
      </c>
      <c r="ADG82" s="196">
        <v>269.39335940787601</v>
      </c>
      <c r="ADH82" s="196">
        <v>-269.39335940787601</v>
      </c>
      <c r="ADI82" s="196">
        <v>269.39335940787601</v>
      </c>
      <c r="ADJ82" s="196">
        <v>269.39335940787601</v>
      </c>
      <c r="ADK82" s="196">
        <v>-269.39335940787601</v>
      </c>
      <c r="ADL82" s="196">
        <v>-269.39335940787601</v>
      </c>
      <c r="ADM82" s="196">
        <v>-269.39335940787601</v>
      </c>
      <c r="ADN82" s="196">
        <v>269.39335940787601</v>
      </c>
      <c r="ADO82" s="196">
        <v>-269.39335940787601</v>
      </c>
      <c r="ADP82" s="196">
        <v>269.39335940787601</v>
      </c>
      <c r="ADR82">
        <v>-1</v>
      </c>
      <c r="ADS82" s="239">
        <v>-1</v>
      </c>
      <c r="ADT82" s="239">
        <v>1</v>
      </c>
      <c r="ADU82" s="214">
        <v>-1</v>
      </c>
      <c r="ADV82" s="214">
        <v>-1</v>
      </c>
      <c r="ADW82" s="240">
        <v>-5</v>
      </c>
      <c r="ADX82">
        <v>1</v>
      </c>
      <c r="ADY82">
        <v>1</v>
      </c>
      <c r="ADZ82" s="214">
        <v>1</v>
      </c>
      <c r="AEA82">
        <v>1</v>
      </c>
      <c r="AEB82">
        <v>0</v>
      </c>
      <c r="AEC82">
        <v>1</v>
      </c>
      <c r="AED82">
        <v>1</v>
      </c>
      <c r="AEE82" s="248">
        <v>5.0041701417799999E-4</v>
      </c>
      <c r="AEF82" s="202">
        <v>42557</v>
      </c>
      <c r="AEG82">
        <v>-1</v>
      </c>
      <c r="AEH82" t="s">
        <v>1180</v>
      </c>
      <c r="AEI82">
        <v>1</v>
      </c>
      <c r="AEJ82" s="252"/>
      <c r="AEK82">
        <v>1</v>
      </c>
      <c r="AEL82" s="138">
        <v>119959.99999999999</v>
      </c>
      <c r="AEM82" s="138">
        <v>119959.99999999999</v>
      </c>
      <c r="AEN82" s="196">
        <v>-60.03002502079287</v>
      </c>
      <c r="AEO82" s="196">
        <v>-60.03002502079287</v>
      </c>
      <c r="AEP82" s="196">
        <v>-60.03002502079287</v>
      </c>
      <c r="AEQ82" s="196">
        <v>60.03002502079287</v>
      </c>
      <c r="AER82" s="196">
        <v>60.03002502079287</v>
      </c>
      <c r="AES82" s="196">
        <v>60.03002502079287</v>
      </c>
      <c r="AET82" s="196">
        <v>-60.03002502079287</v>
      </c>
      <c r="AEU82" s="196">
        <v>-60.03002502079287</v>
      </c>
      <c r="AEV82" s="196">
        <v>60.03002502079287</v>
      </c>
      <c r="AEW82" s="196">
        <v>-60.03002502079287</v>
      </c>
      <c r="AEX82" s="196">
        <v>-60.03002502079287</v>
      </c>
      <c r="AEY82" s="196">
        <v>60.03002502079287</v>
      </c>
      <c r="AFA82">
        <f t="shared" si="241"/>
        <v>1</v>
      </c>
      <c r="AFB82" s="239">
        <v>-1</v>
      </c>
      <c r="AFC82" s="239">
        <v>-1</v>
      </c>
      <c r="AFD82" s="239">
        <v>1</v>
      </c>
      <c r="AFE82" s="214">
        <v>-1</v>
      </c>
      <c r="AFF82" s="240">
        <v>-6</v>
      </c>
      <c r="AFG82">
        <f t="shared" si="242"/>
        <v>1</v>
      </c>
      <c r="AFH82">
        <f t="shared" si="243"/>
        <v>1</v>
      </c>
      <c r="AFI82" s="214">
        <v>1</v>
      </c>
      <c r="AFJ82">
        <f t="shared" si="244"/>
        <v>0</v>
      </c>
      <c r="AFK82">
        <f t="shared" si="194"/>
        <v>0</v>
      </c>
      <c r="AFL82">
        <f t="shared" si="286"/>
        <v>1</v>
      </c>
      <c r="AFM82">
        <f t="shared" si="245"/>
        <v>1</v>
      </c>
      <c r="AFN82">
        <v>2.0006668889600001E-3</v>
      </c>
      <c r="AFO82" s="202">
        <v>42557</v>
      </c>
      <c r="AFP82">
        <f t="shared" si="246"/>
        <v>-1</v>
      </c>
      <c r="AFQ82" t="str">
        <f t="shared" si="222"/>
        <v>TRUE</v>
      </c>
      <c r="AFR82">
        <f>VLOOKUP($A82,'FuturesInfo (3)'!$A$2:$V$80,22)</f>
        <v>1</v>
      </c>
      <c r="AFS82" s="252"/>
      <c r="AFT82">
        <f t="shared" si="247"/>
        <v>1</v>
      </c>
      <c r="AFU82" s="138">
        <f>VLOOKUP($A82,'FuturesInfo (3)'!$A$2:$O$80,15)*AFR82</f>
        <v>120200</v>
      </c>
      <c r="AFV82" s="138">
        <f>VLOOKUP($A82,'FuturesInfo (3)'!$A$2:$O$80,15)*AFT82</f>
        <v>120200</v>
      </c>
      <c r="AFW82" s="196">
        <f t="shared" si="248"/>
        <v>-240.48016005299201</v>
      </c>
      <c r="AFX82" s="196">
        <f t="shared" si="188"/>
        <v>240.48016005299201</v>
      </c>
      <c r="AFY82" s="196">
        <f t="shared" si="249"/>
        <v>-240.48016005299201</v>
      </c>
      <c r="AFZ82" s="196">
        <f t="shared" si="250"/>
        <v>240.48016005299201</v>
      </c>
      <c r="AGA82" s="196">
        <f t="shared" si="191"/>
        <v>240.48016005299201</v>
      </c>
      <c r="AGB82" s="196">
        <f t="shared" si="251"/>
        <v>-240.48016005299201</v>
      </c>
      <c r="AGC82" s="196">
        <f t="shared" si="287"/>
        <v>240.48016005299201</v>
      </c>
      <c r="AGD82" s="196">
        <f t="shared" si="252"/>
        <v>-240.48016005299201</v>
      </c>
      <c r="AGE82" s="196">
        <f>IF(IF(sym!$Q71=AFI82,1,0)=1,ABS(AFU82*AFN82),-ABS(AFU82*AFN82))</f>
        <v>240.48016005299201</v>
      </c>
      <c r="AGF82" s="196">
        <f>IF(IF(sym!$P71=AFI82,1,0)=1,ABS(AFU82*AFN82),-ABS(AFU82*AFN82))</f>
        <v>-240.48016005299201</v>
      </c>
      <c r="AGG82" s="196">
        <f t="shared" si="299"/>
        <v>-240.48016005299201</v>
      </c>
      <c r="AGH82" s="196">
        <f t="shared" si="253"/>
        <v>240.48016005299201</v>
      </c>
      <c r="AGJ82">
        <f t="shared" si="254"/>
        <v>1</v>
      </c>
      <c r="AGK82" s="239">
        <v>-1</v>
      </c>
      <c r="AGL82" s="239">
        <v>-1</v>
      </c>
      <c r="AGM82" s="239">
        <v>1</v>
      </c>
      <c r="AGN82" s="214">
        <v>-1</v>
      </c>
      <c r="AGO82" s="240">
        <v>-7</v>
      </c>
      <c r="AGP82">
        <f t="shared" si="255"/>
        <v>1</v>
      </c>
      <c r="AGQ82">
        <f t="shared" si="256"/>
        <v>1</v>
      </c>
      <c r="AGR82" s="214"/>
      <c r="AGS82">
        <f t="shared" si="257"/>
        <v>0</v>
      </c>
      <c r="AGT82">
        <f t="shared" si="195"/>
        <v>0</v>
      </c>
      <c r="AGU82">
        <f t="shared" si="288"/>
        <v>0</v>
      </c>
      <c r="AGV82">
        <f t="shared" si="258"/>
        <v>0</v>
      </c>
      <c r="AGW82" s="248"/>
      <c r="AGX82" s="202">
        <v>42557</v>
      </c>
      <c r="AGY82">
        <f t="shared" si="259"/>
        <v>-1</v>
      </c>
      <c r="AGZ82" t="str">
        <f t="shared" si="223"/>
        <v>TRUE</v>
      </c>
      <c r="AHA82">
        <f>VLOOKUP($A82,'FuturesInfo (3)'!$A$2:$V$80,22)</f>
        <v>1</v>
      </c>
      <c r="AHB82" s="252"/>
      <c r="AHC82">
        <f t="shared" si="260"/>
        <v>1</v>
      </c>
      <c r="AHD82" s="138">
        <f>VLOOKUP($A82,'FuturesInfo (3)'!$A$2:$O$80,15)*AHA82</f>
        <v>120200</v>
      </c>
      <c r="AHE82" s="138">
        <f>VLOOKUP($A82,'FuturesInfo (3)'!$A$2:$O$80,15)*AHC82</f>
        <v>120200</v>
      </c>
      <c r="AHF82" s="196">
        <f t="shared" si="261"/>
        <v>0</v>
      </c>
      <c r="AHG82" s="196">
        <f t="shared" si="189"/>
        <v>0</v>
      </c>
      <c r="AHH82" s="196">
        <f t="shared" si="262"/>
        <v>0</v>
      </c>
      <c r="AHI82" s="196">
        <f t="shared" si="263"/>
        <v>0</v>
      </c>
      <c r="AHJ82" s="196">
        <f t="shared" si="192"/>
        <v>0</v>
      </c>
      <c r="AHK82" s="196">
        <f t="shared" si="264"/>
        <v>0</v>
      </c>
      <c r="AHL82" s="196">
        <f t="shared" si="289"/>
        <v>0</v>
      </c>
      <c r="AHM82" s="196">
        <f t="shared" si="265"/>
        <v>0</v>
      </c>
      <c r="AHN82" s="196">
        <f>IF(IF(sym!$Q71=AGR82,1,0)=1,ABS(AHD82*AGW82),-ABS(AHD82*AGW82))</f>
        <v>0</v>
      </c>
      <c r="AHO82" s="196">
        <f>IF(IF(sym!$P71=AGR82,1,0)=1,ABS(AHD82*AGW82),-ABS(AHD82*AGW82))</f>
        <v>0</v>
      </c>
      <c r="AHP82" s="196">
        <f t="shared" si="300"/>
        <v>0</v>
      </c>
      <c r="AHQ82" s="196">
        <f t="shared" si="266"/>
        <v>0</v>
      </c>
      <c r="AHS82">
        <f t="shared" si="267"/>
        <v>0</v>
      </c>
      <c r="AHT82" s="239"/>
      <c r="AHU82" s="239"/>
      <c r="AHV82" s="239"/>
      <c r="AHW82" s="214"/>
      <c r="AHX82" s="240"/>
      <c r="AHY82">
        <f t="shared" si="268"/>
        <v>1</v>
      </c>
      <c r="AHZ82">
        <f t="shared" si="269"/>
        <v>0</v>
      </c>
      <c r="AIA82" s="214"/>
      <c r="AIB82">
        <f t="shared" si="270"/>
        <v>1</v>
      </c>
      <c r="AIC82">
        <f t="shared" si="196"/>
        <v>1</v>
      </c>
      <c r="AID82">
        <f t="shared" si="290"/>
        <v>0</v>
      </c>
      <c r="AIE82">
        <f t="shared" si="271"/>
        <v>1</v>
      </c>
      <c r="AIF82" s="248"/>
      <c r="AIG82" s="202"/>
      <c r="AIH82">
        <f t="shared" si="272"/>
        <v>-1</v>
      </c>
      <c r="AII82" t="str">
        <f t="shared" si="224"/>
        <v>FALSE</v>
      </c>
      <c r="AIJ82">
        <f>VLOOKUP($A82,'FuturesInfo (3)'!$A$2:$V$80,22)</f>
        <v>1</v>
      </c>
      <c r="AIK82" s="252"/>
      <c r="AIL82">
        <f t="shared" si="273"/>
        <v>1</v>
      </c>
      <c r="AIM82" s="138">
        <f>VLOOKUP($A82,'FuturesInfo (3)'!$A$2:$O$80,15)*AIJ82</f>
        <v>120200</v>
      </c>
      <c r="AIN82" s="138">
        <f>VLOOKUP($A82,'FuturesInfo (3)'!$A$2:$O$80,15)*AIL82</f>
        <v>120200</v>
      </c>
      <c r="AIO82" s="196">
        <f t="shared" si="274"/>
        <v>0</v>
      </c>
      <c r="AIP82" s="196">
        <f t="shared" si="190"/>
        <v>0</v>
      </c>
      <c r="AIQ82" s="196">
        <f t="shared" si="275"/>
        <v>0</v>
      </c>
      <c r="AIR82" s="196">
        <f t="shared" si="276"/>
        <v>0</v>
      </c>
      <c r="AIS82" s="196">
        <f t="shared" si="193"/>
        <v>0</v>
      </c>
      <c r="AIT82" s="196">
        <f t="shared" si="277"/>
        <v>0</v>
      </c>
      <c r="AIU82" s="196">
        <f t="shared" si="291"/>
        <v>0</v>
      </c>
      <c r="AIV82" s="196">
        <f t="shared" si="278"/>
        <v>0</v>
      </c>
      <c r="AIW82" s="196">
        <f>IF(IF(sym!$Q71=AIA82,1,0)=1,ABS(AIM82*AIF82),-ABS(AIM82*AIF82))</f>
        <v>0</v>
      </c>
      <c r="AIX82" s="196">
        <f>IF(IF(sym!$P71=AIA82,1,0)=1,ABS(AIM82*AIF82),-ABS(AIM82*AIF82))</f>
        <v>0</v>
      </c>
      <c r="AIY82" s="196">
        <f t="shared" si="301"/>
        <v>0</v>
      </c>
      <c r="AIZ82" s="196">
        <f t="shared" si="279"/>
        <v>0</v>
      </c>
    </row>
    <row r="83" spans="1:936" x14ac:dyDescent="0.25">
      <c r="A83" s="1" t="s">
        <v>415</v>
      </c>
      <c r="B83" s="150" t="str">
        <f>'FuturesInfo (3)'!M71</f>
        <v>@TU</v>
      </c>
      <c r="C83" s="200" t="str">
        <f>VLOOKUP(A83,'FuturesInfo (3)'!$A$2:$K$80,11)</f>
        <v>rates</v>
      </c>
      <c r="F83" t="e">
        <f>#REF!</f>
        <v>#REF!</v>
      </c>
      <c r="G83">
        <v>-1</v>
      </c>
      <c r="H83">
        <v>1</v>
      </c>
      <c r="I83">
        <v>1</v>
      </c>
      <c r="J83">
        <f t="shared" si="206"/>
        <v>0</v>
      </c>
      <c r="K83">
        <f t="shared" si="207"/>
        <v>1</v>
      </c>
      <c r="L83" s="184">
        <v>2.3669487878400001E-3</v>
      </c>
      <c r="M83" s="2">
        <v>10</v>
      </c>
      <c r="N83">
        <v>60</v>
      </c>
      <c r="O83" t="str">
        <f t="shared" si="208"/>
        <v>TRUE</v>
      </c>
      <c r="P83">
        <f>VLOOKUP($A83,'FuturesInfo (3)'!$A$2:$V$80,22)</f>
        <v>8</v>
      </c>
      <c r="Q83">
        <f t="shared" si="209"/>
        <v>8</v>
      </c>
      <c r="R83">
        <f t="shared" si="209"/>
        <v>8</v>
      </c>
      <c r="S83" s="138">
        <f>VLOOKUP($A83,'FuturesInfo (3)'!$A$2:$O$80,15)*Q83</f>
        <v>1749500</v>
      </c>
      <c r="T83" s="144">
        <f t="shared" si="210"/>
        <v>-4140.9769043260803</v>
      </c>
      <c r="U83" s="144">
        <f t="shared" si="225"/>
        <v>4140.9769043260803</v>
      </c>
      <c r="W83">
        <f t="shared" si="211"/>
        <v>-1</v>
      </c>
      <c r="X83">
        <v>1</v>
      </c>
      <c r="Y83">
        <v>1</v>
      </c>
      <c r="Z83">
        <v>-1</v>
      </c>
      <c r="AA83">
        <f t="shared" si="226"/>
        <v>0</v>
      </c>
      <c r="AB83">
        <f t="shared" si="212"/>
        <v>0</v>
      </c>
      <c r="AC83" s="1">
        <v>-2.86225402504E-4</v>
      </c>
      <c r="AD83" s="2">
        <v>10</v>
      </c>
      <c r="AE83">
        <v>60</v>
      </c>
      <c r="AF83" t="str">
        <f t="shared" si="213"/>
        <v>TRUE</v>
      </c>
      <c r="AG83">
        <f>VLOOKUP($A83,'FuturesInfo (3)'!$A$2:$V$80,22)</f>
        <v>8</v>
      </c>
      <c r="AH83">
        <f t="shared" si="214"/>
        <v>10</v>
      </c>
      <c r="AI83">
        <f t="shared" si="227"/>
        <v>8</v>
      </c>
      <c r="AJ83" s="138">
        <f>VLOOKUP($A83,'FuturesInfo (3)'!$A$2:$O$80,15)*AI83</f>
        <v>1749500</v>
      </c>
      <c r="AK83" s="196">
        <f t="shared" si="215"/>
        <v>-500.751341680748</v>
      </c>
      <c r="AL83" s="196">
        <f t="shared" si="228"/>
        <v>-500.751341680748</v>
      </c>
      <c r="AN83">
        <f t="shared" si="216"/>
        <v>1</v>
      </c>
      <c r="AO83">
        <v>-1</v>
      </c>
      <c r="AP83">
        <v>1</v>
      </c>
      <c r="AQ83">
        <v>1</v>
      </c>
      <c r="AR83">
        <f t="shared" si="292"/>
        <v>0</v>
      </c>
      <c r="AS83">
        <f t="shared" si="217"/>
        <v>1</v>
      </c>
      <c r="AT83" s="1">
        <v>2.8630735094100002E-4</v>
      </c>
      <c r="AU83" s="2">
        <v>10</v>
      </c>
      <c r="AV83">
        <v>60</v>
      </c>
      <c r="AW83" t="str">
        <f t="shared" si="218"/>
        <v>TRUE</v>
      </c>
      <c r="AX83">
        <f>VLOOKUP($A83,'FuturesInfo (3)'!$A$2:$V$80,22)</f>
        <v>8</v>
      </c>
      <c r="AY83">
        <f t="shared" si="219"/>
        <v>6</v>
      </c>
      <c r="AZ83">
        <f t="shared" si="229"/>
        <v>8</v>
      </c>
      <c r="BA83" s="138">
        <f>VLOOKUP($A83,'FuturesInfo (3)'!$A$2:$O$80,15)*AZ83</f>
        <v>1749500</v>
      </c>
      <c r="BB83" s="196">
        <f t="shared" si="220"/>
        <v>-500.89471047127955</v>
      </c>
      <c r="BC83" s="196">
        <f t="shared" si="230"/>
        <v>500.89471047127955</v>
      </c>
      <c r="BE83">
        <v>-1</v>
      </c>
      <c r="BF83">
        <v>1</v>
      </c>
      <c r="BG83">
        <v>1</v>
      </c>
      <c r="BH83">
        <v>1</v>
      </c>
      <c r="BI83">
        <v>1</v>
      </c>
      <c r="BJ83">
        <v>1</v>
      </c>
      <c r="BK83" s="1">
        <v>7.1556350626199994E-5</v>
      </c>
      <c r="BL83" s="2">
        <v>10</v>
      </c>
      <c r="BM83">
        <v>60</v>
      </c>
      <c r="BN83" t="s">
        <v>1180</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1180</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1180</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1180</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1180</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1180</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1180</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1180</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1180</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1180</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1180</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1180</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1180</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1180</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1180</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1180</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1180</v>
      </c>
      <c r="QX83">
        <v>7</v>
      </c>
      <c r="QY83" s="252">
        <v>1</v>
      </c>
      <c r="QZ83">
        <v>9</v>
      </c>
      <c r="RA83" s="138">
        <v>1535296.875</v>
      </c>
      <c r="RB83" s="138">
        <v>1973953.125</v>
      </c>
      <c r="RC83" s="196">
        <v>985.00654940057109</v>
      </c>
      <c r="RD83" s="196">
        <f t="shared" si="221"/>
        <v>985.00654940057109</v>
      </c>
      <c r="RE83" s="196">
        <v>985.00654940057109</v>
      </c>
      <c r="RF83" s="196">
        <v>-985.00654940057109</v>
      </c>
      <c r="RG83" s="196">
        <v>985.00654940057109</v>
      </c>
      <c r="RH83" s="196">
        <v>985.00654940057109</v>
      </c>
      <c r="RI83" s="196">
        <f t="shared" si="231"/>
        <v>-9</v>
      </c>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f t="shared" si="293"/>
        <v>1</v>
      </c>
      <c r="SE83" t="s">
        <v>1180</v>
      </c>
      <c r="SF83">
        <v>7</v>
      </c>
      <c r="SG83" s="252">
        <v>2</v>
      </c>
      <c r="SH83">
        <v>5</v>
      </c>
      <c r="SI83" s="138">
        <v>1534859.375</v>
      </c>
      <c r="SJ83" s="138">
        <v>1096328.125</v>
      </c>
      <c r="SK83" s="196">
        <v>-437.37532948630059</v>
      </c>
      <c r="SL83" s="196">
        <f t="shared" si="232"/>
        <v>-437.37532948630059</v>
      </c>
      <c r="SM83" s="196">
        <v>-437.37532948630059</v>
      </c>
      <c r="SN83" s="196">
        <v>437.37532948630059</v>
      </c>
      <c r="SO83" s="196">
        <v>-437.37532948630059</v>
      </c>
      <c r="SP83" s="196">
        <v>-437.37532948630059</v>
      </c>
      <c r="SQ83" s="196">
        <v>-437.37532948630059</v>
      </c>
      <c r="SR83" s="196">
        <f t="shared" si="233"/>
        <v>-437.37532948630059</v>
      </c>
      <c r="SS83" s="196">
        <v>437.37532948630059</v>
      </c>
      <c r="ST83" s="196">
        <v>-437.37532948630059</v>
      </c>
      <c r="SU83" s="196">
        <v>-437.37532948630059</v>
      </c>
      <c r="SV83" s="196">
        <v>437.37532948630059</v>
      </c>
      <c r="SX83">
        <v>-1</v>
      </c>
      <c r="SY83" s="239">
        <v>1</v>
      </c>
      <c r="SZ83" s="239">
        <v>1</v>
      </c>
      <c r="TA83" s="239">
        <v>1</v>
      </c>
      <c r="TB83" s="214">
        <v>1</v>
      </c>
      <c r="TC83" s="240">
        <v>10</v>
      </c>
      <c r="TD83">
        <v>-1</v>
      </c>
      <c r="TE83">
        <v>1</v>
      </c>
      <c r="TF83" s="214">
        <v>-1</v>
      </c>
      <c r="TG83">
        <v>0</v>
      </c>
      <c r="TH83">
        <v>0</v>
      </c>
      <c r="TI83">
        <v>1</v>
      </c>
      <c r="TJ83">
        <v>0</v>
      </c>
      <c r="TK83" s="248"/>
      <c r="TL83" s="202">
        <v>42544</v>
      </c>
      <c r="TM83">
        <f t="shared" si="294"/>
        <v>1</v>
      </c>
      <c r="TN83" t="s">
        <v>1180</v>
      </c>
      <c r="TO83">
        <v>8</v>
      </c>
      <c r="TP83" s="252">
        <v>1</v>
      </c>
      <c r="TQ83">
        <v>10</v>
      </c>
      <c r="TR83" s="138">
        <v>1754125</v>
      </c>
      <c r="TS83" s="138">
        <v>2192656.25</v>
      </c>
      <c r="TT83" s="196">
        <v>0</v>
      </c>
      <c r="TU83" s="196">
        <f t="shared" si="280"/>
        <v>0</v>
      </c>
      <c r="TV83" s="196">
        <v>0</v>
      </c>
      <c r="TW83" s="196">
        <v>0</v>
      </c>
      <c r="TX83" s="196">
        <v>0</v>
      </c>
      <c r="TY83" s="196">
        <v>0</v>
      </c>
      <c r="TZ83" s="196">
        <v>0</v>
      </c>
      <c r="UA83" s="196">
        <f t="shared" si="234"/>
        <v>0</v>
      </c>
      <c r="UB83" s="196">
        <v>0</v>
      </c>
      <c r="UC83" s="196">
        <v>0</v>
      </c>
      <c r="UD83" s="196">
        <v>0</v>
      </c>
      <c r="UE83" s="196">
        <v>0</v>
      </c>
      <c r="UG83">
        <v>-1</v>
      </c>
      <c r="UH83" s="239">
        <v>1</v>
      </c>
      <c r="UI83" s="239">
        <v>1</v>
      </c>
      <c r="UJ83" s="239">
        <v>1</v>
      </c>
      <c r="UK83" s="214">
        <v>1</v>
      </c>
      <c r="UL83" s="240">
        <v>10</v>
      </c>
      <c r="UM83">
        <v>-1</v>
      </c>
      <c r="UN83">
        <v>1</v>
      </c>
      <c r="UO83" s="214">
        <v>1</v>
      </c>
      <c r="UP83">
        <v>1</v>
      </c>
      <c r="UQ83">
        <v>1</v>
      </c>
      <c r="UR83">
        <v>0</v>
      </c>
      <c r="US83">
        <v>1</v>
      </c>
      <c r="UT83" s="248">
        <v>7.1260600014300005E-4</v>
      </c>
      <c r="UU83" s="202">
        <v>42544</v>
      </c>
      <c r="UV83">
        <f t="shared" si="295"/>
        <v>1</v>
      </c>
      <c r="UW83" t="s">
        <v>1180</v>
      </c>
      <c r="UX83">
        <v>8</v>
      </c>
      <c r="UY83" s="252">
        <v>1</v>
      </c>
      <c r="UZ83">
        <v>10</v>
      </c>
      <c r="VA83" s="138">
        <v>1755375</v>
      </c>
      <c r="VB83" s="138">
        <v>2194218.75</v>
      </c>
      <c r="VC83" s="196">
        <v>1250.8907575010187</v>
      </c>
      <c r="VD83" s="196">
        <f t="shared" si="281"/>
        <v>-1250.8907575010187</v>
      </c>
      <c r="VE83" s="196">
        <v>1250.8907575010187</v>
      </c>
      <c r="VF83" s="196">
        <v>-1250.8907575010187</v>
      </c>
      <c r="VG83" s="196">
        <v>1250.8907575010187</v>
      </c>
      <c r="VH83" s="196">
        <v>1250.8907575010187</v>
      </c>
      <c r="VI83" s="196">
        <v>1250.8907575010187</v>
      </c>
      <c r="VJ83" s="196">
        <f t="shared" si="235"/>
        <v>1250.8907575010187</v>
      </c>
      <c r="VK83" s="196">
        <v>-1250.8907575010187</v>
      </c>
      <c r="VL83" s="196">
        <v>1250.8907575010187</v>
      </c>
      <c r="VM83" s="196">
        <v>-1250.8907575010187</v>
      </c>
      <c r="VN83" s="196">
        <v>1250.8907575010187</v>
      </c>
      <c r="VP83">
        <v>1</v>
      </c>
      <c r="VQ83" s="239">
        <v>1</v>
      </c>
      <c r="VR83" s="239">
        <v>-1</v>
      </c>
      <c r="VS83" s="239">
        <v>1</v>
      </c>
      <c r="VT83" s="214">
        <v>1</v>
      </c>
      <c r="VU83" s="240">
        <v>11</v>
      </c>
      <c r="VV83">
        <v>-1</v>
      </c>
      <c r="VW83">
        <v>1</v>
      </c>
      <c r="VX83" s="214">
        <v>-1</v>
      </c>
      <c r="VY83">
        <v>0</v>
      </c>
      <c r="VZ83">
        <v>0</v>
      </c>
      <c r="WA83">
        <v>1</v>
      </c>
      <c r="WB83">
        <v>0</v>
      </c>
      <c r="WC83" s="248">
        <v>-5.6967884355199996E-4</v>
      </c>
      <c r="WD83" s="202">
        <v>42544</v>
      </c>
      <c r="WE83">
        <f t="shared" si="296"/>
        <v>1</v>
      </c>
      <c r="WF83" t="s">
        <v>1180</v>
      </c>
      <c r="WG83">
        <v>7</v>
      </c>
      <c r="WH83" s="252">
        <v>2</v>
      </c>
      <c r="WI83">
        <v>7</v>
      </c>
      <c r="WJ83" s="138">
        <v>1535078.125</v>
      </c>
      <c r="WK83" s="138">
        <v>1535078.125</v>
      </c>
      <c r="WL83" s="196">
        <v>-874.50153101197247</v>
      </c>
      <c r="WM83" s="196">
        <f t="shared" si="282"/>
        <v>-874.50153101197247</v>
      </c>
      <c r="WN83" s="196">
        <v>-874.50153101197247</v>
      </c>
      <c r="WO83" s="196">
        <v>874.50153101197247</v>
      </c>
      <c r="WP83" s="196">
        <v>-874.50153101197247</v>
      </c>
      <c r="WQ83" s="196">
        <v>874.50153101197247</v>
      </c>
      <c r="WR83" s="196">
        <v>-874.50153101197247</v>
      </c>
      <c r="WS83" s="196">
        <f t="shared" si="236"/>
        <v>-874.50153101197247</v>
      </c>
      <c r="WT83" s="196">
        <v>874.50153101197247</v>
      </c>
      <c r="WU83" s="196">
        <v>-874.50153101197247</v>
      </c>
      <c r="WV83" s="196">
        <v>-874.50153101197247</v>
      </c>
      <c r="WW83" s="196">
        <v>874.50153101197247</v>
      </c>
      <c r="WY83">
        <v>-1</v>
      </c>
      <c r="WZ83" s="239">
        <v>1</v>
      </c>
      <c r="XA83" s="239">
        <v>-1</v>
      </c>
      <c r="XB83" s="239">
        <v>1</v>
      </c>
      <c r="XC83" s="214">
        <v>1</v>
      </c>
      <c r="XD83" s="240">
        <v>12</v>
      </c>
      <c r="XE83">
        <v>-1</v>
      </c>
      <c r="XF83">
        <v>1</v>
      </c>
      <c r="XG83">
        <v>-1</v>
      </c>
      <c r="XH83">
        <v>0</v>
      </c>
      <c r="XI83">
        <v>0</v>
      </c>
      <c r="XJ83">
        <v>1</v>
      </c>
      <c r="XK83">
        <v>0</v>
      </c>
      <c r="XL83">
        <v>-1.4250089063099999E-4</v>
      </c>
      <c r="XM83" s="202">
        <v>42544</v>
      </c>
      <c r="XN83">
        <f t="shared" si="297"/>
        <v>1</v>
      </c>
      <c r="XO83" t="s">
        <v>1180</v>
      </c>
      <c r="XP83">
        <v>7</v>
      </c>
      <c r="XQ83" s="252">
        <v>1</v>
      </c>
      <c r="XR83">
        <v>9</v>
      </c>
      <c r="XS83" s="138">
        <v>1534859.375</v>
      </c>
      <c r="XT83" s="138">
        <v>1973390.625</v>
      </c>
      <c r="XU83" s="196">
        <v>-218.71882793084001</v>
      </c>
      <c r="XV83" s="196">
        <f t="shared" si="283"/>
        <v>218.71882793084001</v>
      </c>
      <c r="XW83" s="196">
        <v>-218.71882793084001</v>
      </c>
      <c r="XX83" s="196">
        <v>218.71882793084001</v>
      </c>
      <c r="XY83" s="196">
        <v>-218.71882793084001</v>
      </c>
      <c r="XZ83" s="196">
        <v>218.71882793084001</v>
      </c>
      <c r="YA83" s="196">
        <v>-218.71882793084001</v>
      </c>
      <c r="YB83" s="196">
        <f t="shared" si="237"/>
        <v>-218.71882793084001</v>
      </c>
      <c r="YC83" s="196">
        <v>218.71882793084001</v>
      </c>
      <c r="YD83" s="196">
        <v>-218.71882793084001</v>
      </c>
      <c r="YE83" s="196">
        <v>-218.71882793084001</v>
      </c>
      <c r="YF83" s="196">
        <v>218.71882793084001</v>
      </c>
      <c r="YH83">
        <v>-1</v>
      </c>
      <c r="YI83">
        <v>-1</v>
      </c>
      <c r="YJ83">
        <v>1</v>
      </c>
      <c r="YK83">
        <v>-1</v>
      </c>
      <c r="YL83">
        <v>1</v>
      </c>
      <c r="YM83">
        <v>13</v>
      </c>
      <c r="YN83">
        <v>-1</v>
      </c>
      <c r="YO83">
        <v>1</v>
      </c>
      <c r="YP83" s="214">
        <v>-1</v>
      </c>
      <c r="YQ83">
        <v>1</v>
      </c>
      <c r="YR83">
        <v>0</v>
      </c>
      <c r="YS83">
        <v>1</v>
      </c>
      <c r="YT83">
        <v>0</v>
      </c>
      <c r="YU83" s="248">
        <v>-3.5630300007099999E-4</v>
      </c>
      <c r="YV83" s="202">
        <v>42544</v>
      </c>
      <c r="YW83">
        <f t="shared" si="298"/>
        <v>-1</v>
      </c>
      <c r="YX83" t="s">
        <v>1180</v>
      </c>
      <c r="YY83">
        <v>7</v>
      </c>
      <c r="YZ83">
        <v>1</v>
      </c>
      <c r="ZA83">
        <v>9</v>
      </c>
      <c r="ZB83" s="138">
        <v>1534312.5</v>
      </c>
      <c r="ZC83" s="138">
        <v>1972687.5</v>
      </c>
      <c r="ZD83" s="196">
        <v>546.68014679643613</v>
      </c>
      <c r="ZE83" s="196">
        <f t="shared" si="284"/>
        <v>546.68014679643613</v>
      </c>
      <c r="ZF83" s="196">
        <v>-546.68014679643613</v>
      </c>
      <c r="ZG83" s="196">
        <v>546.68014679643613</v>
      </c>
      <c r="ZH83" s="196">
        <v>-546.68014679643613</v>
      </c>
      <c r="ZI83" s="196">
        <v>-546.68014679643613</v>
      </c>
      <c r="ZJ83" s="196">
        <v>546.68014679643613</v>
      </c>
      <c r="ZK83" s="196">
        <f t="shared" si="238"/>
        <v>546.68014679643613</v>
      </c>
      <c r="ZL83" s="196">
        <v>546.68014679643613</v>
      </c>
      <c r="ZM83" s="196">
        <v>-546.68014679643613</v>
      </c>
      <c r="ZN83" s="196">
        <v>-546.68014679643613</v>
      </c>
      <c r="ZO83" s="196">
        <v>546.68014679643613</v>
      </c>
      <c r="ZQ83">
        <v>-1</v>
      </c>
      <c r="ZR83" s="239">
        <v>-1</v>
      </c>
      <c r="ZS83" s="239">
        <v>-1</v>
      </c>
      <c r="ZT83" s="239">
        <v>-1</v>
      </c>
      <c r="ZU83" s="214">
        <v>1</v>
      </c>
      <c r="ZV83" s="240">
        <v>14</v>
      </c>
      <c r="ZW83">
        <v>-1</v>
      </c>
      <c r="ZX83">
        <v>1</v>
      </c>
      <c r="ZY83" s="214">
        <v>-1</v>
      </c>
      <c r="ZZ83">
        <v>1</v>
      </c>
      <c r="AAA83">
        <v>0</v>
      </c>
      <c r="AAB83">
        <v>1</v>
      </c>
      <c r="AAC83">
        <v>0</v>
      </c>
      <c r="AAD83" s="248">
        <v>-7.8414599372699997E-4</v>
      </c>
      <c r="AAE83" s="202">
        <v>42544</v>
      </c>
      <c r="AAF83">
        <f t="shared" si="239"/>
        <v>-1</v>
      </c>
      <c r="AAG83" t="s">
        <v>1180</v>
      </c>
      <c r="AAH83">
        <v>7</v>
      </c>
      <c r="AAI83" s="252">
        <v>2</v>
      </c>
      <c r="AAJ83">
        <v>5</v>
      </c>
      <c r="AAK83" s="138">
        <v>1533109.375</v>
      </c>
      <c r="AAL83" s="138">
        <v>1095078.125</v>
      </c>
      <c r="AAM83" s="196">
        <v>1202.1815743515549</v>
      </c>
      <c r="AAN83" s="196">
        <f t="shared" si="285"/>
        <v>1202.1815743515549</v>
      </c>
      <c r="AAO83" s="196">
        <v>-1202.1815743515549</v>
      </c>
      <c r="AAP83" s="196">
        <v>1202.1815743515549</v>
      </c>
      <c r="AAQ83" s="196">
        <v>-1202.1815743515549</v>
      </c>
      <c r="AAR83" s="196">
        <v>1202.1815743515549</v>
      </c>
      <c r="AAS83" s="196">
        <v>1202.1815743515549</v>
      </c>
      <c r="AAT83" s="196">
        <f t="shared" si="240"/>
        <v>1202.1815743515549</v>
      </c>
      <c r="AAU83" s="196">
        <v>1202.1815743515549</v>
      </c>
      <c r="AAV83" s="196">
        <v>-1202.1815743515549</v>
      </c>
      <c r="AAW83" s="196">
        <v>-1202.1815743515549</v>
      </c>
      <c r="AAX83" s="196">
        <v>1202.1815743515549</v>
      </c>
      <c r="AAZ83">
        <v>-1</v>
      </c>
      <c r="ABA83" s="239">
        <v>-1</v>
      </c>
      <c r="ABB83" s="239">
        <v>-1</v>
      </c>
      <c r="ABC83" s="239">
        <v>-1</v>
      </c>
      <c r="ABD83" s="214">
        <v>1</v>
      </c>
      <c r="ABE83" s="240">
        <v>-4</v>
      </c>
      <c r="ABF83">
        <v>-1</v>
      </c>
      <c r="ABG83">
        <v>-1</v>
      </c>
      <c r="ABH83" s="214">
        <v>-1</v>
      </c>
      <c r="ABI83">
        <v>1</v>
      </c>
      <c r="ABJ83">
        <v>0</v>
      </c>
      <c r="ABK83">
        <v>1</v>
      </c>
      <c r="ABL83">
        <v>1</v>
      </c>
      <c r="ABM83" s="248">
        <v>-6.4207747734899997E-4</v>
      </c>
      <c r="ABN83" s="202">
        <v>42556</v>
      </c>
      <c r="ABO83">
        <v>-1</v>
      </c>
      <c r="ABP83" t="s">
        <v>1180</v>
      </c>
      <c r="ABQ83">
        <v>7</v>
      </c>
      <c r="ABR83" s="252">
        <v>1</v>
      </c>
      <c r="ABS83">
        <v>9</v>
      </c>
      <c r="ABT83" s="138">
        <v>1532125</v>
      </c>
      <c r="ABU83" s="138">
        <v>1969875</v>
      </c>
      <c r="ABV83" s="196">
        <v>983.74295498333652</v>
      </c>
      <c r="ABW83" s="196">
        <v>983.74295498333652</v>
      </c>
      <c r="ABX83" s="196">
        <v>-983.74295498333652</v>
      </c>
      <c r="ABY83" s="196">
        <v>983.74295498333652</v>
      </c>
      <c r="ABZ83" s="196">
        <v>983.74295498333652</v>
      </c>
      <c r="ACA83" s="196">
        <v>983.74295498333652</v>
      </c>
      <c r="ACB83" s="196">
        <v>983.74295498333652</v>
      </c>
      <c r="ACC83" s="196">
        <v>983.74295498333652</v>
      </c>
      <c r="ACD83" s="196">
        <v>983.74295498333652</v>
      </c>
      <c r="ACE83" s="196">
        <v>-983.74295498333652</v>
      </c>
      <c r="ACF83" s="196">
        <v>-983.74295498333652</v>
      </c>
      <c r="ACG83" s="196">
        <v>983.74295498333652</v>
      </c>
      <c r="ACI83">
        <v>-1</v>
      </c>
      <c r="ACJ83" s="239">
        <v>-1</v>
      </c>
      <c r="ACK83" s="239">
        <v>-1</v>
      </c>
      <c r="ACL83" s="239">
        <v>-1</v>
      </c>
      <c r="ACM83" s="214">
        <v>1</v>
      </c>
      <c r="ACN83" s="240">
        <v>-5</v>
      </c>
      <c r="ACO83">
        <v>-1</v>
      </c>
      <c r="ACP83">
        <v>-1</v>
      </c>
      <c r="ACQ83" s="214">
        <v>1</v>
      </c>
      <c r="ACR83">
        <v>0</v>
      </c>
      <c r="ACS83">
        <v>1</v>
      </c>
      <c r="ACT83">
        <v>0</v>
      </c>
      <c r="ACU83">
        <v>0</v>
      </c>
      <c r="ACV83" s="248">
        <v>2.8555111364899998E-4</v>
      </c>
      <c r="ACW83" s="202">
        <v>42556</v>
      </c>
      <c r="ACX83">
        <v>-1</v>
      </c>
      <c r="ACY83" t="s">
        <v>1180</v>
      </c>
      <c r="ACZ83">
        <v>8</v>
      </c>
      <c r="ADA83" s="252"/>
      <c r="ADB83">
        <v>6</v>
      </c>
      <c r="ADC83" s="138">
        <v>1751500</v>
      </c>
      <c r="ADD83" s="138">
        <v>1313625</v>
      </c>
      <c r="ADE83" s="196">
        <v>-500.14277555622346</v>
      </c>
      <c r="ADF83" s="196">
        <v>-500.14277555622346</v>
      </c>
      <c r="ADG83" s="196">
        <v>500.14277555622346</v>
      </c>
      <c r="ADH83" s="196">
        <v>-500.14277555622346</v>
      </c>
      <c r="ADI83" s="196">
        <v>-500.14277555622346</v>
      </c>
      <c r="ADJ83" s="196">
        <v>-500.14277555622346</v>
      </c>
      <c r="ADK83" s="196">
        <v>-500.14277555622346</v>
      </c>
      <c r="ADL83" s="196">
        <v>-500.14277555622346</v>
      </c>
      <c r="ADM83" s="196">
        <v>-500.14277555622346</v>
      </c>
      <c r="ADN83" s="196">
        <v>500.14277555622346</v>
      </c>
      <c r="ADO83" s="196">
        <v>-500.14277555622346</v>
      </c>
      <c r="ADP83" s="196">
        <v>500.14277555622346</v>
      </c>
      <c r="ADR83">
        <v>1</v>
      </c>
      <c r="ADS83" s="239">
        <v>-1</v>
      </c>
      <c r="ADT83" s="239">
        <v>-1</v>
      </c>
      <c r="ADU83" s="214">
        <v>1</v>
      </c>
      <c r="ADV83" s="214">
        <v>1</v>
      </c>
      <c r="ADW83" s="240">
        <v>-6</v>
      </c>
      <c r="ADX83">
        <v>-1</v>
      </c>
      <c r="ADY83">
        <v>-1</v>
      </c>
      <c r="ADZ83" s="214">
        <v>-1</v>
      </c>
      <c r="AEA83">
        <v>1</v>
      </c>
      <c r="AEB83">
        <v>0</v>
      </c>
      <c r="AEC83">
        <v>1</v>
      </c>
      <c r="AED83">
        <v>1</v>
      </c>
      <c r="AEE83" s="248">
        <v>-4.2820439623200002E-4</v>
      </c>
      <c r="AEF83" s="202">
        <v>42556</v>
      </c>
      <c r="AEG83">
        <v>-1</v>
      </c>
      <c r="AEH83" t="s">
        <v>1180</v>
      </c>
      <c r="AEI83">
        <v>8</v>
      </c>
      <c r="AEJ83" s="252"/>
      <c r="AEK83">
        <v>6</v>
      </c>
      <c r="AEL83" s="138">
        <v>1750750</v>
      </c>
      <c r="AEM83" s="138">
        <v>1313062.5</v>
      </c>
      <c r="AEN83" s="196">
        <v>749.67884670317403</v>
      </c>
      <c r="AEO83" s="196">
        <v>-749.67884670317403</v>
      </c>
      <c r="AEP83" s="196">
        <v>-749.67884670317403</v>
      </c>
      <c r="AEQ83" s="196">
        <v>749.67884670317403</v>
      </c>
      <c r="AER83" s="196">
        <v>749.67884670317403</v>
      </c>
      <c r="AES83" s="196">
        <v>749.67884670317403</v>
      </c>
      <c r="AET83" s="196">
        <v>-749.67884670317403</v>
      </c>
      <c r="AEU83" s="196">
        <v>749.67884670317403</v>
      </c>
      <c r="AEV83" s="196">
        <v>749.67884670317403</v>
      </c>
      <c r="AEW83" s="196">
        <v>-749.67884670317403</v>
      </c>
      <c r="AEX83" s="196">
        <v>-749.67884670317403</v>
      </c>
      <c r="AEY83" s="196">
        <v>749.67884670317403</v>
      </c>
      <c r="AFA83">
        <f t="shared" si="241"/>
        <v>-1</v>
      </c>
      <c r="AFB83" s="239">
        <v>1</v>
      </c>
      <c r="AFC83" s="239">
        <v>1</v>
      </c>
      <c r="AFD83" s="239">
        <v>-1</v>
      </c>
      <c r="AFE83" s="214">
        <v>1</v>
      </c>
      <c r="AFF83" s="240">
        <v>-7</v>
      </c>
      <c r="AFG83">
        <f t="shared" si="242"/>
        <v>-1</v>
      </c>
      <c r="AFH83">
        <f t="shared" si="243"/>
        <v>-1</v>
      </c>
      <c r="AFI83" s="214">
        <v>-1</v>
      </c>
      <c r="AFJ83">
        <f t="shared" si="244"/>
        <v>0</v>
      </c>
      <c r="AFK83">
        <f t="shared" si="194"/>
        <v>0</v>
      </c>
      <c r="AFL83">
        <f t="shared" si="286"/>
        <v>1</v>
      </c>
      <c r="AFM83">
        <f t="shared" si="245"/>
        <v>1</v>
      </c>
      <c r="AFN83">
        <v>-7.1397972297600003E-4</v>
      </c>
      <c r="AFO83" s="202">
        <v>42556</v>
      </c>
      <c r="AFP83">
        <f t="shared" si="246"/>
        <v>1</v>
      </c>
      <c r="AFQ83" t="str">
        <f t="shared" si="222"/>
        <v>TRUE</v>
      </c>
      <c r="AFR83">
        <f>VLOOKUP($A83,'FuturesInfo (3)'!$A$2:$V$80,22)</f>
        <v>8</v>
      </c>
      <c r="AFS83" s="252"/>
      <c r="AFT83">
        <f t="shared" si="247"/>
        <v>6</v>
      </c>
      <c r="AFU83" s="138">
        <f>VLOOKUP($A83,'FuturesInfo (3)'!$A$2:$O$80,15)*AFR83</f>
        <v>1749500</v>
      </c>
      <c r="AFV83" s="138">
        <f>VLOOKUP($A83,'FuturesInfo (3)'!$A$2:$O$80,15)*AFT83</f>
        <v>1312125</v>
      </c>
      <c r="AFW83" s="196">
        <f t="shared" si="248"/>
        <v>-1249.1075253465121</v>
      </c>
      <c r="AFX83" s="196">
        <f t="shared" si="188"/>
        <v>1249.1075253465121</v>
      </c>
      <c r="AFY83" s="196">
        <f t="shared" si="249"/>
        <v>-1249.1075253465121</v>
      </c>
      <c r="AFZ83" s="196">
        <f t="shared" si="250"/>
        <v>1249.1075253465121</v>
      </c>
      <c r="AGA83" s="196">
        <f t="shared" si="191"/>
        <v>1249.1075253465121</v>
      </c>
      <c r="AGB83" s="196">
        <f t="shared" si="251"/>
        <v>-1249.1075253465121</v>
      </c>
      <c r="AGC83" s="196">
        <f t="shared" si="287"/>
        <v>1249.1075253465121</v>
      </c>
      <c r="AGD83" s="196">
        <f t="shared" si="252"/>
        <v>-1249.1075253465121</v>
      </c>
      <c r="AGE83" s="196">
        <f>IF(IF(sym!$Q72=AFI83,1,0)=1,ABS(AFU83*AFN83),-ABS(AFU83*AFN83))</f>
        <v>1249.1075253465121</v>
      </c>
      <c r="AGF83" s="196">
        <f>IF(IF(sym!$P72=AFI83,1,0)=1,ABS(AFU83*AFN83),-ABS(AFU83*AFN83))</f>
        <v>-1249.1075253465121</v>
      </c>
      <c r="AGG83" s="196">
        <f t="shared" si="299"/>
        <v>-1249.1075253465121</v>
      </c>
      <c r="AGH83" s="196">
        <f t="shared" si="253"/>
        <v>1249.1075253465121</v>
      </c>
      <c r="AGJ83">
        <f t="shared" si="254"/>
        <v>-1</v>
      </c>
      <c r="AGK83" s="239">
        <v>1</v>
      </c>
      <c r="AGL83" s="239">
        <v>1</v>
      </c>
      <c r="AGM83" s="239">
        <v>-1</v>
      </c>
      <c r="AGN83" s="214">
        <v>1</v>
      </c>
      <c r="AGO83" s="240">
        <v>-8</v>
      </c>
      <c r="AGP83">
        <f t="shared" si="255"/>
        <v>-1</v>
      </c>
      <c r="AGQ83">
        <f t="shared" si="256"/>
        <v>-1</v>
      </c>
      <c r="AGR83" s="214"/>
      <c r="AGS83">
        <f t="shared" si="257"/>
        <v>0</v>
      </c>
      <c r="AGT83">
        <f t="shared" si="195"/>
        <v>0</v>
      </c>
      <c r="AGU83">
        <f t="shared" si="288"/>
        <v>0</v>
      </c>
      <c r="AGV83">
        <f t="shared" si="258"/>
        <v>0</v>
      </c>
      <c r="AGW83" s="248"/>
      <c r="AGX83" s="202">
        <v>42556</v>
      </c>
      <c r="AGY83">
        <f t="shared" si="259"/>
        <v>1</v>
      </c>
      <c r="AGZ83" t="str">
        <f t="shared" si="223"/>
        <v>TRUE</v>
      </c>
      <c r="AHA83">
        <f>VLOOKUP($A83,'FuturesInfo (3)'!$A$2:$V$80,22)</f>
        <v>8</v>
      </c>
      <c r="AHB83" s="252"/>
      <c r="AHC83">
        <f t="shared" si="260"/>
        <v>6</v>
      </c>
      <c r="AHD83" s="138">
        <f>VLOOKUP($A83,'FuturesInfo (3)'!$A$2:$O$80,15)*AHA83</f>
        <v>1749500</v>
      </c>
      <c r="AHE83" s="138">
        <f>VLOOKUP($A83,'FuturesInfo (3)'!$A$2:$O$80,15)*AHC83</f>
        <v>1312125</v>
      </c>
      <c r="AHF83" s="196">
        <f t="shared" si="261"/>
        <v>0</v>
      </c>
      <c r="AHG83" s="196">
        <f t="shared" si="189"/>
        <v>0</v>
      </c>
      <c r="AHH83" s="196">
        <f t="shared" si="262"/>
        <v>0</v>
      </c>
      <c r="AHI83" s="196">
        <f t="shared" si="263"/>
        <v>0</v>
      </c>
      <c r="AHJ83" s="196">
        <f t="shared" si="192"/>
        <v>0</v>
      </c>
      <c r="AHK83" s="196">
        <f t="shared" si="264"/>
        <v>0</v>
      </c>
      <c r="AHL83" s="196">
        <f t="shared" si="289"/>
        <v>0</v>
      </c>
      <c r="AHM83" s="196">
        <f t="shared" si="265"/>
        <v>0</v>
      </c>
      <c r="AHN83" s="196">
        <f>IF(IF(sym!$Q72=AGR83,1,0)=1,ABS(AHD83*AGW83),-ABS(AHD83*AGW83))</f>
        <v>0</v>
      </c>
      <c r="AHO83" s="196">
        <f>IF(IF(sym!$P72=AGR83,1,0)=1,ABS(AHD83*AGW83),-ABS(AHD83*AGW83))</f>
        <v>0</v>
      </c>
      <c r="AHP83" s="196">
        <f t="shared" si="300"/>
        <v>0</v>
      </c>
      <c r="AHQ83" s="196">
        <f t="shared" si="266"/>
        <v>0</v>
      </c>
      <c r="AHS83">
        <f t="shared" si="267"/>
        <v>0</v>
      </c>
      <c r="AHT83" s="239"/>
      <c r="AHU83" s="239"/>
      <c r="AHV83" s="239"/>
      <c r="AHW83" s="214"/>
      <c r="AHX83" s="240"/>
      <c r="AHY83">
        <f t="shared" si="268"/>
        <v>1</v>
      </c>
      <c r="AHZ83">
        <f t="shared" si="269"/>
        <v>0</v>
      </c>
      <c r="AIA83" s="214"/>
      <c r="AIB83">
        <f t="shared" si="270"/>
        <v>1</v>
      </c>
      <c r="AIC83">
        <f t="shared" si="196"/>
        <v>1</v>
      </c>
      <c r="AID83">
        <f t="shared" si="290"/>
        <v>0</v>
      </c>
      <c r="AIE83">
        <f t="shared" si="271"/>
        <v>1</v>
      </c>
      <c r="AIF83" s="248"/>
      <c r="AIG83" s="202"/>
      <c r="AIH83">
        <f t="shared" si="272"/>
        <v>-1</v>
      </c>
      <c r="AII83" t="str">
        <f t="shared" si="224"/>
        <v>FALSE</v>
      </c>
      <c r="AIJ83">
        <f>VLOOKUP($A83,'FuturesInfo (3)'!$A$2:$V$80,22)</f>
        <v>8</v>
      </c>
      <c r="AIK83" s="252"/>
      <c r="AIL83">
        <f t="shared" si="273"/>
        <v>6</v>
      </c>
      <c r="AIM83" s="138">
        <f>VLOOKUP($A83,'FuturesInfo (3)'!$A$2:$O$80,15)*AIJ83</f>
        <v>1749500</v>
      </c>
      <c r="AIN83" s="138">
        <f>VLOOKUP($A83,'FuturesInfo (3)'!$A$2:$O$80,15)*AIL83</f>
        <v>1312125</v>
      </c>
      <c r="AIO83" s="196">
        <f t="shared" si="274"/>
        <v>0</v>
      </c>
      <c r="AIP83" s="196">
        <f t="shared" si="190"/>
        <v>0</v>
      </c>
      <c r="AIQ83" s="196">
        <f t="shared" si="275"/>
        <v>0</v>
      </c>
      <c r="AIR83" s="196">
        <f t="shared" si="276"/>
        <v>0</v>
      </c>
      <c r="AIS83" s="196">
        <f t="shared" si="193"/>
        <v>0</v>
      </c>
      <c r="AIT83" s="196">
        <f t="shared" si="277"/>
        <v>0</v>
      </c>
      <c r="AIU83" s="196">
        <f t="shared" si="291"/>
        <v>0</v>
      </c>
      <c r="AIV83" s="196">
        <f t="shared" si="278"/>
        <v>0</v>
      </c>
      <c r="AIW83" s="196">
        <f>IF(IF(sym!$Q72=AIA83,1,0)=1,ABS(AIM83*AIF83),-ABS(AIM83*AIF83))</f>
        <v>0</v>
      </c>
      <c r="AIX83" s="196">
        <f>IF(IF(sym!$P72=AIA83,1,0)=1,ABS(AIM83*AIF83),-ABS(AIM83*AIF83))</f>
        <v>0</v>
      </c>
      <c r="AIY83" s="196">
        <f t="shared" si="301"/>
        <v>0</v>
      </c>
      <c r="AIZ83" s="196">
        <f t="shared" si="279"/>
        <v>0</v>
      </c>
    </row>
    <row r="84" spans="1:936" x14ac:dyDescent="0.25">
      <c r="A84" s="1" t="s">
        <v>416</v>
      </c>
      <c r="B84" s="150" t="str">
        <f>'FuturesInfo (3)'!M72</f>
        <v>@TY</v>
      </c>
      <c r="C84" s="200" t="str">
        <f>VLOOKUP(A84,'FuturesInfo (3)'!$A$2:$K$80,11)</f>
        <v>rates</v>
      </c>
      <c r="F84" t="e">
        <f>#REF!</f>
        <v>#REF!</v>
      </c>
      <c r="G84">
        <v>-1</v>
      </c>
      <c r="H84">
        <v>1</v>
      </c>
      <c r="I84">
        <v>1</v>
      </c>
      <c r="J84">
        <f t="shared" si="206"/>
        <v>0</v>
      </c>
      <c r="K84">
        <f t="shared" si="207"/>
        <v>1</v>
      </c>
      <c r="L84" s="184">
        <v>8.4215591915300005E-3</v>
      </c>
      <c r="M84" s="2">
        <v>10</v>
      </c>
      <c r="N84">
        <v>60</v>
      </c>
      <c r="O84" t="str">
        <f t="shared" si="208"/>
        <v>TRUE</v>
      </c>
      <c r="P84">
        <f>VLOOKUP($A84,'FuturesInfo (3)'!$A$2:$V$80,22)</f>
        <v>3</v>
      </c>
      <c r="Q84">
        <f t="shared" si="209"/>
        <v>3</v>
      </c>
      <c r="R84">
        <f t="shared" si="209"/>
        <v>3</v>
      </c>
      <c r="S84" s="138">
        <f>VLOOKUP($A84,'FuturesInfo (3)'!$A$2:$O$80,15)*Q84</f>
        <v>395625</v>
      </c>
      <c r="T84" s="144">
        <f t="shared" si="210"/>
        <v>-3331.7793551490563</v>
      </c>
      <c r="U84" s="144">
        <f t="shared" si="225"/>
        <v>3331.7793551490563</v>
      </c>
      <c r="W84">
        <f t="shared" si="211"/>
        <v>-1</v>
      </c>
      <c r="X84">
        <v>1</v>
      </c>
      <c r="Y84">
        <v>1</v>
      </c>
      <c r="Z84">
        <v>-1</v>
      </c>
      <c r="AA84">
        <f t="shared" si="226"/>
        <v>0</v>
      </c>
      <c r="AB84">
        <f t="shared" si="212"/>
        <v>0</v>
      </c>
      <c r="AC84" s="1">
        <v>-7.1581961345699996E-4</v>
      </c>
      <c r="AD84" s="2">
        <v>10</v>
      </c>
      <c r="AE84">
        <v>60</v>
      </c>
      <c r="AF84" t="str">
        <f t="shared" si="213"/>
        <v>TRUE</v>
      </c>
      <c r="AG84">
        <f>VLOOKUP($A84,'FuturesInfo (3)'!$A$2:$V$80,22)</f>
        <v>3</v>
      </c>
      <c r="AH84">
        <f t="shared" si="214"/>
        <v>4</v>
      </c>
      <c r="AI84">
        <f t="shared" si="227"/>
        <v>3</v>
      </c>
      <c r="AJ84" s="138">
        <f>VLOOKUP($A84,'FuturesInfo (3)'!$A$2:$O$80,15)*AI84</f>
        <v>395625</v>
      </c>
      <c r="AK84" s="196">
        <f t="shared" si="215"/>
        <v>-283.19613457392563</v>
      </c>
      <c r="AL84" s="196">
        <f t="shared" si="228"/>
        <v>-283.19613457392563</v>
      </c>
      <c r="AN84">
        <f t="shared" si="216"/>
        <v>1</v>
      </c>
      <c r="AO84">
        <v>1</v>
      </c>
      <c r="AP84">
        <v>1</v>
      </c>
      <c r="AQ84">
        <v>1</v>
      </c>
      <c r="AR84">
        <f t="shared" si="292"/>
        <v>1</v>
      </c>
      <c r="AS84">
        <f t="shared" si="217"/>
        <v>1</v>
      </c>
      <c r="AT84" s="1">
        <v>5.9694364852000002E-4</v>
      </c>
      <c r="AU84" s="2">
        <v>10</v>
      </c>
      <c r="AV84">
        <v>60</v>
      </c>
      <c r="AW84" t="str">
        <f t="shared" si="218"/>
        <v>TRUE</v>
      </c>
      <c r="AX84">
        <f>VLOOKUP($A84,'FuturesInfo (3)'!$A$2:$V$80,22)</f>
        <v>3</v>
      </c>
      <c r="AY84">
        <f t="shared" si="219"/>
        <v>4</v>
      </c>
      <c r="AZ84">
        <f t="shared" si="229"/>
        <v>3</v>
      </c>
      <c r="BA84" s="138">
        <f>VLOOKUP($A84,'FuturesInfo (3)'!$A$2:$O$80,15)*AZ84</f>
        <v>395625</v>
      </c>
      <c r="BB84" s="196">
        <f t="shared" si="220"/>
        <v>236.16583094572502</v>
      </c>
      <c r="BC84" s="196">
        <f t="shared" si="230"/>
        <v>236.16583094572502</v>
      </c>
      <c r="BE84">
        <v>1</v>
      </c>
      <c r="BF84">
        <v>1</v>
      </c>
      <c r="BG84">
        <v>1</v>
      </c>
      <c r="BH84">
        <v>-1</v>
      </c>
      <c r="BI84">
        <v>0</v>
      </c>
      <c r="BJ84">
        <v>0</v>
      </c>
      <c r="BK84" s="1">
        <v>-3.5795251163400001E-4</v>
      </c>
      <c r="BL84" s="2">
        <v>10</v>
      </c>
      <c r="BM84">
        <v>60</v>
      </c>
      <c r="BN84" t="s">
        <v>1180</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1180</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1180</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1180</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1180</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1180</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1180</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1180</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1180</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1180</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1180</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1180</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1180</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1180</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1180</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1180</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1180</v>
      </c>
      <c r="QX84">
        <v>3</v>
      </c>
      <c r="QY84" s="252">
        <v>2</v>
      </c>
      <c r="QZ84">
        <v>2</v>
      </c>
      <c r="RA84" s="138">
        <v>398953.125</v>
      </c>
      <c r="RB84" s="138">
        <v>265968.75</v>
      </c>
      <c r="RC84" s="196">
        <v>-234.23739138095399</v>
      </c>
      <c r="RD84" s="196">
        <f t="shared" si="221"/>
        <v>-234.23739138095399</v>
      </c>
      <c r="RE84" s="196">
        <v>-234.23739138095399</v>
      </c>
      <c r="RF84" s="196">
        <v>234.23739138095399</v>
      </c>
      <c r="RG84" s="196">
        <v>-234.23739138095399</v>
      </c>
      <c r="RH84" s="196">
        <v>-234.23739138095399</v>
      </c>
      <c r="RI84" s="196">
        <f t="shared" si="231"/>
        <v>0</v>
      </c>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f t="shared" si="293"/>
        <v>1</v>
      </c>
      <c r="SE84" t="s">
        <v>1180</v>
      </c>
      <c r="SF84">
        <v>3</v>
      </c>
      <c r="SG84" s="252">
        <v>1</v>
      </c>
      <c r="SH84">
        <v>4</v>
      </c>
      <c r="SI84" s="138">
        <v>399234.375</v>
      </c>
      <c r="SJ84" s="138">
        <v>532312.5</v>
      </c>
      <c r="SK84" s="196">
        <v>281.4482728232644</v>
      </c>
      <c r="SL84" s="196">
        <f t="shared" si="232"/>
        <v>-281.4482728232644</v>
      </c>
      <c r="SM84" s="196">
        <v>281.4482728232644</v>
      </c>
      <c r="SN84" s="196">
        <v>-281.4482728232644</v>
      </c>
      <c r="SO84" s="196">
        <v>281.4482728232644</v>
      </c>
      <c r="SP84" s="196">
        <v>281.4482728232644</v>
      </c>
      <c r="SQ84" s="196">
        <v>281.4482728232644</v>
      </c>
      <c r="SR84" s="196">
        <f t="shared" si="233"/>
        <v>281.4482728232644</v>
      </c>
      <c r="SS84" s="196">
        <v>-281.4482728232644</v>
      </c>
      <c r="ST84" s="196">
        <v>281.4482728232644</v>
      </c>
      <c r="SU84" s="196">
        <v>-281.4482728232644</v>
      </c>
      <c r="SV84" s="196">
        <v>281.4482728232644</v>
      </c>
      <c r="SX84">
        <v>1</v>
      </c>
      <c r="SY84" s="239">
        <v>1</v>
      </c>
      <c r="SZ84" s="239">
        <v>1</v>
      </c>
      <c r="TA84" s="239">
        <v>1</v>
      </c>
      <c r="TB84" s="214">
        <v>1</v>
      </c>
      <c r="TC84" s="240">
        <v>6</v>
      </c>
      <c r="TD84">
        <v>-1</v>
      </c>
      <c r="TE84">
        <v>1</v>
      </c>
      <c r="TF84" s="214">
        <v>1</v>
      </c>
      <c r="TG84">
        <v>1</v>
      </c>
      <c r="TH84">
        <v>1</v>
      </c>
      <c r="TI84">
        <v>0</v>
      </c>
      <c r="TJ84">
        <v>1</v>
      </c>
      <c r="TK84" s="248"/>
      <c r="TL84" s="202">
        <v>42544</v>
      </c>
      <c r="TM84">
        <f t="shared" si="294"/>
        <v>1</v>
      </c>
      <c r="TN84" t="s">
        <v>1180</v>
      </c>
      <c r="TO84">
        <v>3</v>
      </c>
      <c r="TP84" s="252">
        <v>1</v>
      </c>
      <c r="TQ84">
        <v>4</v>
      </c>
      <c r="TR84" s="138">
        <v>399234.375</v>
      </c>
      <c r="TS84" s="138">
        <v>532312.5</v>
      </c>
      <c r="TT84" s="196">
        <v>0</v>
      </c>
      <c r="TU84" s="196">
        <f t="shared" si="280"/>
        <v>0</v>
      </c>
      <c r="TV84" s="196">
        <v>0</v>
      </c>
      <c r="TW84" s="196">
        <v>0</v>
      </c>
      <c r="TX84" s="196">
        <v>0</v>
      </c>
      <c r="TY84" s="196">
        <v>0</v>
      </c>
      <c r="TZ84" s="196">
        <v>0</v>
      </c>
      <c r="UA84" s="196">
        <f t="shared" si="234"/>
        <v>0</v>
      </c>
      <c r="UB84" s="196">
        <v>0</v>
      </c>
      <c r="UC84" s="196">
        <v>0</v>
      </c>
      <c r="UD84" s="196">
        <v>0</v>
      </c>
      <c r="UE84" s="196">
        <v>0</v>
      </c>
      <c r="UG84">
        <v>1</v>
      </c>
      <c r="UH84" s="239">
        <v>1</v>
      </c>
      <c r="UI84" s="239">
        <v>1</v>
      </c>
      <c r="UJ84" s="239">
        <v>1</v>
      </c>
      <c r="UK84" s="214">
        <v>1</v>
      </c>
      <c r="UL84" s="240">
        <v>6</v>
      </c>
      <c r="UM84">
        <v>-1</v>
      </c>
      <c r="UN84">
        <v>1</v>
      </c>
      <c r="UO84" s="214">
        <v>1</v>
      </c>
      <c r="UP84">
        <v>1</v>
      </c>
      <c r="UQ84">
        <v>1</v>
      </c>
      <c r="UR84">
        <v>0</v>
      </c>
      <c r="US84">
        <v>1</v>
      </c>
      <c r="UT84" s="248">
        <v>6.1054361864500001E-3</v>
      </c>
      <c r="UU84" s="202">
        <v>42544</v>
      </c>
      <c r="UV84">
        <f t="shared" si="295"/>
        <v>1</v>
      </c>
      <c r="UW84" t="s">
        <v>1180</v>
      </c>
      <c r="UX84">
        <v>3</v>
      </c>
      <c r="UY84" s="252">
        <v>2</v>
      </c>
      <c r="UZ84">
        <v>2</v>
      </c>
      <c r="VA84" s="138">
        <v>401671.875</v>
      </c>
      <c r="VB84" s="138">
        <v>267781.25</v>
      </c>
      <c r="VC84" s="196">
        <v>2452.3820007042209</v>
      </c>
      <c r="VD84" s="196">
        <f t="shared" si="281"/>
        <v>2452.3820007042209</v>
      </c>
      <c r="VE84" s="196">
        <v>2452.3820007042209</v>
      </c>
      <c r="VF84" s="196">
        <v>-2452.3820007042209</v>
      </c>
      <c r="VG84" s="196">
        <v>2452.3820007042209</v>
      </c>
      <c r="VH84" s="196">
        <v>2452.3820007042209</v>
      </c>
      <c r="VI84" s="196">
        <v>2452.3820007042209</v>
      </c>
      <c r="VJ84" s="196">
        <f t="shared" si="235"/>
        <v>2452.3820007042209</v>
      </c>
      <c r="VK84" s="196">
        <v>-2452.3820007042209</v>
      </c>
      <c r="VL84" s="196">
        <v>2452.3820007042209</v>
      </c>
      <c r="VM84" s="196">
        <v>-2452.3820007042209</v>
      </c>
      <c r="VN84" s="196">
        <v>2452.3820007042209</v>
      </c>
      <c r="VP84">
        <v>1</v>
      </c>
      <c r="VQ84" s="239">
        <v>-1</v>
      </c>
      <c r="VR84" s="239">
        <v>1</v>
      </c>
      <c r="VS84" s="239">
        <v>-1</v>
      </c>
      <c r="VT84" s="214">
        <v>1</v>
      </c>
      <c r="VU84" s="240">
        <v>7</v>
      </c>
      <c r="VV84">
        <v>-1</v>
      </c>
      <c r="VW84">
        <v>1</v>
      </c>
      <c r="VX84" s="214">
        <v>-1</v>
      </c>
      <c r="VY84">
        <v>1</v>
      </c>
      <c r="VZ84">
        <v>0</v>
      </c>
      <c r="WA84">
        <v>1</v>
      </c>
      <c r="WB84">
        <v>0</v>
      </c>
      <c r="WC84" s="248">
        <v>-1.6337962422699999E-3</v>
      </c>
      <c r="WD84" s="202">
        <v>42544</v>
      </c>
      <c r="WE84">
        <f t="shared" si="296"/>
        <v>1</v>
      </c>
      <c r="WF84" t="s">
        <v>1180</v>
      </c>
      <c r="WG84">
        <v>3</v>
      </c>
      <c r="WH84" s="252">
        <v>2</v>
      </c>
      <c r="WI84">
        <v>3</v>
      </c>
      <c r="WJ84" s="138">
        <v>401015.625</v>
      </c>
      <c r="WK84" s="138">
        <v>401015.625</v>
      </c>
      <c r="WL84" s="196">
        <v>655.17782121655546</v>
      </c>
      <c r="WM84" s="196">
        <f t="shared" si="282"/>
        <v>-655.17782121655546</v>
      </c>
      <c r="WN84" s="196">
        <v>-655.17782121655546</v>
      </c>
      <c r="WO84" s="196">
        <v>655.17782121655546</v>
      </c>
      <c r="WP84" s="196">
        <v>-655.17782121655546</v>
      </c>
      <c r="WQ84" s="196">
        <v>-655.17782121655546</v>
      </c>
      <c r="WR84" s="196">
        <v>655.17782121655546</v>
      </c>
      <c r="WS84" s="196">
        <f t="shared" si="236"/>
        <v>-655.17782121655546</v>
      </c>
      <c r="WT84" s="196">
        <v>655.17782121655546</v>
      </c>
      <c r="WU84" s="196">
        <v>-655.17782121655546</v>
      </c>
      <c r="WV84" s="196">
        <v>-655.17782121655546</v>
      </c>
      <c r="WW84" s="196">
        <v>655.17782121655546</v>
      </c>
      <c r="WY84">
        <v>-1</v>
      </c>
      <c r="WZ84" s="239">
        <v>-1</v>
      </c>
      <c r="XA84" s="239">
        <v>1</v>
      </c>
      <c r="XB84" s="239">
        <v>-1</v>
      </c>
      <c r="XC84" s="214">
        <v>1</v>
      </c>
      <c r="XD84" s="240">
        <v>8</v>
      </c>
      <c r="XE84">
        <v>-1</v>
      </c>
      <c r="XF84">
        <v>1</v>
      </c>
      <c r="XG84">
        <v>1</v>
      </c>
      <c r="XH84">
        <v>0</v>
      </c>
      <c r="XI84">
        <v>1</v>
      </c>
      <c r="XJ84">
        <v>0</v>
      </c>
      <c r="XK84">
        <v>1</v>
      </c>
      <c r="XL84">
        <v>1.16890707189E-4</v>
      </c>
      <c r="XM84" s="202">
        <v>42544</v>
      </c>
      <c r="XN84">
        <f t="shared" si="297"/>
        <v>-1</v>
      </c>
      <c r="XO84" t="s">
        <v>1180</v>
      </c>
      <c r="XP84">
        <v>3</v>
      </c>
      <c r="XQ84" s="252">
        <v>1</v>
      </c>
      <c r="XR84">
        <v>4</v>
      </c>
      <c r="XS84" s="138">
        <v>401062.5</v>
      </c>
      <c r="XT84" s="138">
        <v>534750</v>
      </c>
      <c r="XU84" s="196">
        <v>-46.880479251988312</v>
      </c>
      <c r="XV84" s="196">
        <f t="shared" si="283"/>
        <v>-46.880479251988312</v>
      </c>
      <c r="XW84" s="196">
        <v>46.880479251988312</v>
      </c>
      <c r="XX84" s="196">
        <v>-46.880479251988312</v>
      </c>
      <c r="XY84" s="196">
        <v>46.880479251988312</v>
      </c>
      <c r="XZ84" s="196">
        <v>46.880479251988312</v>
      </c>
      <c r="YA84" s="196">
        <v>-46.880479251988312</v>
      </c>
      <c r="YB84" s="196">
        <f t="shared" si="237"/>
        <v>-46.880479251988312</v>
      </c>
      <c r="YC84" s="196">
        <v>-46.880479251988312</v>
      </c>
      <c r="YD84" s="196">
        <v>46.880479251988312</v>
      </c>
      <c r="YE84" s="196">
        <v>-46.880479251988312</v>
      </c>
      <c r="YF84" s="196">
        <v>46.880479251988312</v>
      </c>
      <c r="YH84">
        <v>1</v>
      </c>
      <c r="YI84">
        <v>1</v>
      </c>
      <c r="YJ84">
        <v>1</v>
      </c>
      <c r="YK84">
        <v>1</v>
      </c>
      <c r="YL84">
        <v>1</v>
      </c>
      <c r="YM84">
        <v>9</v>
      </c>
      <c r="YN84">
        <v>-1</v>
      </c>
      <c r="YO84">
        <v>1</v>
      </c>
      <c r="YP84" s="214">
        <v>1</v>
      </c>
      <c r="YQ84">
        <v>1</v>
      </c>
      <c r="YR84">
        <v>1</v>
      </c>
      <c r="YS84">
        <v>0</v>
      </c>
      <c r="YT84">
        <v>1</v>
      </c>
      <c r="YU84" s="248">
        <v>8.1813931743799999E-4</v>
      </c>
      <c r="YV84" s="202">
        <v>42544</v>
      </c>
      <c r="YW84">
        <f t="shared" si="298"/>
        <v>1</v>
      </c>
      <c r="YX84" t="s">
        <v>1180</v>
      </c>
      <c r="YY84">
        <v>3</v>
      </c>
      <c r="YZ84">
        <v>1</v>
      </c>
      <c r="ZA84">
        <v>4</v>
      </c>
      <c r="ZB84" s="138">
        <v>401390.625</v>
      </c>
      <c r="ZC84" s="138">
        <v>535187.5</v>
      </c>
      <c r="ZD84" s="196">
        <v>328.39345196351223</v>
      </c>
      <c r="ZE84" s="196">
        <f t="shared" si="284"/>
        <v>328.39345196351223</v>
      </c>
      <c r="ZF84" s="196">
        <v>328.39345196351223</v>
      </c>
      <c r="ZG84" s="196">
        <v>-328.39345196351223</v>
      </c>
      <c r="ZH84" s="196">
        <v>328.39345196351223</v>
      </c>
      <c r="ZI84" s="196">
        <v>328.39345196351223</v>
      </c>
      <c r="ZJ84" s="196">
        <v>328.39345196351223</v>
      </c>
      <c r="ZK84" s="196">
        <f t="shared" si="238"/>
        <v>328.39345196351223</v>
      </c>
      <c r="ZL84" s="196">
        <v>-328.39345196351223</v>
      </c>
      <c r="ZM84" s="196">
        <v>328.39345196351223</v>
      </c>
      <c r="ZN84" s="196">
        <v>-328.39345196351223</v>
      </c>
      <c r="ZO84" s="196">
        <v>328.39345196351223</v>
      </c>
      <c r="ZQ84">
        <v>1</v>
      </c>
      <c r="ZR84" s="239">
        <v>1</v>
      </c>
      <c r="ZS84" s="239">
        <v>-1</v>
      </c>
      <c r="ZT84" s="239">
        <v>1</v>
      </c>
      <c r="ZU84" s="214">
        <v>1</v>
      </c>
      <c r="ZV84" s="240">
        <v>10</v>
      </c>
      <c r="ZW84">
        <v>-1</v>
      </c>
      <c r="ZX84">
        <v>1</v>
      </c>
      <c r="ZY84" s="214">
        <v>-1</v>
      </c>
      <c r="ZZ84">
        <v>0</v>
      </c>
      <c r="AAA84">
        <v>0</v>
      </c>
      <c r="AAB84">
        <v>1</v>
      </c>
      <c r="AAC84">
        <v>0</v>
      </c>
      <c r="AAD84" s="248">
        <v>-4.7880415742099997E-3</v>
      </c>
      <c r="AAE84" s="202">
        <v>42544</v>
      </c>
      <c r="AAF84">
        <f t="shared" si="239"/>
        <v>1</v>
      </c>
      <c r="AAG84" t="s">
        <v>1180</v>
      </c>
      <c r="AAH84">
        <v>3</v>
      </c>
      <c r="AAI84" s="252">
        <v>2</v>
      </c>
      <c r="AAJ84">
        <v>2</v>
      </c>
      <c r="AAK84" s="138">
        <v>399468.75</v>
      </c>
      <c r="AAL84" s="138">
        <v>266312.5</v>
      </c>
      <c r="AAM84" s="196">
        <v>-1912.6729825977009</v>
      </c>
      <c r="AAN84" s="196">
        <f t="shared" si="285"/>
        <v>-1912.6729825977009</v>
      </c>
      <c r="AAO84" s="196">
        <v>-1912.6729825977009</v>
      </c>
      <c r="AAP84" s="196">
        <v>1912.6729825977009</v>
      </c>
      <c r="AAQ84" s="196">
        <v>-1912.6729825977009</v>
      </c>
      <c r="AAR84" s="196">
        <v>1912.6729825977009</v>
      </c>
      <c r="AAS84" s="196">
        <v>-1912.6729825977009</v>
      </c>
      <c r="AAT84" s="196">
        <f t="shared" si="240"/>
        <v>-1912.6729825977009</v>
      </c>
      <c r="AAU84" s="196">
        <v>1912.6729825977009</v>
      </c>
      <c r="AAV84" s="196">
        <v>-1912.6729825977009</v>
      </c>
      <c r="AAW84" s="196">
        <v>-1912.6729825977009</v>
      </c>
      <c r="AAX84" s="196">
        <v>1912.6729825977009</v>
      </c>
      <c r="AAZ84">
        <v>-1</v>
      </c>
      <c r="ABA84" s="239">
        <v>-1</v>
      </c>
      <c r="ABB84" s="239">
        <v>1</v>
      </c>
      <c r="ABC84" s="239">
        <v>-1</v>
      </c>
      <c r="ABD84" s="214">
        <v>1</v>
      </c>
      <c r="ABE84" s="240">
        <v>11</v>
      </c>
      <c r="ABF84">
        <v>-1</v>
      </c>
      <c r="ABG84">
        <v>1</v>
      </c>
      <c r="ABH84" s="214">
        <v>-1</v>
      </c>
      <c r="ABI84">
        <v>1</v>
      </c>
      <c r="ABJ84">
        <v>0</v>
      </c>
      <c r="ABK84">
        <v>1</v>
      </c>
      <c r="ABL84">
        <v>0</v>
      </c>
      <c r="ABM84" s="248">
        <v>-4.8110772119200002E-3</v>
      </c>
      <c r="ABN84" s="202">
        <v>42544</v>
      </c>
      <c r="ABO84">
        <v>-1</v>
      </c>
      <c r="ABP84" t="s">
        <v>1180</v>
      </c>
      <c r="ABQ84">
        <v>3</v>
      </c>
      <c r="ABR84" s="252">
        <v>2</v>
      </c>
      <c r="ABS84">
        <v>2</v>
      </c>
      <c r="ABT84" s="138">
        <v>397546.875</v>
      </c>
      <c r="ABU84" s="138">
        <v>265031.25</v>
      </c>
      <c r="ABV84" s="196">
        <v>1912.6287109825089</v>
      </c>
      <c r="ABW84" s="196">
        <v>1912.6287109825089</v>
      </c>
      <c r="ABX84" s="196">
        <v>-1912.6287109825089</v>
      </c>
      <c r="ABY84" s="196">
        <v>1912.6287109825089</v>
      </c>
      <c r="ABZ84" s="196">
        <v>-1912.6287109825089</v>
      </c>
      <c r="ACA84" s="196">
        <v>-1912.6287109825089</v>
      </c>
      <c r="ACB84" s="196">
        <v>1912.6287109825089</v>
      </c>
      <c r="ACC84" s="196">
        <v>1912.6287109825089</v>
      </c>
      <c r="ACD84" s="196">
        <v>1912.6287109825089</v>
      </c>
      <c r="ACE84" s="196">
        <v>-1912.6287109825089</v>
      </c>
      <c r="ACF84" s="196">
        <v>-1912.6287109825089</v>
      </c>
      <c r="ACG84" s="196">
        <v>1912.6287109825089</v>
      </c>
      <c r="ACI84">
        <v>-1</v>
      </c>
      <c r="ACJ84" s="239">
        <v>1</v>
      </c>
      <c r="ACK84" s="239">
        <v>1</v>
      </c>
      <c r="ACL84" s="239">
        <v>-1</v>
      </c>
      <c r="ACM84" s="214">
        <v>1</v>
      </c>
      <c r="ACN84" s="240">
        <v>-5</v>
      </c>
      <c r="ACO84">
        <v>-1</v>
      </c>
      <c r="ACP84">
        <v>-1</v>
      </c>
      <c r="ACQ84" s="214">
        <v>1</v>
      </c>
      <c r="ACR84">
        <v>1</v>
      </c>
      <c r="ACS84">
        <v>1</v>
      </c>
      <c r="ACT84">
        <v>0</v>
      </c>
      <c r="ACU84">
        <v>0</v>
      </c>
      <c r="ACV84" s="248">
        <v>2.3582124749399998E-3</v>
      </c>
      <c r="ACW84" s="202">
        <v>42556</v>
      </c>
      <c r="ACX84">
        <v>-1</v>
      </c>
      <c r="ACY84" t="s">
        <v>1180</v>
      </c>
      <c r="ACZ84">
        <v>3</v>
      </c>
      <c r="ADA84" s="252"/>
      <c r="ADB84">
        <v>2</v>
      </c>
      <c r="ADC84" s="138">
        <v>398484.375</v>
      </c>
      <c r="ADD84" s="138">
        <v>265656.25</v>
      </c>
      <c r="ADE84" s="196">
        <v>939.71082419366894</v>
      </c>
      <c r="ADF84" s="196">
        <v>-939.71082419366894</v>
      </c>
      <c r="ADG84" s="196">
        <v>939.71082419366894</v>
      </c>
      <c r="ADH84" s="196">
        <v>-939.71082419366894</v>
      </c>
      <c r="ADI84" s="196">
        <v>-939.71082419366894</v>
      </c>
      <c r="ADJ84" s="196">
        <v>939.71082419366894</v>
      </c>
      <c r="ADK84" s="196">
        <v>-939.71082419366894</v>
      </c>
      <c r="ADL84" s="196">
        <v>-939.71082419366894</v>
      </c>
      <c r="ADM84" s="196">
        <v>-939.71082419366894</v>
      </c>
      <c r="ADN84" s="196">
        <v>939.71082419366894</v>
      </c>
      <c r="ADO84" s="196">
        <v>-939.71082419366894</v>
      </c>
      <c r="ADP84" s="196">
        <v>939.71082419366894</v>
      </c>
      <c r="ADR84">
        <v>1</v>
      </c>
      <c r="ADS84" s="239">
        <v>1</v>
      </c>
      <c r="ADT84" s="239">
        <v>1</v>
      </c>
      <c r="ADU84" s="214">
        <v>1</v>
      </c>
      <c r="ADV84" s="214">
        <v>1</v>
      </c>
      <c r="ADW84" s="240">
        <v>-6</v>
      </c>
      <c r="ADX84">
        <v>-1</v>
      </c>
      <c r="ADY84">
        <v>-1</v>
      </c>
      <c r="ADZ84" s="214">
        <v>-1</v>
      </c>
      <c r="AEA84">
        <v>0</v>
      </c>
      <c r="AEB84">
        <v>0</v>
      </c>
      <c r="AEC84">
        <v>1</v>
      </c>
      <c r="AED84">
        <v>1</v>
      </c>
      <c r="AEE84" s="248">
        <v>-3.2937301493899999E-3</v>
      </c>
      <c r="AEF84" s="202">
        <v>42556</v>
      </c>
      <c r="AEG84">
        <v>1</v>
      </c>
      <c r="AEH84" t="s">
        <v>1180</v>
      </c>
      <c r="AEI84">
        <v>3</v>
      </c>
      <c r="AEJ84" s="252"/>
      <c r="AEK84">
        <v>2</v>
      </c>
      <c r="AEL84" s="138">
        <v>397171.875</v>
      </c>
      <c r="AEM84" s="138">
        <v>264781.25</v>
      </c>
      <c r="AEN84" s="196">
        <v>-1308.1769791772563</v>
      </c>
      <c r="AEO84" s="196">
        <v>-1308.1769791772563</v>
      </c>
      <c r="AEP84" s="196">
        <v>-1308.1769791772563</v>
      </c>
      <c r="AEQ84" s="196">
        <v>1308.1769791772563</v>
      </c>
      <c r="AER84" s="196">
        <v>1308.1769791772563</v>
      </c>
      <c r="AES84" s="196">
        <v>-1308.1769791772563</v>
      </c>
      <c r="AET84" s="196">
        <v>-1308.1769791772563</v>
      </c>
      <c r="AEU84" s="196">
        <v>-1308.1769791772563</v>
      </c>
      <c r="AEV84" s="196">
        <v>1308.1769791772563</v>
      </c>
      <c r="AEW84" s="196">
        <v>-1308.1769791772563</v>
      </c>
      <c r="AEX84" s="196">
        <v>-1308.1769791772563</v>
      </c>
      <c r="AEY84" s="196">
        <v>1308.1769791772563</v>
      </c>
      <c r="AFA84">
        <f t="shared" si="241"/>
        <v>-1</v>
      </c>
      <c r="AFB84" s="239">
        <v>1</v>
      </c>
      <c r="AFC84" s="239">
        <v>1</v>
      </c>
      <c r="AFD84" s="239">
        <v>-1</v>
      </c>
      <c r="AFE84" s="214">
        <v>1</v>
      </c>
      <c r="AFF84" s="240">
        <v>-7</v>
      </c>
      <c r="AFG84">
        <f t="shared" si="242"/>
        <v>-1</v>
      </c>
      <c r="AFH84">
        <f t="shared" si="243"/>
        <v>-1</v>
      </c>
      <c r="AFI84" s="214">
        <v>-1</v>
      </c>
      <c r="AFJ84">
        <f t="shared" si="244"/>
        <v>0</v>
      </c>
      <c r="AFK84">
        <f t="shared" si="194"/>
        <v>0</v>
      </c>
      <c r="AFL84">
        <f t="shared" si="286"/>
        <v>1</v>
      </c>
      <c r="AFM84">
        <f t="shared" si="245"/>
        <v>1</v>
      </c>
      <c r="AFN84">
        <v>-3.8947244187400002E-3</v>
      </c>
      <c r="AFO84" s="202">
        <v>42556</v>
      </c>
      <c r="AFP84">
        <f t="shared" si="246"/>
        <v>1</v>
      </c>
      <c r="AFQ84" t="str">
        <f t="shared" si="222"/>
        <v>TRUE</v>
      </c>
      <c r="AFR84">
        <f>VLOOKUP($A84,'FuturesInfo (3)'!$A$2:$V$80,22)</f>
        <v>3</v>
      </c>
      <c r="AFS84" s="252"/>
      <c r="AFT84">
        <f t="shared" si="247"/>
        <v>2</v>
      </c>
      <c r="AFU84" s="138">
        <f>VLOOKUP($A84,'FuturesInfo (3)'!$A$2:$O$80,15)*AFR84</f>
        <v>395625</v>
      </c>
      <c r="AFV84" s="138">
        <f>VLOOKUP($A84,'FuturesInfo (3)'!$A$2:$O$80,15)*AFT84</f>
        <v>263750</v>
      </c>
      <c r="AFW84" s="196">
        <f t="shared" si="248"/>
        <v>-1540.8503481640125</v>
      </c>
      <c r="AFX84" s="196">
        <f t="shared" ref="AFX84:AFX92" si="302">IF(IF(AFA84=AFI84,1,0)=1,ABS(AFU84*AFN84),-ABS(AFU84*AFN84))</f>
        <v>1540.8503481640125</v>
      </c>
      <c r="AFY84" s="196">
        <f t="shared" si="249"/>
        <v>-1540.8503481640125</v>
      </c>
      <c r="AFZ84" s="196">
        <f t="shared" si="250"/>
        <v>1540.8503481640125</v>
      </c>
      <c r="AGA84" s="196">
        <f t="shared" si="191"/>
        <v>1540.8503481640125</v>
      </c>
      <c r="AGB84" s="196">
        <f t="shared" si="251"/>
        <v>-1540.8503481640125</v>
      </c>
      <c r="AGC84" s="196">
        <f t="shared" si="287"/>
        <v>1540.8503481640125</v>
      </c>
      <c r="AGD84" s="196">
        <f t="shared" si="252"/>
        <v>-1540.8503481640125</v>
      </c>
      <c r="AGE84" s="196">
        <f>IF(IF(sym!$Q73=AFI84,1,0)=1,ABS(AFU84*AFN84),-ABS(AFU84*AFN84))</f>
        <v>1540.8503481640125</v>
      </c>
      <c r="AGF84" s="196">
        <f>IF(IF(sym!$P73=AFI84,1,0)=1,ABS(AFU84*AFN84),-ABS(AFU84*AFN84))</f>
        <v>-1540.8503481640125</v>
      </c>
      <c r="AGG84" s="196">
        <f t="shared" si="299"/>
        <v>-1540.8503481640125</v>
      </c>
      <c r="AGH84" s="196">
        <f t="shared" si="253"/>
        <v>1540.8503481640125</v>
      </c>
      <c r="AGJ84">
        <f t="shared" si="254"/>
        <v>-1</v>
      </c>
      <c r="AGK84" s="239">
        <v>1</v>
      </c>
      <c r="AGL84" s="239">
        <v>1</v>
      </c>
      <c r="AGM84" s="239">
        <v>-1</v>
      </c>
      <c r="AGN84" s="214">
        <v>1</v>
      </c>
      <c r="AGO84" s="240">
        <v>-8</v>
      </c>
      <c r="AGP84">
        <f t="shared" si="255"/>
        <v>-1</v>
      </c>
      <c r="AGQ84">
        <f t="shared" si="256"/>
        <v>-1</v>
      </c>
      <c r="AGR84" s="214"/>
      <c r="AGS84">
        <f t="shared" si="257"/>
        <v>0</v>
      </c>
      <c r="AGT84">
        <f t="shared" si="195"/>
        <v>0</v>
      </c>
      <c r="AGU84">
        <f t="shared" si="288"/>
        <v>0</v>
      </c>
      <c r="AGV84">
        <f t="shared" si="258"/>
        <v>0</v>
      </c>
      <c r="AGW84" s="248"/>
      <c r="AGX84" s="202">
        <v>42556</v>
      </c>
      <c r="AGY84">
        <f t="shared" si="259"/>
        <v>1</v>
      </c>
      <c r="AGZ84" t="str">
        <f t="shared" si="223"/>
        <v>TRUE</v>
      </c>
      <c r="AHA84">
        <f>VLOOKUP($A84,'FuturesInfo (3)'!$A$2:$V$80,22)</f>
        <v>3</v>
      </c>
      <c r="AHB84" s="252"/>
      <c r="AHC84">
        <f t="shared" si="260"/>
        <v>2</v>
      </c>
      <c r="AHD84" s="138">
        <f>VLOOKUP($A84,'FuturesInfo (3)'!$A$2:$O$80,15)*AHA84</f>
        <v>395625</v>
      </c>
      <c r="AHE84" s="138">
        <f>VLOOKUP($A84,'FuturesInfo (3)'!$A$2:$O$80,15)*AHC84</f>
        <v>263750</v>
      </c>
      <c r="AHF84" s="196">
        <f t="shared" si="261"/>
        <v>0</v>
      </c>
      <c r="AHG84" s="196">
        <f t="shared" ref="AHG84:AHG92" si="303">IF(IF(AGJ84=AGR84,1,0)=1,ABS(AHD84*AGW84),-ABS(AHD84*AGW84))</f>
        <v>0</v>
      </c>
      <c r="AHH84" s="196">
        <f t="shared" si="262"/>
        <v>0</v>
      </c>
      <c r="AHI84" s="196">
        <f t="shared" si="263"/>
        <v>0</v>
      </c>
      <c r="AHJ84" s="196">
        <f t="shared" si="192"/>
        <v>0</v>
      </c>
      <c r="AHK84" s="196">
        <f t="shared" si="264"/>
        <v>0</v>
      </c>
      <c r="AHL84" s="196">
        <f t="shared" si="289"/>
        <v>0</v>
      </c>
      <c r="AHM84" s="196">
        <f t="shared" si="265"/>
        <v>0</v>
      </c>
      <c r="AHN84" s="196">
        <f>IF(IF(sym!$Q73=AGR84,1,0)=1,ABS(AHD84*AGW84),-ABS(AHD84*AGW84))</f>
        <v>0</v>
      </c>
      <c r="AHO84" s="196">
        <f>IF(IF(sym!$P73=AGR84,1,0)=1,ABS(AHD84*AGW84),-ABS(AHD84*AGW84))</f>
        <v>0</v>
      </c>
      <c r="AHP84" s="196">
        <f t="shared" si="300"/>
        <v>0</v>
      </c>
      <c r="AHQ84" s="196">
        <f t="shared" si="266"/>
        <v>0</v>
      </c>
      <c r="AHS84">
        <f t="shared" si="267"/>
        <v>0</v>
      </c>
      <c r="AHT84" s="239"/>
      <c r="AHU84" s="239"/>
      <c r="AHV84" s="239"/>
      <c r="AHW84" s="214"/>
      <c r="AHX84" s="240"/>
      <c r="AHY84">
        <f t="shared" si="268"/>
        <v>1</v>
      </c>
      <c r="AHZ84">
        <f t="shared" si="269"/>
        <v>0</v>
      </c>
      <c r="AIA84" s="214"/>
      <c r="AIB84">
        <f t="shared" si="270"/>
        <v>1</v>
      </c>
      <c r="AIC84">
        <f t="shared" si="196"/>
        <v>1</v>
      </c>
      <c r="AID84">
        <f t="shared" si="290"/>
        <v>0</v>
      </c>
      <c r="AIE84">
        <f t="shared" si="271"/>
        <v>1</v>
      </c>
      <c r="AIF84" s="248"/>
      <c r="AIG84" s="202"/>
      <c r="AIH84">
        <f t="shared" si="272"/>
        <v>-1</v>
      </c>
      <c r="AII84" t="str">
        <f t="shared" si="224"/>
        <v>FALSE</v>
      </c>
      <c r="AIJ84">
        <f>VLOOKUP($A84,'FuturesInfo (3)'!$A$2:$V$80,22)</f>
        <v>3</v>
      </c>
      <c r="AIK84" s="252"/>
      <c r="AIL84">
        <f t="shared" si="273"/>
        <v>2</v>
      </c>
      <c r="AIM84" s="138">
        <f>VLOOKUP($A84,'FuturesInfo (3)'!$A$2:$O$80,15)*AIJ84</f>
        <v>395625</v>
      </c>
      <c r="AIN84" s="138">
        <f>VLOOKUP($A84,'FuturesInfo (3)'!$A$2:$O$80,15)*AIL84</f>
        <v>263750</v>
      </c>
      <c r="AIO84" s="196">
        <f t="shared" si="274"/>
        <v>0</v>
      </c>
      <c r="AIP84" s="196">
        <f t="shared" ref="AIP84:AIP92" si="304">IF(IF(AHS84=AIA84,1,0)=1,ABS(AIM84*AIF84),-ABS(AIM84*AIF84))</f>
        <v>0</v>
      </c>
      <c r="AIQ84" s="196">
        <f t="shared" si="275"/>
        <v>0</v>
      </c>
      <c r="AIR84" s="196">
        <f t="shared" si="276"/>
        <v>0</v>
      </c>
      <c r="AIS84" s="196">
        <f t="shared" si="193"/>
        <v>0</v>
      </c>
      <c r="AIT84" s="196">
        <f t="shared" si="277"/>
        <v>0</v>
      </c>
      <c r="AIU84" s="196">
        <f t="shared" si="291"/>
        <v>0</v>
      </c>
      <c r="AIV84" s="196">
        <f t="shared" si="278"/>
        <v>0</v>
      </c>
      <c r="AIW84" s="196">
        <f>IF(IF(sym!$Q73=AIA84,1,0)=1,ABS(AIM84*AIF84),-ABS(AIM84*AIF84))</f>
        <v>0</v>
      </c>
      <c r="AIX84" s="196">
        <f>IF(IF(sym!$P73=AIA84,1,0)=1,ABS(AIM84*AIF84),-ABS(AIM84*AIF84))</f>
        <v>0</v>
      </c>
      <c r="AIY84" s="196">
        <f t="shared" si="301"/>
        <v>0</v>
      </c>
      <c r="AIZ84" s="196">
        <f t="shared" si="279"/>
        <v>0</v>
      </c>
    </row>
    <row r="85" spans="1:936" x14ac:dyDescent="0.25">
      <c r="A85" s="1" t="s">
        <v>417</v>
      </c>
      <c r="B85" s="150" t="str">
        <f>'FuturesInfo (3)'!M73</f>
        <v>@US</v>
      </c>
      <c r="C85" s="200" t="str">
        <f>VLOOKUP(A85,'FuturesInfo (3)'!$A$2:$K$80,11)</f>
        <v>rates</v>
      </c>
      <c r="F85" t="e">
        <f>#REF!</f>
        <v>#REF!</v>
      </c>
      <c r="G85">
        <v>1</v>
      </c>
      <c r="H85">
        <v>1</v>
      </c>
      <c r="I85">
        <v>1</v>
      </c>
      <c r="J85">
        <f t="shared" si="206"/>
        <v>1</v>
      </c>
      <c r="K85">
        <f t="shared" si="207"/>
        <v>1</v>
      </c>
      <c r="L85" s="184">
        <v>1.1766938697999999E-2</v>
      </c>
      <c r="M85" s="2">
        <v>10</v>
      </c>
      <c r="N85">
        <v>60</v>
      </c>
      <c r="O85" t="str">
        <f t="shared" si="208"/>
        <v>TRUE</v>
      </c>
      <c r="P85">
        <f>VLOOKUP($A85,'FuturesInfo (3)'!$A$2:$V$80,22)</f>
        <v>1</v>
      </c>
      <c r="Q85">
        <f t="shared" si="209"/>
        <v>1</v>
      </c>
      <c r="R85">
        <f t="shared" si="209"/>
        <v>1</v>
      </c>
      <c r="S85" s="138">
        <f>VLOOKUP($A85,'FuturesInfo (3)'!$A$2:$O$80,15)*Q85</f>
        <v>171656.25</v>
      </c>
      <c r="T85" s="144">
        <f t="shared" si="210"/>
        <v>2019.8685708785624</v>
      </c>
      <c r="U85" s="144">
        <f t="shared" si="225"/>
        <v>2019.8685708785624</v>
      </c>
      <c r="W85">
        <f t="shared" si="211"/>
        <v>1</v>
      </c>
      <c r="X85">
        <v>1</v>
      </c>
      <c r="Y85">
        <v>1</v>
      </c>
      <c r="Z85">
        <v>-1</v>
      </c>
      <c r="AA85">
        <f t="shared" si="226"/>
        <v>0</v>
      </c>
      <c r="AB85">
        <f t="shared" si="212"/>
        <v>0</v>
      </c>
      <c r="AC85" s="1">
        <v>-3.0013130744699999E-3</v>
      </c>
      <c r="AD85" s="2">
        <v>10</v>
      </c>
      <c r="AE85">
        <v>60</v>
      </c>
      <c r="AF85" t="str">
        <f t="shared" si="213"/>
        <v>TRUE</v>
      </c>
      <c r="AG85">
        <f>VLOOKUP($A85,'FuturesInfo (3)'!$A$2:$V$80,22)</f>
        <v>1</v>
      </c>
      <c r="AH85">
        <f t="shared" si="214"/>
        <v>1</v>
      </c>
      <c r="AI85">
        <f t="shared" si="227"/>
        <v>1</v>
      </c>
      <c r="AJ85" s="138">
        <f>VLOOKUP($A85,'FuturesInfo (3)'!$A$2:$O$80,15)*AI85</f>
        <v>171656.25</v>
      </c>
      <c r="AK85" s="196">
        <f t="shared" si="215"/>
        <v>-515.19414743949096</v>
      </c>
      <c r="AL85" s="196">
        <f t="shared" si="228"/>
        <v>-515.19414743949096</v>
      </c>
      <c r="AN85">
        <f t="shared" si="216"/>
        <v>1</v>
      </c>
      <c r="AO85">
        <v>-1</v>
      </c>
      <c r="AP85">
        <v>1</v>
      </c>
      <c r="AQ85">
        <v>1</v>
      </c>
      <c r="AR85">
        <f t="shared" si="292"/>
        <v>0</v>
      </c>
      <c r="AS85">
        <f t="shared" si="217"/>
        <v>1</v>
      </c>
      <c r="AT85" s="1">
        <v>2.25776105362E-3</v>
      </c>
      <c r="AU85" s="2">
        <v>10</v>
      </c>
      <c r="AV85">
        <v>60</v>
      </c>
      <c r="AW85" t="str">
        <f t="shared" si="218"/>
        <v>TRUE</v>
      </c>
      <c r="AX85">
        <f>VLOOKUP($A85,'FuturesInfo (3)'!$A$2:$V$80,22)</f>
        <v>1</v>
      </c>
      <c r="AY85">
        <f t="shared" si="219"/>
        <v>1</v>
      </c>
      <c r="AZ85">
        <f t="shared" si="229"/>
        <v>1</v>
      </c>
      <c r="BA85" s="138">
        <f>VLOOKUP($A85,'FuturesInfo (3)'!$A$2:$O$80,15)*AZ85</f>
        <v>171656.25</v>
      </c>
      <c r="BB85" s="196">
        <f t="shared" si="220"/>
        <v>-387.55879586045813</v>
      </c>
      <c r="BC85" s="196">
        <f t="shared" si="230"/>
        <v>387.55879586045813</v>
      </c>
      <c r="BE85">
        <v>-1</v>
      </c>
      <c r="BF85">
        <v>-1</v>
      </c>
      <c r="BG85">
        <v>1</v>
      </c>
      <c r="BH85">
        <v>1</v>
      </c>
      <c r="BI85">
        <v>0</v>
      </c>
      <c r="BJ85">
        <v>1</v>
      </c>
      <c r="BK85" s="1">
        <v>2.2526750516199999E-3</v>
      </c>
      <c r="BL85" s="2">
        <v>10</v>
      </c>
      <c r="BM85">
        <v>60</v>
      </c>
      <c r="BN85" t="s">
        <v>1180</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1180</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1180</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1180</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1180</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1180</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1180</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1180</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1180</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1180</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1180</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1180</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1180</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1180</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1180</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1180</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1180</v>
      </c>
      <c r="QX85">
        <v>1</v>
      </c>
      <c r="QY85" s="252">
        <v>2</v>
      </c>
      <c r="QZ85">
        <v>1</v>
      </c>
      <c r="RA85" s="138">
        <v>172343.75</v>
      </c>
      <c r="RB85" s="138">
        <v>172343.75</v>
      </c>
      <c r="RC85" s="196">
        <v>-653.76061235616874</v>
      </c>
      <c r="RD85" s="196">
        <f t="shared" si="221"/>
        <v>-653.76061235616874</v>
      </c>
      <c r="RE85" s="196">
        <v>-653.76061235616874</v>
      </c>
      <c r="RF85" s="196">
        <v>653.76061235616874</v>
      </c>
      <c r="RG85" s="196">
        <v>-653.76061235616874</v>
      </c>
      <c r="RH85" s="196">
        <v>-653.76061235616874</v>
      </c>
      <c r="RI85" s="196">
        <f t="shared" si="231"/>
        <v>0</v>
      </c>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f t="shared" si="293"/>
        <v>1</v>
      </c>
      <c r="SE85" t="s">
        <v>1180</v>
      </c>
      <c r="SF85">
        <v>1</v>
      </c>
      <c r="SG85" s="252">
        <v>1</v>
      </c>
      <c r="SH85">
        <v>1</v>
      </c>
      <c r="SI85" s="138">
        <v>173687.5</v>
      </c>
      <c r="SJ85" s="138">
        <v>173687.5</v>
      </c>
      <c r="SK85" s="196">
        <v>1354.2271078869794</v>
      </c>
      <c r="SL85" s="196">
        <f t="shared" si="232"/>
        <v>-1354.2271078869794</v>
      </c>
      <c r="SM85" s="196">
        <v>1354.2271078869794</v>
      </c>
      <c r="SN85" s="196">
        <v>-1354.2271078869794</v>
      </c>
      <c r="SO85" s="196">
        <v>1354.2271078869794</v>
      </c>
      <c r="SP85" s="196">
        <v>1354.2271078869794</v>
      </c>
      <c r="SQ85" s="196">
        <v>1354.2271078869794</v>
      </c>
      <c r="SR85" s="196">
        <f t="shared" si="233"/>
        <v>1354.2271078869794</v>
      </c>
      <c r="SS85" s="196">
        <v>-1354.2271078869794</v>
      </c>
      <c r="ST85" s="196">
        <v>1354.2271078869794</v>
      </c>
      <c r="SU85" s="196">
        <v>-1354.2271078869794</v>
      </c>
      <c r="SV85" s="196">
        <v>1354.2271078869794</v>
      </c>
      <c r="SX85">
        <v>1</v>
      </c>
      <c r="SY85" s="239">
        <v>1</v>
      </c>
      <c r="SZ85" s="239">
        <v>1</v>
      </c>
      <c r="TA85" s="239">
        <v>1</v>
      </c>
      <c r="TB85" s="214">
        <v>1</v>
      </c>
      <c r="TC85" s="240">
        <v>6</v>
      </c>
      <c r="TD85">
        <v>-1</v>
      </c>
      <c r="TE85">
        <v>1</v>
      </c>
      <c r="TF85" s="214">
        <v>1</v>
      </c>
      <c r="TG85">
        <v>1</v>
      </c>
      <c r="TH85">
        <v>1</v>
      </c>
      <c r="TI85">
        <v>0</v>
      </c>
      <c r="TJ85">
        <v>1</v>
      </c>
      <c r="TK85" s="248"/>
      <c r="TL85" s="202">
        <v>42544</v>
      </c>
      <c r="TM85">
        <f t="shared" si="294"/>
        <v>1</v>
      </c>
      <c r="TN85" t="s">
        <v>1180</v>
      </c>
      <c r="TO85">
        <v>2</v>
      </c>
      <c r="TP85" s="252">
        <v>1</v>
      </c>
      <c r="TQ85">
        <v>3</v>
      </c>
      <c r="TR85" s="138">
        <v>347375</v>
      </c>
      <c r="TS85" s="138">
        <v>521062.5</v>
      </c>
      <c r="TT85" s="196">
        <v>0</v>
      </c>
      <c r="TU85" s="196">
        <f t="shared" si="280"/>
        <v>0</v>
      </c>
      <c r="TV85" s="196">
        <v>0</v>
      </c>
      <c r="TW85" s="196">
        <v>0</v>
      </c>
      <c r="TX85" s="196">
        <v>0</v>
      </c>
      <c r="TY85" s="196">
        <v>0</v>
      </c>
      <c r="TZ85" s="196">
        <v>0</v>
      </c>
      <c r="UA85" s="196">
        <f t="shared" si="234"/>
        <v>0</v>
      </c>
      <c r="UB85" s="196">
        <v>0</v>
      </c>
      <c r="UC85" s="196">
        <v>0</v>
      </c>
      <c r="UD85" s="196">
        <v>0</v>
      </c>
      <c r="UE85" s="196">
        <v>0</v>
      </c>
      <c r="UG85">
        <v>1</v>
      </c>
      <c r="UH85" s="239">
        <v>1</v>
      </c>
      <c r="UI85" s="239">
        <v>1</v>
      </c>
      <c r="UJ85" s="239">
        <v>1</v>
      </c>
      <c r="UK85" s="214">
        <v>1</v>
      </c>
      <c r="UL85" s="240">
        <v>6</v>
      </c>
      <c r="UM85">
        <v>-1</v>
      </c>
      <c r="UN85">
        <v>1</v>
      </c>
      <c r="UO85" s="214">
        <v>1</v>
      </c>
      <c r="UP85">
        <v>1</v>
      </c>
      <c r="UQ85">
        <v>1</v>
      </c>
      <c r="UR85">
        <v>0</v>
      </c>
      <c r="US85">
        <v>1</v>
      </c>
      <c r="UT85" s="248">
        <v>1.47535084563E-2</v>
      </c>
      <c r="UU85" s="202">
        <v>42544</v>
      </c>
      <c r="UV85">
        <f t="shared" si="295"/>
        <v>1</v>
      </c>
      <c r="UW85" t="s">
        <v>1180</v>
      </c>
      <c r="UX85">
        <v>2</v>
      </c>
      <c r="UY85" s="252">
        <v>1</v>
      </c>
      <c r="UZ85">
        <v>3</v>
      </c>
      <c r="VA85" s="138">
        <v>352500</v>
      </c>
      <c r="VB85" s="138">
        <v>528750</v>
      </c>
      <c r="VC85" s="196">
        <v>5200.6117308457497</v>
      </c>
      <c r="VD85" s="196">
        <f t="shared" si="281"/>
        <v>5200.6117308457497</v>
      </c>
      <c r="VE85" s="196">
        <v>5200.6117308457497</v>
      </c>
      <c r="VF85" s="196">
        <v>-5200.6117308457497</v>
      </c>
      <c r="VG85" s="196">
        <v>5200.6117308457497</v>
      </c>
      <c r="VH85" s="196">
        <v>5200.6117308457497</v>
      </c>
      <c r="VI85" s="196">
        <v>5200.6117308457497</v>
      </c>
      <c r="VJ85" s="196">
        <f t="shared" si="235"/>
        <v>5200.6117308457497</v>
      </c>
      <c r="VK85" s="196">
        <v>-5200.6117308457497</v>
      </c>
      <c r="VL85" s="196">
        <v>5200.6117308457497</v>
      </c>
      <c r="VM85" s="196">
        <v>-5200.6117308457497</v>
      </c>
      <c r="VN85" s="196">
        <v>5200.6117308457497</v>
      </c>
      <c r="VP85">
        <v>1</v>
      </c>
      <c r="VQ85" s="239">
        <v>-1</v>
      </c>
      <c r="VR85" s="239">
        <v>-1</v>
      </c>
      <c r="VS85" s="239">
        <v>-1</v>
      </c>
      <c r="VT85" s="214">
        <v>1</v>
      </c>
      <c r="VU85" s="240">
        <v>7</v>
      </c>
      <c r="VV85">
        <v>-1</v>
      </c>
      <c r="VW85">
        <v>1</v>
      </c>
      <c r="VX85" s="214">
        <v>-1</v>
      </c>
      <c r="VY85">
        <v>1</v>
      </c>
      <c r="VZ85">
        <v>0</v>
      </c>
      <c r="WA85">
        <v>1</v>
      </c>
      <c r="WB85">
        <v>0</v>
      </c>
      <c r="WC85" s="248">
        <v>-2.1276595744699998E-3</v>
      </c>
      <c r="WD85" s="202">
        <v>42544</v>
      </c>
      <c r="WE85">
        <f t="shared" si="296"/>
        <v>-1</v>
      </c>
      <c r="WF85" t="s">
        <v>1180</v>
      </c>
      <c r="WG85">
        <v>2</v>
      </c>
      <c r="WH85" s="252">
        <v>1</v>
      </c>
      <c r="WI85">
        <v>2</v>
      </c>
      <c r="WJ85" s="138">
        <v>351750</v>
      </c>
      <c r="WK85" s="138">
        <v>351750</v>
      </c>
      <c r="WL85" s="196">
        <v>748.40425531982248</v>
      </c>
      <c r="WM85" s="196">
        <f t="shared" si="282"/>
        <v>-748.40425531982248</v>
      </c>
      <c r="WN85" s="196">
        <v>-748.40425531982248</v>
      </c>
      <c r="WO85" s="196">
        <v>748.40425531982248</v>
      </c>
      <c r="WP85" s="196">
        <v>-748.40425531982248</v>
      </c>
      <c r="WQ85" s="196">
        <v>748.40425531982248</v>
      </c>
      <c r="WR85" s="196">
        <v>748.40425531982248</v>
      </c>
      <c r="WS85" s="196">
        <f t="shared" si="236"/>
        <v>748.40425531982248</v>
      </c>
      <c r="WT85" s="196">
        <v>748.40425531982248</v>
      </c>
      <c r="WU85" s="196">
        <v>-748.40425531982248</v>
      </c>
      <c r="WV85" s="196">
        <v>-748.40425531982248</v>
      </c>
      <c r="WW85" s="196">
        <v>748.40425531982248</v>
      </c>
      <c r="WY85">
        <v>-1</v>
      </c>
      <c r="WZ85" s="239">
        <v>-1</v>
      </c>
      <c r="XA85" s="239">
        <v>-1</v>
      </c>
      <c r="XB85" s="239">
        <v>-1</v>
      </c>
      <c r="XC85" s="214">
        <v>1</v>
      </c>
      <c r="XD85" s="240">
        <v>8</v>
      </c>
      <c r="XE85">
        <v>-1</v>
      </c>
      <c r="XF85">
        <v>1</v>
      </c>
      <c r="XG85">
        <v>1</v>
      </c>
      <c r="XH85">
        <v>0</v>
      </c>
      <c r="XI85">
        <v>1</v>
      </c>
      <c r="XJ85">
        <v>0</v>
      </c>
      <c r="XK85">
        <v>1</v>
      </c>
      <c r="XL85">
        <v>2.13219616205E-3</v>
      </c>
      <c r="XM85" s="202">
        <v>42544</v>
      </c>
      <c r="XN85">
        <f t="shared" si="297"/>
        <v>-1</v>
      </c>
      <c r="XO85" t="s">
        <v>1180</v>
      </c>
      <c r="XP85">
        <v>2</v>
      </c>
      <c r="XQ85" s="252">
        <v>1</v>
      </c>
      <c r="XR85">
        <v>3</v>
      </c>
      <c r="XS85" s="138">
        <v>352500</v>
      </c>
      <c r="XT85" s="138">
        <v>528750</v>
      </c>
      <c r="XU85" s="196">
        <v>-751.59914712262503</v>
      </c>
      <c r="XV85" s="196">
        <f t="shared" si="283"/>
        <v>-751.59914712262503</v>
      </c>
      <c r="XW85" s="196">
        <v>751.59914712262503</v>
      </c>
      <c r="XX85" s="196">
        <v>-751.59914712262503</v>
      </c>
      <c r="XY85" s="196">
        <v>751.59914712262503</v>
      </c>
      <c r="XZ85" s="196">
        <v>-751.59914712262503</v>
      </c>
      <c r="YA85" s="196">
        <v>-751.59914712262503</v>
      </c>
      <c r="YB85" s="196">
        <f t="shared" si="237"/>
        <v>-751.59914712262503</v>
      </c>
      <c r="YC85" s="196">
        <v>-751.59914712262503</v>
      </c>
      <c r="YD85" s="196">
        <v>751.59914712262503</v>
      </c>
      <c r="YE85" s="196">
        <v>-751.59914712262503</v>
      </c>
      <c r="YF85" s="196">
        <v>751.59914712262503</v>
      </c>
      <c r="YH85">
        <v>1</v>
      </c>
      <c r="YI85">
        <v>-1</v>
      </c>
      <c r="YJ85">
        <v>-1</v>
      </c>
      <c r="YK85">
        <v>1</v>
      </c>
      <c r="YL85">
        <v>1</v>
      </c>
      <c r="YM85">
        <v>9</v>
      </c>
      <c r="YN85">
        <v>-1</v>
      </c>
      <c r="YO85">
        <v>1</v>
      </c>
      <c r="YP85" s="214">
        <v>1</v>
      </c>
      <c r="YQ85">
        <v>0</v>
      </c>
      <c r="YR85">
        <v>1</v>
      </c>
      <c r="YS85">
        <v>0</v>
      </c>
      <c r="YT85">
        <v>1</v>
      </c>
      <c r="YU85" s="248">
        <v>3.90070921986E-3</v>
      </c>
      <c r="YV85" s="202">
        <v>42544</v>
      </c>
      <c r="YW85">
        <f t="shared" si="298"/>
        <v>1</v>
      </c>
      <c r="YX85" t="s">
        <v>1180</v>
      </c>
      <c r="YY85">
        <v>1</v>
      </c>
      <c r="YZ85">
        <v>1</v>
      </c>
      <c r="ZA85">
        <v>1</v>
      </c>
      <c r="ZB85" s="138">
        <v>176937.5</v>
      </c>
      <c r="ZC85" s="138">
        <v>176937.5</v>
      </c>
      <c r="ZD85" s="196">
        <v>-690.18173758897876</v>
      </c>
      <c r="ZE85" s="196">
        <f t="shared" si="284"/>
        <v>690.18173758897876</v>
      </c>
      <c r="ZF85" s="196">
        <v>690.18173758897876</v>
      </c>
      <c r="ZG85" s="196">
        <v>-690.18173758897876</v>
      </c>
      <c r="ZH85" s="196">
        <v>690.18173758897876</v>
      </c>
      <c r="ZI85" s="196">
        <v>-690.18173758897876</v>
      </c>
      <c r="ZJ85" s="196">
        <v>690.18173758897876</v>
      </c>
      <c r="ZK85" s="196">
        <f t="shared" si="238"/>
        <v>690.18173758897876</v>
      </c>
      <c r="ZL85" s="196">
        <v>-690.18173758897876</v>
      </c>
      <c r="ZM85" s="196">
        <v>690.18173758897876</v>
      </c>
      <c r="ZN85" s="196">
        <v>-690.18173758897876</v>
      </c>
      <c r="ZO85" s="196">
        <v>690.18173758897876</v>
      </c>
      <c r="ZQ85">
        <v>1</v>
      </c>
      <c r="ZR85" s="239">
        <v>-1</v>
      </c>
      <c r="ZS85" s="239">
        <v>-1</v>
      </c>
      <c r="ZT85" s="239">
        <v>1</v>
      </c>
      <c r="ZU85" s="214">
        <v>1</v>
      </c>
      <c r="ZV85" s="240">
        <v>10</v>
      </c>
      <c r="ZW85">
        <v>-1</v>
      </c>
      <c r="ZX85">
        <v>1</v>
      </c>
      <c r="ZY85" s="214">
        <v>-1</v>
      </c>
      <c r="ZZ85">
        <v>1</v>
      </c>
      <c r="AAA85">
        <v>0</v>
      </c>
      <c r="AAB85">
        <v>1</v>
      </c>
      <c r="AAC85">
        <v>0</v>
      </c>
      <c r="AAD85" s="248">
        <v>-7.0646414694499997E-3</v>
      </c>
      <c r="AAE85" s="202">
        <v>42544</v>
      </c>
      <c r="AAF85">
        <f t="shared" si="239"/>
        <v>1</v>
      </c>
      <c r="AAG85" t="s">
        <v>1180</v>
      </c>
      <c r="AAH85">
        <v>1</v>
      </c>
      <c r="AAI85" s="252">
        <v>1</v>
      </c>
      <c r="AAJ85">
        <v>1</v>
      </c>
      <c r="AAK85" s="138">
        <v>175687.5</v>
      </c>
      <c r="AAL85" s="138">
        <v>175687.5</v>
      </c>
      <c r="AAM85" s="196">
        <v>1241.1691981639967</v>
      </c>
      <c r="AAN85" s="196">
        <f t="shared" si="285"/>
        <v>-1241.1691981639967</v>
      </c>
      <c r="AAO85" s="196">
        <v>-1241.1691981639967</v>
      </c>
      <c r="AAP85" s="196">
        <v>1241.1691981639967</v>
      </c>
      <c r="AAQ85" s="196">
        <v>-1241.1691981639967</v>
      </c>
      <c r="AAR85" s="196">
        <v>1241.1691981639967</v>
      </c>
      <c r="AAS85" s="196">
        <v>-1241.1691981639967</v>
      </c>
      <c r="AAT85" s="196">
        <f t="shared" si="240"/>
        <v>-1241.1691981639967</v>
      </c>
      <c r="AAU85" s="196">
        <v>1241.1691981639967</v>
      </c>
      <c r="AAV85" s="196">
        <v>-1241.1691981639967</v>
      </c>
      <c r="AAW85" s="196">
        <v>-1241.1691981639967</v>
      </c>
      <c r="AAX85" s="196">
        <v>1241.1691981639967</v>
      </c>
      <c r="AAZ85">
        <v>-1</v>
      </c>
      <c r="ABA85" s="239">
        <v>-1</v>
      </c>
      <c r="ABB85" s="239">
        <v>-1</v>
      </c>
      <c r="ABC85" s="239">
        <v>-1</v>
      </c>
      <c r="ABD85" s="214">
        <v>1</v>
      </c>
      <c r="ABE85" s="240">
        <v>11</v>
      </c>
      <c r="ABF85">
        <v>-1</v>
      </c>
      <c r="ABG85">
        <v>1</v>
      </c>
      <c r="ABH85" s="214">
        <v>-1</v>
      </c>
      <c r="ABI85">
        <v>1</v>
      </c>
      <c r="ABJ85">
        <v>0</v>
      </c>
      <c r="ABK85">
        <v>1</v>
      </c>
      <c r="ABL85">
        <v>0</v>
      </c>
      <c r="ABM85" s="248">
        <v>-1.06723585912E-2</v>
      </c>
      <c r="ABN85" s="202">
        <v>42544</v>
      </c>
      <c r="ABO85">
        <v>-1</v>
      </c>
      <c r="ABP85" t="s">
        <v>1180</v>
      </c>
      <c r="ABQ85">
        <v>1</v>
      </c>
      <c r="ABR85" s="252">
        <v>1</v>
      </c>
      <c r="ABS85">
        <v>1</v>
      </c>
      <c r="ABT85" s="138">
        <v>173812.5</v>
      </c>
      <c r="ABU85" s="138">
        <v>173812.5</v>
      </c>
      <c r="ABV85" s="196">
        <v>1854.9893276329501</v>
      </c>
      <c r="ABW85" s="196">
        <v>1854.9893276329501</v>
      </c>
      <c r="ABX85" s="196">
        <v>-1854.9893276329501</v>
      </c>
      <c r="ABY85" s="196">
        <v>1854.9893276329501</v>
      </c>
      <c r="ABZ85" s="196">
        <v>-1854.9893276329501</v>
      </c>
      <c r="ACA85" s="196">
        <v>1854.9893276329501</v>
      </c>
      <c r="ACB85" s="196">
        <v>1854.9893276329501</v>
      </c>
      <c r="ACC85" s="196">
        <v>1854.9893276329501</v>
      </c>
      <c r="ACD85" s="196">
        <v>1854.9893276329501</v>
      </c>
      <c r="ACE85" s="196">
        <v>-1854.9893276329501</v>
      </c>
      <c r="ACF85" s="196">
        <v>-1854.9893276329501</v>
      </c>
      <c r="ACG85" s="196">
        <v>1854.9893276329501</v>
      </c>
      <c r="ACI85">
        <v>-1</v>
      </c>
      <c r="ACJ85" s="239">
        <v>1</v>
      </c>
      <c r="ACK85" s="239">
        <v>-1</v>
      </c>
      <c r="ACL85" s="239">
        <v>1</v>
      </c>
      <c r="ACM85" s="214">
        <v>1</v>
      </c>
      <c r="ACN85" s="240">
        <v>-2</v>
      </c>
      <c r="ACO85">
        <v>-1</v>
      </c>
      <c r="ACP85">
        <v>-1</v>
      </c>
      <c r="ACQ85" s="214">
        <v>1</v>
      </c>
      <c r="ACR85">
        <v>0</v>
      </c>
      <c r="ACS85">
        <v>1</v>
      </c>
      <c r="ACT85">
        <v>0</v>
      </c>
      <c r="ACU85">
        <v>0</v>
      </c>
      <c r="ACV85" s="248">
        <v>6.6522833513100003E-3</v>
      </c>
      <c r="ACW85" s="202">
        <v>42544</v>
      </c>
      <c r="ACX85">
        <v>-1</v>
      </c>
      <c r="ACY85" t="s">
        <v>1180</v>
      </c>
      <c r="ACZ85">
        <v>1</v>
      </c>
      <c r="ADA85" s="252"/>
      <c r="ADB85">
        <v>1</v>
      </c>
      <c r="ADC85" s="138">
        <v>174968.75</v>
      </c>
      <c r="ADD85" s="138">
        <v>174968.75</v>
      </c>
      <c r="ADE85" s="196">
        <v>1163.9417026245217</v>
      </c>
      <c r="ADF85" s="196">
        <v>-1163.9417026245217</v>
      </c>
      <c r="ADG85" s="196">
        <v>1163.9417026245217</v>
      </c>
      <c r="ADH85" s="196">
        <v>-1163.9417026245217</v>
      </c>
      <c r="ADI85" s="196">
        <v>-1163.9417026245217</v>
      </c>
      <c r="ADJ85" s="196">
        <v>-1163.9417026245217</v>
      </c>
      <c r="ADK85" s="196">
        <v>1163.9417026245217</v>
      </c>
      <c r="ADL85" s="196">
        <v>-1163.9417026245217</v>
      </c>
      <c r="ADM85" s="196">
        <v>-1163.9417026245217</v>
      </c>
      <c r="ADN85" s="196">
        <v>1163.9417026245217</v>
      </c>
      <c r="ADO85" s="196">
        <v>-1163.9417026245217</v>
      </c>
      <c r="ADP85" s="196">
        <v>1163.9417026245217</v>
      </c>
      <c r="ADR85">
        <v>1</v>
      </c>
      <c r="ADS85" s="239">
        <v>1</v>
      </c>
      <c r="ADT85" s="239">
        <v>-1</v>
      </c>
      <c r="ADU85" s="214">
        <v>1</v>
      </c>
      <c r="ADV85" s="214">
        <v>1</v>
      </c>
      <c r="ADW85" s="240">
        <v>-3</v>
      </c>
      <c r="ADX85">
        <v>-1</v>
      </c>
      <c r="ADY85">
        <v>-1</v>
      </c>
      <c r="ADZ85" s="214">
        <v>-1</v>
      </c>
      <c r="AEA85">
        <v>1</v>
      </c>
      <c r="AEB85">
        <v>0</v>
      </c>
      <c r="AEC85">
        <v>1</v>
      </c>
      <c r="AED85">
        <v>1</v>
      </c>
      <c r="AEE85" s="248">
        <v>-1.12520092874E-2</v>
      </c>
      <c r="AEF85" s="202">
        <v>42544</v>
      </c>
      <c r="AEG85">
        <v>1</v>
      </c>
      <c r="AEH85" t="s">
        <v>1180</v>
      </c>
      <c r="AEI85">
        <v>1</v>
      </c>
      <c r="AEJ85" s="252"/>
      <c r="AEK85">
        <v>1</v>
      </c>
      <c r="AEL85" s="138">
        <v>173000</v>
      </c>
      <c r="AEM85" s="138">
        <v>173000</v>
      </c>
      <c r="AEN85" s="196">
        <v>-1946.5976067202</v>
      </c>
      <c r="AEO85" s="196">
        <v>-1946.5976067202</v>
      </c>
      <c r="AEP85" s="196">
        <v>-1946.5976067202</v>
      </c>
      <c r="AEQ85" s="196">
        <v>1946.5976067202</v>
      </c>
      <c r="AER85" s="196">
        <v>1946.5976067202</v>
      </c>
      <c r="AES85" s="196">
        <v>1946.5976067202</v>
      </c>
      <c r="AET85" s="196">
        <v>-1946.5976067202</v>
      </c>
      <c r="AEU85" s="196">
        <v>-1946.5976067202</v>
      </c>
      <c r="AEV85" s="196">
        <v>1946.5976067202</v>
      </c>
      <c r="AEW85" s="196">
        <v>-1946.5976067202</v>
      </c>
      <c r="AEX85" s="196">
        <v>-1946.5976067202</v>
      </c>
      <c r="AEY85" s="196">
        <v>1946.5976067202</v>
      </c>
      <c r="AFA85">
        <f t="shared" si="241"/>
        <v>-1</v>
      </c>
      <c r="AFB85" s="239">
        <v>-1</v>
      </c>
      <c r="AFC85" s="239">
        <v>-1</v>
      </c>
      <c r="AFD85" s="239">
        <v>-1</v>
      </c>
      <c r="AFE85" s="214">
        <v>1</v>
      </c>
      <c r="AFF85" s="240">
        <v>-4</v>
      </c>
      <c r="AFG85">
        <f t="shared" si="242"/>
        <v>-1</v>
      </c>
      <c r="AFH85">
        <f t="shared" si="243"/>
        <v>-1</v>
      </c>
      <c r="AFI85" s="214">
        <v>-1</v>
      </c>
      <c r="AFJ85">
        <f t="shared" si="244"/>
        <v>1</v>
      </c>
      <c r="AFK85">
        <f t="shared" si="194"/>
        <v>0</v>
      </c>
      <c r="AFL85">
        <f t="shared" si="286"/>
        <v>1</v>
      </c>
      <c r="AFM85">
        <f t="shared" si="245"/>
        <v>1</v>
      </c>
      <c r="AFN85">
        <v>-7.7673410404599996E-3</v>
      </c>
      <c r="AFO85" s="202">
        <v>42559</v>
      </c>
      <c r="AFP85">
        <f t="shared" si="246"/>
        <v>-1</v>
      </c>
      <c r="AFQ85" t="str">
        <f t="shared" si="222"/>
        <v>TRUE</v>
      </c>
      <c r="AFR85">
        <f>VLOOKUP($A85,'FuturesInfo (3)'!$A$2:$V$80,22)</f>
        <v>1</v>
      </c>
      <c r="AFS85" s="252"/>
      <c r="AFT85">
        <f t="shared" si="247"/>
        <v>1</v>
      </c>
      <c r="AFU85" s="138">
        <f>VLOOKUP($A85,'FuturesInfo (3)'!$A$2:$O$80,15)*AFR85</f>
        <v>171656.25</v>
      </c>
      <c r="AFV85" s="138">
        <f>VLOOKUP($A85,'FuturesInfo (3)'!$A$2:$O$80,15)*AFT85</f>
        <v>171656.25</v>
      </c>
      <c r="AFW85" s="196">
        <f t="shared" si="248"/>
        <v>1333.3126354764618</v>
      </c>
      <c r="AFX85" s="196">
        <f t="shared" si="302"/>
        <v>1333.3126354764618</v>
      </c>
      <c r="AFY85" s="196">
        <f t="shared" si="249"/>
        <v>-1333.3126354764618</v>
      </c>
      <c r="AFZ85" s="196">
        <f t="shared" si="250"/>
        <v>1333.3126354764618</v>
      </c>
      <c r="AGA85" s="196">
        <f t="shared" si="191"/>
        <v>1333.3126354764618</v>
      </c>
      <c r="AGB85" s="196">
        <f t="shared" si="251"/>
        <v>1333.3126354764618</v>
      </c>
      <c r="AGC85" s="196">
        <f t="shared" si="287"/>
        <v>1333.3126354764618</v>
      </c>
      <c r="AGD85" s="196">
        <f t="shared" si="252"/>
        <v>1333.3126354764618</v>
      </c>
      <c r="AGE85" s="196">
        <f>IF(IF(sym!$Q74=AFI85,1,0)=1,ABS(AFU85*AFN85),-ABS(AFU85*AFN85))</f>
        <v>1333.3126354764618</v>
      </c>
      <c r="AGF85" s="196">
        <f>IF(IF(sym!$P74=AFI85,1,0)=1,ABS(AFU85*AFN85),-ABS(AFU85*AFN85))</f>
        <v>-1333.3126354764618</v>
      </c>
      <c r="AGG85" s="196">
        <f t="shared" si="299"/>
        <v>-1333.3126354764618</v>
      </c>
      <c r="AGH85" s="196">
        <f t="shared" si="253"/>
        <v>1333.3126354764618</v>
      </c>
      <c r="AGJ85">
        <f t="shared" si="254"/>
        <v>-1</v>
      </c>
      <c r="AGK85" s="239">
        <v>-1</v>
      </c>
      <c r="AGL85" s="239">
        <v>1</v>
      </c>
      <c r="AGM85" s="239">
        <v>-1</v>
      </c>
      <c r="AGN85" s="214">
        <v>1</v>
      </c>
      <c r="AGO85" s="240">
        <v>-5</v>
      </c>
      <c r="AGP85">
        <f t="shared" si="255"/>
        <v>-1</v>
      </c>
      <c r="AGQ85">
        <f t="shared" si="256"/>
        <v>-1</v>
      </c>
      <c r="AGR85" s="214"/>
      <c r="AGS85">
        <f t="shared" si="257"/>
        <v>0</v>
      </c>
      <c r="AGT85">
        <f t="shared" si="195"/>
        <v>0</v>
      </c>
      <c r="AGU85">
        <f t="shared" si="288"/>
        <v>0</v>
      </c>
      <c r="AGV85">
        <f t="shared" si="258"/>
        <v>0</v>
      </c>
      <c r="AGW85" s="248"/>
      <c r="AGX85" s="202">
        <v>42559</v>
      </c>
      <c r="AGY85">
        <f t="shared" si="259"/>
        <v>-1</v>
      </c>
      <c r="AGZ85" t="str">
        <f t="shared" si="223"/>
        <v>TRUE</v>
      </c>
      <c r="AHA85">
        <f>VLOOKUP($A85,'FuturesInfo (3)'!$A$2:$V$80,22)</f>
        <v>1</v>
      </c>
      <c r="AHB85" s="252"/>
      <c r="AHC85">
        <f t="shared" si="260"/>
        <v>1</v>
      </c>
      <c r="AHD85" s="138">
        <f>VLOOKUP($A85,'FuturesInfo (3)'!$A$2:$O$80,15)*AHA85</f>
        <v>171656.25</v>
      </c>
      <c r="AHE85" s="138">
        <f>VLOOKUP($A85,'FuturesInfo (3)'!$A$2:$O$80,15)*AHC85</f>
        <v>171656.25</v>
      </c>
      <c r="AHF85" s="196">
        <f t="shared" si="261"/>
        <v>0</v>
      </c>
      <c r="AHG85" s="196">
        <f t="shared" si="303"/>
        <v>0</v>
      </c>
      <c r="AHH85" s="196">
        <f t="shared" si="262"/>
        <v>0</v>
      </c>
      <c r="AHI85" s="196">
        <f t="shared" si="263"/>
        <v>0</v>
      </c>
      <c r="AHJ85" s="196">
        <f t="shared" si="192"/>
        <v>0</v>
      </c>
      <c r="AHK85" s="196">
        <f t="shared" si="264"/>
        <v>0</v>
      </c>
      <c r="AHL85" s="196">
        <f t="shared" si="289"/>
        <v>0</v>
      </c>
      <c r="AHM85" s="196">
        <f t="shared" si="265"/>
        <v>0</v>
      </c>
      <c r="AHN85" s="196">
        <f>IF(IF(sym!$Q74=AGR85,1,0)=1,ABS(AHD85*AGW85),-ABS(AHD85*AGW85))</f>
        <v>0</v>
      </c>
      <c r="AHO85" s="196">
        <f>IF(IF(sym!$P74=AGR85,1,0)=1,ABS(AHD85*AGW85),-ABS(AHD85*AGW85))</f>
        <v>0</v>
      </c>
      <c r="AHP85" s="196">
        <f t="shared" si="300"/>
        <v>0</v>
      </c>
      <c r="AHQ85" s="196">
        <f t="shared" si="266"/>
        <v>0</v>
      </c>
      <c r="AHS85">
        <f t="shared" si="267"/>
        <v>0</v>
      </c>
      <c r="AHT85" s="239"/>
      <c r="AHU85" s="239"/>
      <c r="AHV85" s="239"/>
      <c r="AHW85" s="214"/>
      <c r="AHX85" s="240"/>
      <c r="AHY85">
        <f t="shared" si="268"/>
        <v>1</v>
      </c>
      <c r="AHZ85">
        <f t="shared" si="269"/>
        <v>0</v>
      </c>
      <c r="AIA85" s="214"/>
      <c r="AIB85">
        <f t="shared" si="270"/>
        <v>1</v>
      </c>
      <c r="AIC85">
        <f t="shared" si="196"/>
        <v>1</v>
      </c>
      <c r="AID85">
        <f t="shared" si="290"/>
        <v>0</v>
      </c>
      <c r="AIE85">
        <f t="shared" si="271"/>
        <v>1</v>
      </c>
      <c r="AIF85" s="248"/>
      <c r="AIG85" s="202"/>
      <c r="AIH85">
        <f t="shared" si="272"/>
        <v>-1</v>
      </c>
      <c r="AII85" t="str">
        <f t="shared" si="224"/>
        <v>FALSE</v>
      </c>
      <c r="AIJ85">
        <f>VLOOKUP($A85,'FuturesInfo (3)'!$A$2:$V$80,22)</f>
        <v>1</v>
      </c>
      <c r="AIK85" s="252"/>
      <c r="AIL85">
        <f t="shared" si="273"/>
        <v>1</v>
      </c>
      <c r="AIM85" s="138">
        <f>VLOOKUP($A85,'FuturesInfo (3)'!$A$2:$O$80,15)*AIJ85</f>
        <v>171656.25</v>
      </c>
      <c r="AIN85" s="138">
        <f>VLOOKUP($A85,'FuturesInfo (3)'!$A$2:$O$80,15)*AIL85</f>
        <v>171656.25</v>
      </c>
      <c r="AIO85" s="196">
        <f t="shared" si="274"/>
        <v>0</v>
      </c>
      <c r="AIP85" s="196">
        <f t="shared" si="304"/>
        <v>0</v>
      </c>
      <c r="AIQ85" s="196">
        <f t="shared" si="275"/>
        <v>0</v>
      </c>
      <c r="AIR85" s="196">
        <f t="shared" si="276"/>
        <v>0</v>
      </c>
      <c r="AIS85" s="196">
        <f t="shared" si="193"/>
        <v>0</v>
      </c>
      <c r="AIT85" s="196">
        <f t="shared" si="277"/>
        <v>0</v>
      </c>
      <c r="AIU85" s="196">
        <f t="shared" si="291"/>
        <v>0</v>
      </c>
      <c r="AIV85" s="196">
        <f t="shared" si="278"/>
        <v>0</v>
      </c>
      <c r="AIW85" s="196">
        <f>IF(IF(sym!$Q74=AIA85,1,0)=1,ABS(AIM85*AIF85),-ABS(AIM85*AIF85))</f>
        <v>0</v>
      </c>
      <c r="AIX85" s="196">
        <f>IF(IF(sym!$P74=AIA85,1,0)=1,ABS(AIM85*AIF85),-ABS(AIM85*AIF85))</f>
        <v>0</v>
      </c>
      <c r="AIY85" s="196">
        <f t="shared" si="301"/>
        <v>0</v>
      </c>
      <c r="AIZ85" s="196">
        <f t="shared" si="279"/>
        <v>0</v>
      </c>
    </row>
    <row r="86" spans="1:936" x14ac:dyDescent="0.25">
      <c r="A86" s="1" t="s">
        <v>419</v>
      </c>
      <c r="B86" s="150" t="str">
        <f>'FuturesInfo (3)'!M74</f>
        <v>@VX</v>
      </c>
      <c r="C86" s="200" t="str">
        <f>VLOOKUP(A86,'FuturesInfo (3)'!$A$2:$K$80,11)</f>
        <v>index</v>
      </c>
      <c r="F86" t="e">
        <f>#REF!</f>
        <v>#REF!</v>
      </c>
      <c r="G86">
        <v>-1</v>
      </c>
      <c r="H86">
        <v>1</v>
      </c>
      <c r="I86">
        <v>-1</v>
      </c>
      <c r="J86">
        <f t="shared" si="206"/>
        <v>1</v>
      </c>
      <c r="K86">
        <f t="shared" si="207"/>
        <v>0</v>
      </c>
      <c r="L86" s="184">
        <v>-6.7453625632400002E-3</v>
      </c>
      <c r="M86" s="2">
        <v>10</v>
      </c>
      <c r="N86">
        <v>60</v>
      </c>
      <c r="O86" t="str">
        <f t="shared" si="208"/>
        <v>TRUE</v>
      </c>
      <c r="P86">
        <f>VLOOKUP($A86,'FuturesInfo (3)'!$A$2:$V$80,22)</f>
        <v>1</v>
      </c>
      <c r="Q86">
        <f t="shared" si="209"/>
        <v>1</v>
      </c>
      <c r="R86">
        <f t="shared" si="209"/>
        <v>1</v>
      </c>
      <c r="S86" s="138">
        <f>VLOOKUP($A86,'FuturesInfo (3)'!$A$2:$O$80,15)*Q86</f>
        <v>16325</v>
      </c>
      <c r="T86" s="144">
        <f t="shared" si="210"/>
        <v>110.11804384489301</v>
      </c>
      <c r="U86" s="144">
        <f t="shared" si="225"/>
        <v>-110.11804384489301</v>
      </c>
      <c r="W86">
        <f t="shared" si="211"/>
        <v>-1</v>
      </c>
      <c r="X86">
        <v>-1</v>
      </c>
      <c r="Y86">
        <v>1</v>
      </c>
      <c r="Z86">
        <v>-1</v>
      </c>
      <c r="AA86">
        <f t="shared" si="226"/>
        <v>1</v>
      </c>
      <c r="AB86">
        <f t="shared" si="212"/>
        <v>0</v>
      </c>
      <c r="AC86" s="1">
        <v>-1.6977928692700001E-2</v>
      </c>
      <c r="AD86" s="2">
        <v>10</v>
      </c>
      <c r="AE86">
        <v>60</v>
      </c>
      <c r="AF86" t="str">
        <f t="shared" si="213"/>
        <v>TRUE</v>
      </c>
      <c r="AG86">
        <f>VLOOKUP($A86,'FuturesInfo (3)'!$A$2:$V$80,22)</f>
        <v>1</v>
      </c>
      <c r="AH86">
        <f t="shared" si="214"/>
        <v>1</v>
      </c>
      <c r="AI86">
        <f t="shared" si="227"/>
        <v>1</v>
      </c>
      <c r="AJ86" s="138">
        <f>VLOOKUP($A86,'FuturesInfo (3)'!$A$2:$O$80,15)*AI86</f>
        <v>16325</v>
      </c>
      <c r="AK86" s="196">
        <f t="shared" si="215"/>
        <v>277.1646859083275</v>
      </c>
      <c r="AL86" s="196">
        <f t="shared" si="228"/>
        <v>-277.1646859083275</v>
      </c>
      <c r="AN86">
        <f t="shared" si="216"/>
        <v>-1</v>
      </c>
      <c r="AO86">
        <v>-1</v>
      </c>
      <c r="AP86">
        <v>1</v>
      </c>
      <c r="AQ86">
        <v>1</v>
      </c>
      <c r="AR86">
        <f t="shared" si="292"/>
        <v>0</v>
      </c>
      <c r="AS86">
        <f t="shared" si="217"/>
        <v>1</v>
      </c>
      <c r="AT86" s="1">
        <v>1.7271157167499999E-2</v>
      </c>
      <c r="AU86" s="2">
        <v>10</v>
      </c>
      <c r="AV86">
        <v>60</v>
      </c>
      <c r="AW86" t="str">
        <f t="shared" si="218"/>
        <v>TRUE</v>
      </c>
      <c r="AX86">
        <f>VLOOKUP($A86,'FuturesInfo (3)'!$A$2:$V$80,22)</f>
        <v>1</v>
      </c>
      <c r="AY86">
        <f t="shared" si="219"/>
        <v>1</v>
      </c>
      <c r="AZ86">
        <f t="shared" si="229"/>
        <v>1</v>
      </c>
      <c r="BA86" s="138">
        <f>VLOOKUP($A86,'FuturesInfo (3)'!$A$2:$O$80,15)*AZ86</f>
        <v>16325</v>
      </c>
      <c r="BB86" s="196">
        <f t="shared" si="220"/>
        <v>-281.95164075943745</v>
      </c>
      <c r="BC86" s="196">
        <f t="shared" si="230"/>
        <v>281.95164075943745</v>
      </c>
      <c r="BE86">
        <v>-1</v>
      </c>
      <c r="BF86">
        <v>1</v>
      </c>
      <c r="BG86">
        <v>1</v>
      </c>
      <c r="BH86">
        <v>1</v>
      </c>
      <c r="BI86">
        <v>1</v>
      </c>
      <c r="BJ86">
        <v>1</v>
      </c>
      <c r="BK86" s="1">
        <v>1.6977928536200001E-2</v>
      </c>
      <c r="BL86" s="2">
        <v>10</v>
      </c>
      <c r="BM86">
        <v>60</v>
      </c>
      <c r="BN86" t="s">
        <v>1180</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1180</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1180</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1180</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1180</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1180</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1180</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1180</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1180</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1180</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1180</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1180</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1180</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1180</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1180</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1180</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1180</v>
      </c>
      <c r="QX86">
        <v>1</v>
      </c>
      <c r="QY86" s="252">
        <v>2</v>
      </c>
      <c r="QZ86">
        <v>1</v>
      </c>
      <c r="RA86" s="138">
        <v>16975</v>
      </c>
      <c r="RB86" s="138">
        <v>16975</v>
      </c>
      <c r="RC86" s="196">
        <v>-485.69384835454002</v>
      </c>
      <c r="RD86" s="196">
        <f t="shared" si="221"/>
        <v>485.69384835454002</v>
      </c>
      <c r="RE86" s="196">
        <v>485.69384835454002</v>
      </c>
      <c r="RF86" s="196">
        <v>-485.69384835454002</v>
      </c>
      <c r="RG86" s="196">
        <v>-485.69384835454002</v>
      </c>
      <c r="RH86" s="196">
        <v>485.69384835454002</v>
      </c>
      <c r="RI86" s="196">
        <f t="shared" si="231"/>
        <v>0</v>
      </c>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f t="shared" si="293"/>
        <v>1</v>
      </c>
      <c r="SE86" t="s">
        <v>1180</v>
      </c>
      <c r="SF86">
        <v>1</v>
      </c>
      <c r="SG86" s="252">
        <v>1</v>
      </c>
      <c r="SH86">
        <v>1</v>
      </c>
      <c r="SI86" s="138">
        <v>16775</v>
      </c>
      <c r="SJ86" s="138">
        <v>16775</v>
      </c>
      <c r="SK86" s="196">
        <v>-197.64359352006502</v>
      </c>
      <c r="SL86" s="196">
        <f t="shared" si="232"/>
        <v>197.64359352006502</v>
      </c>
      <c r="SM86" s="196">
        <v>197.64359352006502</v>
      </c>
      <c r="SN86" s="196">
        <v>-197.64359352006502</v>
      </c>
      <c r="SO86" s="196">
        <v>-197.64359352006502</v>
      </c>
      <c r="SP86" s="196">
        <v>-197.64359352006502</v>
      </c>
      <c r="SQ86" s="196">
        <v>-197.64359352006502</v>
      </c>
      <c r="SR86" s="196">
        <f t="shared" si="233"/>
        <v>-197.64359352006502</v>
      </c>
      <c r="SS86" s="196">
        <v>197.64359352006502</v>
      </c>
      <c r="ST86" s="196">
        <v>-197.64359352006502</v>
      </c>
      <c r="SU86" s="196">
        <v>-197.64359352006502</v>
      </c>
      <c r="SV86" s="196">
        <v>197.64359352006502</v>
      </c>
      <c r="SX86">
        <v>-1</v>
      </c>
      <c r="SY86" s="239">
        <v>-1</v>
      </c>
      <c r="SZ86" s="239">
        <v>1</v>
      </c>
      <c r="TA86" s="239">
        <v>-1</v>
      </c>
      <c r="TB86" s="214">
        <v>-1</v>
      </c>
      <c r="TC86" s="240">
        <v>-4</v>
      </c>
      <c r="TD86">
        <v>1</v>
      </c>
      <c r="TE86">
        <v>1</v>
      </c>
      <c r="TF86" s="214">
        <v>-1</v>
      </c>
      <c r="TG86">
        <v>1</v>
      </c>
      <c r="TH86">
        <v>1</v>
      </c>
      <c r="TI86">
        <v>0</v>
      </c>
      <c r="TJ86">
        <v>0</v>
      </c>
      <c r="TK86" s="248"/>
      <c r="TL86" s="202">
        <v>42548</v>
      </c>
      <c r="TM86">
        <f t="shared" si="294"/>
        <v>-1</v>
      </c>
      <c r="TN86" t="s">
        <v>1180</v>
      </c>
      <c r="TO86">
        <v>1</v>
      </c>
      <c r="TP86" s="252">
        <v>2</v>
      </c>
      <c r="TQ86">
        <v>1</v>
      </c>
      <c r="TR86" s="138">
        <v>16775</v>
      </c>
      <c r="TS86" s="138">
        <v>16775</v>
      </c>
      <c r="TT86" s="196">
        <v>0</v>
      </c>
      <c r="TU86" s="196">
        <f t="shared" si="280"/>
        <v>0</v>
      </c>
      <c r="TV86" s="196">
        <v>0</v>
      </c>
      <c r="TW86" s="196">
        <v>0</v>
      </c>
      <c r="TX86" s="196">
        <v>0</v>
      </c>
      <c r="TY86" s="196">
        <v>0</v>
      </c>
      <c r="TZ86" s="196">
        <v>0</v>
      </c>
      <c r="UA86" s="196">
        <f t="shared" si="234"/>
        <v>0</v>
      </c>
      <c r="UB86" s="196">
        <v>0</v>
      </c>
      <c r="UC86" s="196">
        <v>0</v>
      </c>
      <c r="UD86" s="196">
        <v>0</v>
      </c>
      <c r="UE86" s="196">
        <v>0</v>
      </c>
      <c r="UG86">
        <v>-1</v>
      </c>
      <c r="UH86" s="239">
        <v>-1</v>
      </c>
      <c r="UI86" s="239">
        <v>1</v>
      </c>
      <c r="UJ86" s="239">
        <v>-1</v>
      </c>
      <c r="UK86" s="214">
        <v>-1</v>
      </c>
      <c r="UL86" s="240">
        <v>-4</v>
      </c>
      <c r="UM86">
        <v>1</v>
      </c>
      <c r="UN86">
        <v>1</v>
      </c>
      <c r="UO86" s="214">
        <v>1</v>
      </c>
      <c r="UP86">
        <v>0</v>
      </c>
      <c r="UQ86">
        <v>0</v>
      </c>
      <c r="UR86">
        <v>1</v>
      </c>
      <c r="US86">
        <v>1</v>
      </c>
      <c r="UT86" s="248">
        <v>2.9806259314499998E-3</v>
      </c>
      <c r="UU86" s="202">
        <v>42548</v>
      </c>
      <c r="UV86">
        <f t="shared" si="295"/>
        <v>-1</v>
      </c>
      <c r="UW86" t="s">
        <v>1180</v>
      </c>
      <c r="UX86">
        <v>1</v>
      </c>
      <c r="UY86" s="252">
        <v>2</v>
      </c>
      <c r="UZ86">
        <v>1</v>
      </c>
      <c r="VA86" s="138">
        <v>16825</v>
      </c>
      <c r="VB86" s="138">
        <v>16825</v>
      </c>
      <c r="VC86" s="196">
        <v>-50.14903129664625</v>
      </c>
      <c r="VD86" s="196">
        <f t="shared" si="281"/>
        <v>-50.14903129664625</v>
      </c>
      <c r="VE86" s="196">
        <v>-50.14903129664625</v>
      </c>
      <c r="VF86" s="196">
        <v>50.14903129664625</v>
      </c>
      <c r="VG86" s="196">
        <v>50.14903129664625</v>
      </c>
      <c r="VH86" s="196">
        <v>50.14903129664625</v>
      </c>
      <c r="VI86" s="196">
        <v>-50.14903129664625</v>
      </c>
      <c r="VJ86" s="196">
        <f t="shared" si="235"/>
        <v>-50.14903129664625</v>
      </c>
      <c r="VK86" s="196">
        <v>-50.14903129664625</v>
      </c>
      <c r="VL86" s="196">
        <v>50.14903129664625</v>
      </c>
      <c r="VM86" s="196">
        <v>-50.14903129664625</v>
      </c>
      <c r="VN86" s="196">
        <v>50.14903129664625</v>
      </c>
      <c r="VP86">
        <v>1</v>
      </c>
      <c r="VQ86" s="239">
        <v>-1</v>
      </c>
      <c r="VR86" s="239">
        <v>1</v>
      </c>
      <c r="VS86" s="239">
        <v>-1</v>
      </c>
      <c r="VT86" s="214">
        <v>-1</v>
      </c>
      <c r="VU86" s="240">
        <v>-1</v>
      </c>
      <c r="VV86">
        <v>1</v>
      </c>
      <c r="VW86">
        <v>1</v>
      </c>
      <c r="VX86" s="214">
        <v>-1</v>
      </c>
      <c r="VY86">
        <v>1</v>
      </c>
      <c r="VZ86">
        <v>1</v>
      </c>
      <c r="WA86">
        <v>0</v>
      </c>
      <c r="WB86">
        <v>0</v>
      </c>
      <c r="WC86" s="248">
        <v>-3.8632986627000002E-2</v>
      </c>
      <c r="WD86" s="202">
        <v>42548</v>
      </c>
      <c r="WE86">
        <f t="shared" si="296"/>
        <v>1</v>
      </c>
      <c r="WF86" t="s">
        <v>1180</v>
      </c>
      <c r="WG86">
        <v>1</v>
      </c>
      <c r="WH86" s="252">
        <v>2</v>
      </c>
      <c r="WI86">
        <v>1</v>
      </c>
      <c r="WJ86" s="138">
        <v>16175</v>
      </c>
      <c r="WK86" s="138">
        <v>16175</v>
      </c>
      <c r="WL86" s="196">
        <v>624.88855869172505</v>
      </c>
      <c r="WM86" s="196">
        <f t="shared" si="282"/>
        <v>-624.88855869172505</v>
      </c>
      <c r="WN86" s="196">
        <v>624.88855869172505</v>
      </c>
      <c r="WO86" s="196">
        <v>-624.88855869172505</v>
      </c>
      <c r="WP86" s="196">
        <v>-624.88855869172505</v>
      </c>
      <c r="WQ86" s="196">
        <v>-624.88855869172505</v>
      </c>
      <c r="WR86" s="196">
        <v>624.88855869172505</v>
      </c>
      <c r="WS86" s="196">
        <f t="shared" si="236"/>
        <v>-624.88855869172505</v>
      </c>
      <c r="WT86" s="196">
        <v>624.88855869172505</v>
      </c>
      <c r="WU86" s="196">
        <v>-624.88855869172505</v>
      </c>
      <c r="WV86" s="196">
        <v>-624.88855869172505</v>
      </c>
      <c r="WW86" s="196">
        <v>624.88855869172505</v>
      </c>
      <c r="WY86">
        <v>-1</v>
      </c>
      <c r="WZ86" s="239">
        <v>-1</v>
      </c>
      <c r="XA86" s="239">
        <v>1</v>
      </c>
      <c r="XB86" s="239">
        <v>-1</v>
      </c>
      <c r="XC86" s="214">
        <v>-1</v>
      </c>
      <c r="XD86" s="240">
        <v>-2</v>
      </c>
      <c r="XE86">
        <v>1</v>
      </c>
      <c r="XF86">
        <v>1</v>
      </c>
      <c r="XG86">
        <v>-1</v>
      </c>
      <c r="XH86">
        <v>1</v>
      </c>
      <c r="XI86">
        <v>1</v>
      </c>
      <c r="XJ86">
        <v>0</v>
      </c>
      <c r="XK86">
        <v>0</v>
      </c>
      <c r="XL86">
        <v>-1.5455950541E-2</v>
      </c>
      <c r="XM86" s="202">
        <v>42548</v>
      </c>
      <c r="XN86">
        <f t="shared" si="297"/>
        <v>-1</v>
      </c>
      <c r="XO86" t="s">
        <v>1180</v>
      </c>
      <c r="XP86">
        <v>1</v>
      </c>
      <c r="XQ86" s="252">
        <v>1</v>
      </c>
      <c r="XR86">
        <v>1</v>
      </c>
      <c r="XS86" s="138">
        <v>15925</v>
      </c>
      <c r="XT86" s="138">
        <v>15925</v>
      </c>
      <c r="XU86" s="196">
        <v>246.13601236542499</v>
      </c>
      <c r="XV86" s="196">
        <f t="shared" si="283"/>
        <v>246.13601236542499</v>
      </c>
      <c r="XW86" s="196">
        <v>246.13601236542499</v>
      </c>
      <c r="XX86" s="196">
        <v>-246.13601236542499</v>
      </c>
      <c r="XY86" s="196">
        <v>-246.13601236542499</v>
      </c>
      <c r="XZ86" s="196">
        <v>-246.13601236542499</v>
      </c>
      <c r="YA86" s="196">
        <v>246.13601236542499</v>
      </c>
      <c r="YB86" s="196">
        <f t="shared" si="237"/>
        <v>246.13601236542499</v>
      </c>
      <c r="YC86" s="196">
        <v>246.13601236542499</v>
      </c>
      <c r="YD86" s="196">
        <v>-246.13601236542499</v>
      </c>
      <c r="YE86" s="196">
        <v>-246.13601236542499</v>
      </c>
      <c r="YF86" s="196">
        <v>246.13601236542499</v>
      </c>
      <c r="YH86">
        <v>-1</v>
      </c>
      <c r="YI86">
        <v>-1</v>
      </c>
      <c r="YJ86">
        <v>1</v>
      </c>
      <c r="YK86">
        <v>-1</v>
      </c>
      <c r="YL86">
        <v>-1</v>
      </c>
      <c r="YM86">
        <v>-1</v>
      </c>
      <c r="YN86">
        <v>1</v>
      </c>
      <c r="YO86">
        <v>1</v>
      </c>
      <c r="YP86" s="214">
        <v>-1</v>
      </c>
      <c r="YQ86">
        <v>1</v>
      </c>
      <c r="YR86">
        <v>1</v>
      </c>
      <c r="YS86">
        <v>0</v>
      </c>
      <c r="YT86">
        <v>0</v>
      </c>
      <c r="YU86" s="248">
        <v>-7.2213500850900003E-2</v>
      </c>
      <c r="YV86" s="202">
        <v>42548</v>
      </c>
      <c r="YW86">
        <f t="shared" si="298"/>
        <v>-1</v>
      </c>
      <c r="YX86" t="s">
        <v>1180</v>
      </c>
      <c r="YY86">
        <v>1</v>
      </c>
      <c r="YZ86">
        <v>1</v>
      </c>
      <c r="ZA86">
        <v>1</v>
      </c>
      <c r="ZB86" s="138">
        <v>16775</v>
      </c>
      <c r="ZC86" s="138">
        <v>16775</v>
      </c>
      <c r="ZD86" s="196">
        <v>1211.3814767738475</v>
      </c>
      <c r="ZE86" s="196">
        <f t="shared" si="284"/>
        <v>1211.3814767738475</v>
      </c>
      <c r="ZF86" s="196">
        <v>1211.3814767738475</v>
      </c>
      <c r="ZG86" s="196">
        <v>-1211.3814767738475</v>
      </c>
      <c r="ZH86" s="196">
        <v>-1211.3814767738475</v>
      </c>
      <c r="ZI86" s="196">
        <v>-1211.3814767738475</v>
      </c>
      <c r="ZJ86" s="196">
        <v>1211.3814767738475</v>
      </c>
      <c r="ZK86" s="196">
        <f t="shared" si="238"/>
        <v>1211.3814767738475</v>
      </c>
      <c r="ZL86" s="196">
        <v>1211.3814767738475</v>
      </c>
      <c r="ZM86" s="196">
        <v>-1211.3814767738475</v>
      </c>
      <c r="ZN86" s="196">
        <v>-1211.3814767738475</v>
      </c>
      <c r="ZO86" s="196">
        <v>1211.3814767738475</v>
      </c>
      <c r="ZQ86">
        <v>-1</v>
      </c>
      <c r="ZR86" s="239">
        <v>-1</v>
      </c>
      <c r="ZS86" s="239">
        <v>1</v>
      </c>
      <c r="ZT86" s="239">
        <v>-1</v>
      </c>
      <c r="ZU86" s="214">
        <v>-1</v>
      </c>
      <c r="ZV86" s="240">
        <v>-2</v>
      </c>
      <c r="ZW86">
        <v>1</v>
      </c>
      <c r="ZX86">
        <v>1</v>
      </c>
      <c r="ZY86" s="214">
        <v>-1</v>
      </c>
      <c r="ZZ86">
        <v>1</v>
      </c>
      <c r="AAA86">
        <v>1</v>
      </c>
      <c r="AAB86">
        <v>0</v>
      </c>
      <c r="AAC86">
        <v>0</v>
      </c>
      <c r="AAD86" s="248">
        <v>-2.9806259314499998E-3</v>
      </c>
      <c r="AAE86" s="202">
        <v>42548</v>
      </c>
      <c r="AAF86">
        <f t="shared" si="239"/>
        <v>-1</v>
      </c>
      <c r="AAG86" t="s">
        <v>1180</v>
      </c>
      <c r="AAH86">
        <v>1</v>
      </c>
      <c r="AAI86" s="252">
        <v>2</v>
      </c>
      <c r="AAJ86">
        <v>1</v>
      </c>
      <c r="AAK86" s="138">
        <v>16725</v>
      </c>
      <c r="AAL86" s="138">
        <v>16725</v>
      </c>
      <c r="AAM86" s="196">
        <v>49.850968703501245</v>
      </c>
      <c r="AAN86" s="196">
        <f t="shared" si="285"/>
        <v>49.850968703501245</v>
      </c>
      <c r="AAO86" s="196">
        <v>49.850968703501245</v>
      </c>
      <c r="AAP86" s="196">
        <v>-49.850968703501245</v>
      </c>
      <c r="AAQ86" s="196">
        <v>-49.850968703501245</v>
      </c>
      <c r="AAR86" s="196">
        <v>-49.850968703501245</v>
      </c>
      <c r="AAS86" s="196">
        <v>49.850968703501245</v>
      </c>
      <c r="AAT86" s="196">
        <f t="shared" si="240"/>
        <v>49.850968703501245</v>
      </c>
      <c r="AAU86" s="196">
        <v>49.850968703501245</v>
      </c>
      <c r="AAV86" s="196">
        <v>-49.850968703501245</v>
      </c>
      <c r="AAW86" s="196">
        <v>-49.850968703501245</v>
      </c>
      <c r="AAX86" s="196">
        <v>49.850968703501245</v>
      </c>
      <c r="AAZ86">
        <v>-1</v>
      </c>
      <c r="ABA86" s="239">
        <v>-1</v>
      </c>
      <c r="ABB86" s="239">
        <v>1</v>
      </c>
      <c r="ABC86" s="239">
        <v>-1</v>
      </c>
      <c r="ABD86" s="214">
        <v>-1</v>
      </c>
      <c r="ABE86" s="240">
        <v>9</v>
      </c>
      <c r="ABF86">
        <v>1</v>
      </c>
      <c r="ABG86">
        <v>-1</v>
      </c>
      <c r="ABH86" s="214">
        <v>-1</v>
      </c>
      <c r="ABI86">
        <v>1</v>
      </c>
      <c r="ABJ86">
        <v>1</v>
      </c>
      <c r="ABK86">
        <v>0</v>
      </c>
      <c r="ABL86">
        <v>1</v>
      </c>
      <c r="ABM86" s="248">
        <v>-2.9895366218199999E-2</v>
      </c>
      <c r="ABN86" s="202">
        <v>42548</v>
      </c>
      <c r="ABO86">
        <v>-1</v>
      </c>
      <c r="ABP86" t="s">
        <v>1180</v>
      </c>
      <c r="ABQ86">
        <v>1</v>
      </c>
      <c r="ABR86" s="252">
        <v>2</v>
      </c>
      <c r="ABS86">
        <v>1</v>
      </c>
      <c r="ABT86" s="138">
        <v>16225.000000000002</v>
      </c>
      <c r="ABU86" s="138">
        <v>16225.000000000002</v>
      </c>
      <c r="ABV86" s="196">
        <v>485.05231689029506</v>
      </c>
      <c r="ABW86" s="196">
        <v>485.05231689029506</v>
      </c>
      <c r="ABX86" s="196">
        <v>485.05231689029506</v>
      </c>
      <c r="ABY86" s="196">
        <v>-485.05231689029506</v>
      </c>
      <c r="ABZ86" s="196">
        <v>485.05231689029506</v>
      </c>
      <c r="ACA86" s="196">
        <v>-485.05231689029506</v>
      </c>
      <c r="ACB86" s="196">
        <v>485.05231689029506</v>
      </c>
      <c r="ACC86" s="196">
        <v>485.05231689029506</v>
      </c>
      <c r="ACD86" s="196">
        <v>485.05231689029506</v>
      </c>
      <c r="ACE86" s="196">
        <v>-485.05231689029506</v>
      </c>
      <c r="ACF86" s="196">
        <v>-485.05231689029506</v>
      </c>
      <c r="ACG86" s="196">
        <v>485.05231689029506</v>
      </c>
      <c r="ACI86">
        <v>-1</v>
      </c>
      <c r="ACJ86" s="239">
        <v>-1</v>
      </c>
      <c r="ACK86" s="239">
        <v>1</v>
      </c>
      <c r="ACL86" s="239">
        <v>-1</v>
      </c>
      <c r="ACM86" s="214">
        <v>-1</v>
      </c>
      <c r="ACN86" s="240">
        <v>-4</v>
      </c>
      <c r="ACO86">
        <v>1</v>
      </c>
      <c r="ACP86">
        <v>1</v>
      </c>
      <c r="ACQ86" s="214">
        <v>1</v>
      </c>
      <c r="ACR86">
        <v>1</v>
      </c>
      <c r="ACS86">
        <v>0</v>
      </c>
      <c r="ACT86">
        <v>1</v>
      </c>
      <c r="ACU86">
        <v>1</v>
      </c>
      <c r="ACV86" s="248">
        <v>0</v>
      </c>
      <c r="ACW86" s="202">
        <v>42557</v>
      </c>
      <c r="ACX86">
        <v>-1</v>
      </c>
      <c r="ACY86" t="s">
        <v>1180</v>
      </c>
      <c r="ACZ86">
        <v>1</v>
      </c>
      <c r="ADA86" s="252"/>
      <c r="ADB86">
        <v>1</v>
      </c>
      <c r="ADC86" s="138">
        <v>16225.000000000002</v>
      </c>
      <c r="ADD86" s="138">
        <v>16225.000000000002</v>
      </c>
      <c r="ADE86" s="196">
        <v>0</v>
      </c>
      <c r="ADF86" s="196">
        <v>0</v>
      </c>
      <c r="ADG86" s="196">
        <v>0</v>
      </c>
      <c r="ADH86" s="196">
        <v>0</v>
      </c>
      <c r="ADI86" s="196">
        <v>0</v>
      </c>
      <c r="ADJ86" s="196">
        <v>0</v>
      </c>
      <c r="ADK86" s="196">
        <v>0</v>
      </c>
      <c r="ADL86" s="196">
        <v>0</v>
      </c>
      <c r="ADM86" s="196">
        <v>0</v>
      </c>
      <c r="ADN86" s="196">
        <v>0</v>
      </c>
      <c r="ADO86" s="196">
        <v>0</v>
      </c>
      <c r="ADP86" s="196">
        <v>0</v>
      </c>
      <c r="ADR86">
        <v>1</v>
      </c>
      <c r="ADS86" s="239">
        <v>-1</v>
      </c>
      <c r="ADT86" s="239">
        <v>1</v>
      </c>
      <c r="ADU86" s="214">
        <v>-1</v>
      </c>
      <c r="ADV86" s="214">
        <v>-1</v>
      </c>
      <c r="ADW86" s="240">
        <v>-1</v>
      </c>
      <c r="ADX86">
        <v>1</v>
      </c>
      <c r="ADY86">
        <v>1</v>
      </c>
      <c r="ADZ86" s="214">
        <v>-1</v>
      </c>
      <c r="AEA86">
        <v>0</v>
      </c>
      <c r="AEB86">
        <v>1</v>
      </c>
      <c r="AEC86">
        <v>0</v>
      </c>
      <c r="AED86">
        <v>0</v>
      </c>
      <c r="AEE86" s="248">
        <v>-6.1633281972299997E-3</v>
      </c>
      <c r="AEF86" s="202">
        <v>42548</v>
      </c>
      <c r="AEG86">
        <v>1</v>
      </c>
      <c r="AEH86" t="s">
        <v>1180</v>
      </c>
      <c r="AEI86">
        <v>1</v>
      </c>
      <c r="AEJ86" s="252"/>
      <c r="AEK86">
        <v>1</v>
      </c>
      <c r="AEL86" s="138">
        <v>16125</v>
      </c>
      <c r="AEM86" s="138">
        <v>16125</v>
      </c>
      <c r="AEN86" s="196">
        <v>99.383667180333745</v>
      </c>
      <c r="AEO86" s="196">
        <v>-99.383667180333745</v>
      </c>
      <c r="AEP86" s="196">
        <v>99.383667180333745</v>
      </c>
      <c r="AEQ86" s="196">
        <v>-99.383667180333745</v>
      </c>
      <c r="AER86" s="196">
        <v>-99.383667180333745</v>
      </c>
      <c r="AES86" s="196">
        <v>-99.383667180333745</v>
      </c>
      <c r="AET86" s="196">
        <v>99.383667180333745</v>
      </c>
      <c r="AEU86" s="196">
        <v>-99.383667180333745</v>
      </c>
      <c r="AEV86" s="196">
        <v>99.383667180333745</v>
      </c>
      <c r="AEW86" s="196">
        <v>-99.383667180333745</v>
      </c>
      <c r="AEX86" s="196">
        <v>-99.383667180333745</v>
      </c>
      <c r="AEY86" s="196">
        <v>99.383667180333745</v>
      </c>
      <c r="AFA86">
        <f t="shared" si="241"/>
        <v>-1</v>
      </c>
      <c r="AFB86" s="239">
        <v>-1</v>
      </c>
      <c r="AFC86" s="239">
        <v>1</v>
      </c>
      <c r="AFD86" s="239">
        <v>-1</v>
      </c>
      <c r="AFE86" s="214">
        <v>-1</v>
      </c>
      <c r="AFF86" s="240">
        <v>-2</v>
      </c>
      <c r="AFG86">
        <f t="shared" si="242"/>
        <v>1</v>
      </c>
      <c r="AFH86">
        <f t="shared" si="243"/>
        <v>1</v>
      </c>
      <c r="AFI86" s="214">
        <v>1</v>
      </c>
      <c r="AFJ86">
        <f t="shared" si="244"/>
        <v>1</v>
      </c>
      <c r="AFK86">
        <f t="shared" si="194"/>
        <v>0</v>
      </c>
      <c r="AFL86">
        <f t="shared" si="286"/>
        <v>1</v>
      </c>
      <c r="AFM86">
        <f t="shared" si="245"/>
        <v>1</v>
      </c>
      <c r="AFN86">
        <v>1.24031007752E-2</v>
      </c>
      <c r="AFO86" s="202">
        <v>42548</v>
      </c>
      <c r="AFP86">
        <f t="shared" si="246"/>
        <v>-1</v>
      </c>
      <c r="AFQ86" t="str">
        <f t="shared" si="222"/>
        <v>TRUE</v>
      </c>
      <c r="AFR86">
        <f>VLOOKUP($A86,'FuturesInfo (3)'!$A$2:$V$80,22)</f>
        <v>1</v>
      </c>
      <c r="AFS86" s="252"/>
      <c r="AFT86">
        <f t="shared" si="247"/>
        <v>1</v>
      </c>
      <c r="AFU86" s="138">
        <f>VLOOKUP($A86,'FuturesInfo (3)'!$A$2:$O$80,15)*AFR86</f>
        <v>16325</v>
      </c>
      <c r="AFV86" s="138">
        <f>VLOOKUP($A86,'FuturesInfo (3)'!$A$2:$O$80,15)*AFT86</f>
        <v>16325</v>
      </c>
      <c r="AFW86" s="196">
        <f t="shared" si="248"/>
        <v>-202.48062015514</v>
      </c>
      <c r="AFX86" s="196">
        <f t="shared" si="302"/>
        <v>-202.48062015514</v>
      </c>
      <c r="AFY86" s="196">
        <f t="shared" si="249"/>
        <v>-202.48062015514</v>
      </c>
      <c r="AFZ86" s="196">
        <f t="shared" si="250"/>
        <v>202.48062015514</v>
      </c>
      <c r="AGA86" s="196">
        <f t="shared" ref="AGA86:AGA92" si="305">IF(AFM86=1,ABS(AFU86*AFN86),-ABS(AFU86*AFN86))</f>
        <v>202.48062015514</v>
      </c>
      <c r="AGB86" s="196">
        <f t="shared" si="251"/>
        <v>202.48062015514</v>
      </c>
      <c r="AGC86" s="196">
        <f t="shared" si="287"/>
        <v>-202.48062015514</v>
      </c>
      <c r="AGD86" s="196">
        <f t="shared" si="252"/>
        <v>-202.48062015514</v>
      </c>
      <c r="AGE86" s="196">
        <f>IF(IF(sym!$Q75=AFI86,1,0)=1,ABS(AFU86*AFN86),-ABS(AFU86*AFN86))</f>
        <v>-202.48062015514</v>
      </c>
      <c r="AGF86" s="196">
        <f>IF(IF(sym!$P75=AFI86,1,0)=1,ABS(AFU86*AFN86),-ABS(AFU86*AFN86))</f>
        <v>202.48062015514</v>
      </c>
      <c r="AGG86" s="196">
        <f t="shared" si="299"/>
        <v>-202.48062015514</v>
      </c>
      <c r="AGH86" s="196">
        <f t="shared" si="253"/>
        <v>202.48062015514</v>
      </c>
      <c r="AGJ86">
        <f t="shared" si="254"/>
        <v>1</v>
      </c>
      <c r="AGK86" s="239">
        <v>1</v>
      </c>
      <c r="AGL86" s="239">
        <v>1</v>
      </c>
      <c r="AGM86" s="239">
        <v>-1</v>
      </c>
      <c r="AGN86" s="214">
        <v>-1</v>
      </c>
      <c r="AGO86" s="240">
        <v>-3</v>
      </c>
      <c r="AGP86">
        <f t="shared" si="255"/>
        <v>1</v>
      </c>
      <c r="AGQ86">
        <f t="shared" si="256"/>
        <v>1</v>
      </c>
      <c r="AGR86" s="214"/>
      <c r="AGS86">
        <f t="shared" si="257"/>
        <v>0</v>
      </c>
      <c r="AGT86">
        <f t="shared" si="195"/>
        <v>0</v>
      </c>
      <c r="AGU86">
        <f t="shared" si="288"/>
        <v>0</v>
      </c>
      <c r="AGV86">
        <f t="shared" si="258"/>
        <v>0</v>
      </c>
      <c r="AGW86" s="248"/>
      <c r="AGX86" s="202">
        <v>42548</v>
      </c>
      <c r="AGY86">
        <f t="shared" si="259"/>
        <v>1</v>
      </c>
      <c r="AGZ86" t="str">
        <f t="shared" si="223"/>
        <v>TRUE</v>
      </c>
      <c r="AHA86">
        <f>VLOOKUP($A86,'FuturesInfo (3)'!$A$2:$V$80,22)</f>
        <v>1</v>
      </c>
      <c r="AHB86" s="252"/>
      <c r="AHC86">
        <f t="shared" si="260"/>
        <v>1</v>
      </c>
      <c r="AHD86" s="138">
        <f>VLOOKUP($A86,'FuturesInfo (3)'!$A$2:$O$80,15)*AHA86</f>
        <v>16325</v>
      </c>
      <c r="AHE86" s="138">
        <f>VLOOKUP($A86,'FuturesInfo (3)'!$A$2:$O$80,15)*AHC86</f>
        <v>16325</v>
      </c>
      <c r="AHF86" s="196">
        <f t="shared" si="261"/>
        <v>0</v>
      </c>
      <c r="AHG86" s="196">
        <f t="shared" si="303"/>
        <v>0</v>
      </c>
      <c r="AHH86" s="196">
        <f t="shared" si="262"/>
        <v>0</v>
      </c>
      <c r="AHI86" s="196">
        <f t="shared" si="263"/>
        <v>0</v>
      </c>
      <c r="AHJ86" s="196">
        <f t="shared" ref="AHJ86:AHJ92" si="306">IF(AGV86=1,ABS(AHD86*AGW86),-ABS(AHD86*AGW86))</f>
        <v>0</v>
      </c>
      <c r="AHK86" s="196">
        <f t="shared" si="264"/>
        <v>0</v>
      </c>
      <c r="AHL86" s="196">
        <f t="shared" si="289"/>
        <v>0</v>
      </c>
      <c r="AHM86" s="196">
        <f t="shared" si="265"/>
        <v>0</v>
      </c>
      <c r="AHN86" s="196">
        <f>IF(IF(sym!$Q75=AGR86,1,0)=1,ABS(AHD86*AGW86),-ABS(AHD86*AGW86))</f>
        <v>0</v>
      </c>
      <c r="AHO86" s="196">
        <f>IF(IF(sym!$P75=AGR86,1,0)=1,ABS(AHD86*AGW86),-ABS(AHD86*AGW86))</f>
        <v>0</v>
      </c>
      <c r="AHP86" s="196">
        <f t="shared" si="300"/>
        <v>0</v>
      </c>
      <c r="AHQ86" s="196">
        <f t="shared" si="266"/>
        <v>0</v>
      </c>
      <c r="AHS86">
        <f t="shared" si="267"/>
        <v>0</v>
      </c>
      <c r="AHT86" s="239"/>
      <c r="AHU86" s="239"/>
      <c r="AHV86" s="239"/>
      <c r="AHW86" s="214"/>
      <c r="AHX86" s="240"/>
      <c r="AHY86">
        <f t="shared" si="268"/>
        <v>1</v>
      </c>
      <c r="AHZ86">
        <f t="shared" si="269"/>
        <v>0</v>
      </c>
      <c r="AIA86" s="214"/>
      <c r="AIB86">
        <f t="shared" si="270"/>
        <v>1</v>
      </c>
      <c r="AIC86">
        <f t="shared" si="196"/>
        <v>1</v>
      </c>
      <c r="AID86">
        <f t="shared" si="290"/>
        <v>0</v>
      </c>
      <c r="AIE86">
        <f t="shared" si="271"/>
        <v>1</v>
      </c>
      <c r="AIF86" s="248"/>
      <c r="AIG86" s="202"/>
      <c r="AIH86">
        <f t="shared" si="272"/>
        <v>-1</v>
      </c>
      <c r="AII86" t="str">
        <f t="shared" si="224"/>
        <v>FALSE</v>
      </c>
      <c r="AIJ86">
        <f>VLOOKUP($A86,'FuturesInfo (3)'!$A$2:$V$80,22)</f>
        <v>1</v>
      </c>
      <c r="AIK86" s="252"/>
      <c r="AIL86">
        <f t="shared" si="273"/>
        <v>1</v>
      </c>
      <c r="AIM86" s="138">
        <f>VLOOKUP($A86,'FuturesInfo (3)'!$A$2:$O$80,15)*AIJ86</f>
        <v>16325</v>
      </c>
      <c r="AIN86" s="138">
        <f>VLOOKUP($A86,'FuturesInfo (3)'!$A$2:$O$80,15)*AIL86</f>
        <v>16325</v>
      </c>
      <c r="AIO86" s="196">
        <f t="shared" si="274"/>
        <v>0</v>
      </c>
      <c r="AIP86" s="196">
        <f t="shared" si="304"/>
        <v>0</v>
      </c>
      <c r="AIQ86" s="196">
        <f t="shared" si="275"/>
        <v>0</v>
      </c>
      <c r="AIR86" s="196">
        <f t="shared" si="276"/>
        <v>0</v>
      </c>
      <c r="AIS86" s="196">
        <f t="shared" ref="AIS86:AIS92" si="307">IF(AIE86=1,ABS(AIM86*AIF86),-ABS(AIM86*AIF86))</f>
        <v>0</v>
      </c>
      <c r="AIT86" s="196">
        <f t="shared" si="277"/>
        <v>0</v>
      </c>
      <c r="AIU86" s="196">
        <f t="shared" si="291"/>
        <v>0</v>
      </c>
      <c r="AIV86" s="196">
        <f t="shared" si="278"/>
        <v>0</v>
      </c>
      <c r="AIW86" s="196">
        <f>IF(IF(sym!$Q75=AIA86,1,0)=1,ABS(AIM86*AIF86),-ABS(AIM86*AIF86))</f>
        <v>0</v>
      </c>
      <c r="AIX86" s="196">
        <f>IF(IF(sym!$P75=AIA86,1,0)=1,ABS(AIM86*AIF86),-ABS(AIM86*AIF86))</f>
        <v>0</v>
      </c>
      <c r="AIY86" s="196">
        <f t="shared" si="301"/>
        <v>0</v>
      </c>
      <c r="AIZ86" s="196">
        <f t="shared" si="279"/>
        <v>0</v>
      </c>
    </row>
    <row r="87" spans="1:936" s="3" customFormat="1" x14ac:dyDescent="0.25">
      <c r="A87" s="1" t="s">
        <v>421</v>
      </c>
      <c r="B87" s="150" t="str">
        <f>'FuturesInfo (3)'!M75</f>
        <v>@W</v>
      </c>
      <c r="C87" s="200" t="str">
        <f>VLOOKUP(A87,'FuturesInfo (3)'!$A$2:$K$80,11)</f>
        <v>grain</v>
      </c>
      <c r="D87"/>
      <c r="F87" t="e">
        <f>#REF!</f>
        <v>#REF!</v>
      </c>
      <c r="G87">
        <v>1</v>
      </c>
      <c r="H87">
        <v>1</v>
      </c>
      <c r="I87">
        <v>1</v>
      </c>
      <c r="J87">
        <f t="shared" si="206"/>
        <v>1</v>
      </c>
      <c r="K87">
        <f t="shared" si="207"/>
        <v>1</v>
      </c>
      <c r="L87" s="184">
        <v>2.4201853759000001E-2</v>
      </c>
      <c r="M87" s="2">
        <v>10</v>
      </c>
      <c r="N87">
        <v>60</v>
      </c>
      <c r="O87" t="str">
        <f t="shared" si="208"/>
        <v>TRUE</v>
      </c>
      <c r="P87">
        <f>VLOOKUP($A87,'FuturesInfo (3)'!$A$2:$V$80,22)</f>
        <v>3</v>
      </c>
      <c r="Q87">
        <f t="shared" si="209"/>
        <v>3</v>
      </c>
      <c r="R87">
        <f t="shared" si="209"/>
        <v>3</v>
      </c>
      <c r="S87" s="138">
        <f>VLOOKUP($A87,'FuturesInfo (3)'!$A$2:$O$80,15)*Q87</f>
        <v>63712.5</v>
      </c>
      <c r="T87" s="144">
        <f t="shared" si="210"/>
        <v>1541.9606076202876</v>
      </c>
      <c r="U87" s="144">
        <f t="shared" si="225"/>
        <v>1541.9606076202876</v>
      </c>
      <c r="W87">
        <f t="shared" si="211"/>
        <v>1</v>
      </c>
      <c r="X87">
        <v>-1</v>
      </c>
      <c r="Y87">
        <v>1</v>
      </c>
      <c r="Z87">
        <v>1</v>
      </c>
      <c r="AA87">
        <f t="shared" si="226"/>
        <v>0</v>
      </c>
      <c r="AB87">
        <f t="shared" si="212"/>
        <v>1</v>
      </c>
      <c r="AC87" s="1">
        <v>2.0613373554499999E-2</v>
      </c>
      <c r="AD87" s="2">
        <v>10</v>
      </c>
      <c r="AE87">
        <v>60</v>
      </c>
      <c r="AF87" t="str">
        <f t="shared" si="213"/>
        <v>TRUE</v>
      </c>
      <c r="AG87">
        <f>VLOOKUP($A87,'FuturesInfo (3)'!$A$2:$V$80,22)</f>
        <v>3</v>
      </c>
      <c r="AH87">
        <f t="shared" si="214"/>
        <v>2</v>
      </c>
      <c r="AI87">
        <f t="shared" si="227"/>
        <v>3</v>
      </c>
      <c r="AJ87" s="138">
        <f>VLOOKUP($A87,'FuturesInfo (3)'!$A$2:$O$80,15)*AI87</f>
        <v>63712.5</v>
      </c>
      <c r="AK87" s="196">
        <f t="shared" si="215"/>
        <v>-1313.3295625910812</v>
      </c>
      <c r="AL87" s="196">
        <f t="shared" si="228"/>
        <v>1313.3295625910812</v>
      </c>
      <c r="AN87">
        <f t="shared" si="216"/>
        <v>-1</v>
      </c>
      <c r="AO87">
        <v>1</v>
      </c>
      <c r="AP87">
        <v>1</v>
      </c>
      <c r="AQ87">
        <v>1</v>
      </c>
      <c r="AR87">
        <f t="shared" si="292"/>
        <v>1</v>
      </c>
      <c r="AS87">
        <f t="shared" si="217"/>
        <v>1</v>
      </c>
      <c r="AT87" s="1">
        <v>2.95566502463E-3</v>
      </c>
      <c r="AU87" s="2">
        <v>10</v>
      </c>
      <c r="AV87">
        <v>60</v>
      </c>
      <c r="AW87" t="str">
        <f t="shared" si="218"/>
        <v>TRUE</v>
      </c>
      <c r="AX87">
        <f>VLOOKUP($A87,'FuturesInfo (3)'!$A$2:$V$80,22)</f>
        <v>3</v>
      </c>
      <c r="AY87">
        <f t="shared" si="219"/>
        <v>4</v>
      </c>
      <c r="AZ87">
        <f t="shared" si="229"/>
        <v>3</v>
      </c>
      <c r="BA87" s="138">
        <f>VLOOKUP($A87,'FuturesInfo (3)'!$A$2:$O$80,15)*AZ87</f>
        <v>63712.5</v>
      </c>
      <c r="BB87" s="196">
        <f t="shared" si="220"/>
        <v>188.31280788173888</v>
      </c>
      <c r="BC87" s="196">
        <f t="shared" si="230"/>
        <v>188.31280788173888</v>
      </c>
      <c r="BE87">
        <v>1</v>
      </c>
      <c r="BF87">
        <v>1</v>
      </c>
      <c r="BG87">
        <v>1</v>
      </c>
      <c r="BH87">
        <v>1</v>
      </c>
      <c r="BI87">
        <v>1</v>
      </c>
      <c r="BJ87">
        <v>1</v>
      </c>
      <c r="BK87" s="1">
        <v>2.0628683693499999E-2</v>
      </c>
      <c r="BL87" s="2">
        <v>10</v>
      </c>
      <c r="BM87">
        <v>60</v>
      </c>
      <c r="BN87" t="s">
        <v>1180</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1180</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1180</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1180</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1180</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1180</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1180</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1180</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1180</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1180</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1180</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1180</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1180</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1180</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1180</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1180</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1180</v>
      </c>
      <c r="QX87">
        <v>3</v>
      </c>
      <c r="QY87" s="252">
        <v>2</v>
      </c>
      <c r="QZ87">
        <v>2</v>
      </c>
      <c r="RA87" s="138">
        <v>66825</v>
      </c>
      <c r="RB87" s="138">
        <v>44550</v>
      </c>
      <c r="RC87" s="196">
        <v>-150.33745781764875</v>
      </c>
      <c r="RD87" s="196">
        <f t="shared" si="221"/>
        <v>-150.33745781764875</v>
      </c>
      <c r="RE87" s="196">
        <v>150.33745781764875</v>
      </c>
      <c r="RF87" s="196">
        <v>-150.33745781764875</v>
      </c>
      <c r="RG87" s="196">
        <v>150.33745781764875</v>
      </c>
      <c r="RH87" s="196">
        <v>150.33745781764875</v>
      </c>
      <c r="RI87" s="196">
        <f t="shared" si="231"/>
        <v>-2</v>
      </c>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f t="shared" si="293"/>
        <v>1</v>
      </c>
      <c r="SE87" t="s">
        <v>1180</v>
      </c>
      <c r="SF87">
        <v>3</v>
      </c>
      <c r="SG87" s="252">
        <v>2</v>
      </c>
      <c r="SH87">
        <v>2</v>
      </c>
      <c r="SI87" s="138">
        <v>64537.5</v>
      </c>
      <c r="SJ87" s="138">
        <v>43025</v>
      </c>
      <c r="SK87" s="196">
        <v>2209.1961279482211</v>
      </c>
      <c r="SL87" s="196">
        <f t="shared" si="232"/>
        <v>-2209.1961279482211</v>
      </c>
      <c r="SM87" s="196">
        <v>2209.1961279482211</v>
      </c>
      <c r="SN87" s="196">
        <v>-2209.1961279482211</v>
      </c>
      <c r="SO87" s="196">
        <v>-2209.1961279482211</v>
      </c>
      <c r="SP87" s="196">
        <v>-2209.1961279482211</v>
      </c>
      <c r="SQ87" s="196">
        <v>2209.1961279482211</v>
      </c>
      <c r="SR87" s="196">
        <f t="shared" si="233"/>
        <v>-2209.1961279482211</v>
      </c>
      <c r="SS87" s="196">
        <v>-2209.1961279482211</v>
      </c>
      <c r="ST87" s="196">
        <v>2209.1961279482211</v>
      </c>
      <c r="SU87" s="196">
        <v>-2209.1961279482211</v>
      </c>
      <c r="SV87" s="196">
        <v>2209.1961279482211</v>
      </c>
      <c r="SX87">
        <v>-1</v>
      </c>
      <c r="SY87" s="239">
        <v>-1</v>
      </c>
      <c r="SZ87" s="239">
        <v>1</v>
      </c>
      <c r="TA87" s="239">
        <v>-1</v>
      </c>
      <c r="TB87" s="214">
        <v>1</v>
      </c>
      <c r="TC87" s="240">
        <v>-1</v>
      </c>
      <c r="TD87">
        <v>-1</v>
      </c>
      <c r="TE87">
        <v>-1</v>
      </c>
      <c r="TF87" s="214">
        <v>-1</v>
      </c>
      <c r="TG87">
        <v>1</v>
      </c>
      <c r="TH87">
        <v>0</v>
      </c>
      <c r="TI87">
        <v>1</v>
      </c>
      <c r="TJ87">
        <v>1</v>
      </c>
      <c r="TK87" s="248"/>
      <c r="TL87" s="202">
        <v>42537</v>
      </c>
      <c r="TM87">
        <f t="shared" si="294"/>
        <v>-1</v>
      </c>
      <c r="TN87" t="s">
        <v>1180</v>
      </c>
      <c r="TO87">
        <v>4</v>
      </c>
      <c r="TP87" s="252">
        <v>2</v>
      </c>
      <c r="TQ87">
        <v>3</v>
      </c>
      <c r="TR87" s="138">
        <v>86050</v>
      </c>
      <c r="TS87" s="138">
        <v>64537.5</v>
      </c>
      <c r="TT87" s="196">
        <v>0</v>
      </c>
      <c r="TU87" s="196">
        <f t="shared" si="280"/>
        <v>0</v>
      </c>
      <c r="TV87" s="196">
        <v>0</v>
      </c>
      <c r="TW87" s="196">
        <v>0</v>
      </c>
      <c r="TX87" s="196">
        <v>0</v>
      </c>
      <c r="TY87" s="196">
        <v>0</v>
      </c>
      <c r="TZ87" s="196">
        <v>0</v>
      </c>
      <c r="UA87" s="196">
        <f t="shared" si="234"/>
        <v>0</v>
      </c>
      <c r="UB87" s="196">
        <v>0</v>
      </c>
      <c r="UC87" s="196">
        <v>0</v>
      </c>
      <c r="UD87" s="196">
        <v>0</v>
      </c>
      <c r="UE87" s="196">
        <v>0</v>
      </c>
      <c r="UG87">
        <v>-1</v>
      </c>
      <c r="UH87" s="239">
        <v>-1</v>
      </c>
      <c r="UI87" s="239">
        <v>1</v>
      </c>
      <c r="UJ87" s="239">
        <v>-1</v>
      </c>
      <c r="UK87" s="214">
        <v>1</v>
      </c>
      <c r="UL87" s="240">
        <v>-1</v>
      </c>
      <c r="UM87">
        <v>-1</v>
      </c>
      <c r="UN87">
        <v>-1</v>
      </c>
      <c r="UO87" s="214">
        <v>1</v>
      </c>
      <c r="UP87">
        <v>0</v>
      </c>
      <c r="UQ87">
        <v>1</v>
      </c>
      <c r="UR87">
        <v>0</v>
      </c>
      <c r="US87">
        <v>0</v>
      </c>
      <c r="UT87" s="248">
        <v>7.5537478210299996E-3</v>
      </c>
      <c r="UU87" s="202">
        <v>42537</v>
      </c>
      <c r="UV87">
        <f t="shared" si="295"/>
        <v>-1</v>
      </c>
      <c r="UW87" t="s">
        <v>1180</v>
      </c>
      <c r="UX87">
        <v>4</v>
      </c>
      <c r="UY87" s="252">
        <v>2</v>
      </c>
      <c r="UZ87">
        <v>3</v>
      </c>
      <c r="VA87" s="138">
        <v>86700</v>
      </c>
      <c r="VB87" s="138">
        <v>65025</v>
      </c>
      <c r="VC87" s="196">
        <v>-654.90993608330098</v>
      </c>
      <c r="VD87" s="196">
        <f t="shared" si="281"/>
        <v>-654.90993608330098</v>
      </c>
      <c r="VE87" s="196">
        <v>654.90993608330098</v>
      </c>
      <c r="VF87" s="196">
        <v>-654.90993608330098</v>
      </c>
      <c r="VG87" s="196">
        <v>-654.90993608330098</v>
      </c>
      <c r="VH87" s="196">
        <v>654.90993608330098</v>
      </c>
      <c r="VI87" s="196">
        <v>-654.90993608330098</v>
      </c>
      <c r="VJ87" s="196">
        <f t="shared" si="235"/>
        <v>-654.90993608330098</v>
      </c>
      <c r="VK87" s="196">
        <v>654.90993608330098</v>
      </c>
      <c r="VL87" s="196">
        <v>-654.90993608330098</v>
      </c>
      <c r="VM87" s="196">
        <v>-654.90993608330098</v>
      </c>
      <c r="VN87" s="196">
        <v>654.90993608330098</v>
      </c>
      <c r="VP87">
        <v>1</v>
      </c>
      <c r="VQ87" s="239">
        <v>-1</v>
      </c>
      <c r="VR87" s="239">
        <v>-1</v>
      </c>
      <c r="VS87" s="239">
        <v>-1</v>
      </c>
      <c r="VT87" s="214">
        <v>-1</v>
      </c>
      <c r="VU87" s="240">
        <v>4</v>
      </c>
      <c r="VV87">
        <v>1</v>
      </c>
      <c r="VW87">
        <v>-1</v>
      </c>
      <c r="VX87" s="214">
        <v>-1</v>
      </c>
      <c r="VY87">
        <v>1</v>
      </c>
      <c r="VZ87">
        <v>1</v>
      </c>
      <c r="WA87">
        <v>0</v>
      </c>
      <c r="WB87">
        <v>1</v>
      </c>
      <c r="WC87" s="248">
        <v>-1.15340253749E-2</v>
      </c>
      <c r="WD87" s="202">
        <v>42549</v>
      </c>
      <c r="WE87">
        <f t="shared" si="296"/>
        <v>-1</v>
      </c>
      <c r="WF87" t="s">
        <v>1180</v>
      </c>
      <c r="WG87">
        <v>4</v>
      </c>
      <c r="WH87" s="252">
        <v>2</v>
      </c>
      <c r="WI87">
        <v>4</v>
      </c>
      <c r="WJ87" s="138">
        <v>85700</v>
      </c>
      <c r="WK87" s="138">
        <v>85700</v>
      </c>
      <c r="WL87" s="196">
        <v>988.46597462892998</v>
      </c>
      <c r="WM87" s="196">
        <f t="shared" si="282"/>
        <v>-988.46597462892998</v>
      </c>
      <c r="WN87" s="196">
        <v>988.46597462892998</v>
      </c>
      <c r="WO87" s="196">
        <v>-988.46597462892998</v>
      </c>
      <c r="WP87" s="196">
        <v>988.46597462892998</v>
      </c>
      <c r="WQ87" s="196">
        <v>988.46597462892998</v>
      </c>
      <c r="WR87" s="196">
        <v>988.46597462892998</v>
      </c>
      <c r="WS87" s="196">
        <f t="shared" si="236"/>
        <v>988.46597462892998</v>
      </c>
      <c r="WT87" s="196">
        <v>-988.46597462892998</v>
      </c>
      <c r="WU87" s="196">
        <v>988.46597462892998</v>
      </c>
      <c r="WV87" s="196">
        <v>-988.46597462892998</v>
      </c>
      <c r="WW87" s="196">
        <v>988.46597462892998</v>
      </c>
      <c r="WY87">
        <v>-1</v>
      </c>
      <c r="WZ87" s="239">
        <v>-1</v>
      </c>
      <c r="XA87" s="239">
        <v>-1</v>
      </c>
      <c r="XB87" s="239">
        <v>-1</v>
      </c>
      <c r="XC87" s="214">
        <v>1</v>
      </c>
      <c r="XD87" s="240">
        <v>5</v>
      </c>
      <c r="XE87">
        <v>-1</v>
      </c>
      <c r="XF87">
        <v>1</v>
      </c>
      <c r="XG87">
        <v>-1</v>
      </c>
      <c r="XH87">
        <v>1</v>
      </c>
      <c r="XI87">
        <v>0</v>
      </c>
      <c r="XJ87">
        <v>1</v>
      </c>
      <c r="XK87">
        <v>0</v>
      </c>
      <c r="XL87">
        <v>-7.0011668611400001E-3</v>
      </c>
      <c r="XM87" s="202">
        <v>42549</v>
      </c>
      <c r="XN87">
        <f t="shared" si="297"/>
        <v>-1</v>
      </c>
      <c r="XO87" t="s">
        <v>1180</v>
      </c>
      <c r="XP87">
        <v>4</v>
      </c>
      <c r="XQ87" s="252">
        <v>1</v>
      </c>
      <c r="XR87">
        <v>5</v>
      </c>
      <c r="XS87" s="138">
        <v>85100</v>
      </c>
      <c r="XT87" s="138">
        <v>106375</v>
      </c>
      <c r="XU87" s="196">
        <v>595.79929988301399</v>
      </c>
      <c r="XV87" s="196">
        <f t="shared" si="283"/>
        <v>595.79929988301399</v>
      </c>
      <c r="XW87" s="196">
        <v>-595.79929988301399</v>
      </c>
      <c r="XX87" s="196">
        <v>595.79929988301399</v>
      </c>
      <c r="XY87" s="196">
        <v>-595.79929988301399</v>
      </c>
      <c r="XZ87" s="196">
        <v>595.79929988301399</v>
      </c>
      <c r="YA87" s="196">
        <v>595.79929988301399</v>
      </c>
      <c r="YB87" s="196">
        <f t="shared" si="237"/>
        <v>595.79929988301399</v>
      </c>
      <c r="YC87" s="196">
        <v>-595.79929988301399</v>
      </c>
      <c r="YD87" s="196">
        <v>595.79929988301399</v>
      </c>
      <c r="YE87" s="196">
        <v>-595.79929988301399</v>
      </c>
      <c r="YF87" s="196">
        <v>595.79929988301399</v>
      </c>
      <c r="YH87">
        <v>-1</v>
      </c>
      <c r="YI87">
        <v>1</v>
      </c>
      <c r="YJ87">
        <v>1</v>
      </c>
      <c r="YK87">
        <v>-1</v>
      </c>
      <c r="YL87">
        <v>1</v>
      </c>
      <c r="YM87">
        <v>6</v>
      </c>
      <c r="YN87">
        <v>-1</v>
      </c>
      <c r="YO87">
        <v>1</v>
      </c>
      <c r="YP87" s="214">
        <v>1</v>
      </c>
      <c r="YQ87">
        <v>1</v>
      </c>
      <c r="YR87">
        <v>1</v>
      </c>
      <c r="YS87">
        <v>0</v>
      </c>
      <c r="YT87">
        <v>1</v>
      </c>
      <c r="YU87" s="248">
        <v>2.23266745006E-2</v>
      </c>
      <c r="YV87" s="202">
        <v>42549</v>
      </c>
      <c r="YW87">
        <f t="shared" si="298"/>
        <v>1</v>
      </c>
      <c r="YX87" t="s">
        <v>1180</v>
      </c>
      <c r="YY87">
        <v>4</v>
      </c>
      <c r="YZ87">
        <v>1</v>
      </c>
      <c r="ZA87">
        <v>5</v>
      </c>
      <c r="ZB87" s="138">
        <v>87000</v>
      </c>
      <c r="ZC87" s="138">
        <v>108750</v>
      </c>
      <c r="ZD87" s="196">
        <v>1942.4206815522</v>
      </c>
      <c r="ZE87" s="196">
        <f t="shared" si="284"/>
        <v>-1942.4206815522</v>
      </c>
      <c r="ZF87" s="196">
        <v>1942.4206815522</v>
      </c>
      <c r="ZG87" s="196">
        <v>-1942.4206815522</v>
      </c>
      <c r="ZH87" s="196">
        <v>1942.4206815522</v>
      </c>
      <c r="ZI87" s="196">
        <v>1942.4206815522</v>
      </c>
      <c r="ZJ87" s="196">
        <v>-1942.4206815522</v>
      </c>
      <c r="ZK87" s="196">
        <f t="shared" si="238"/>
        <v>1942.4206815522</v>
      </c>
      <c r="ZL87" s="196">
        <v>1942.4206815522</v>
      </c>
      <c r="ZM87" s="196">
        <v>-1942.4206815522</v>
      </c>
      <c r="ZN87" s="196">
        <v>-1942.4206815522</v>
      </c>
      <c r="ZO87" s="196">
        <v>1942.4206815522</v>
      </c>
      <c r="ZQ87">
        <v>1</v>
      </c>
      <c r="ZR87" s="239">
        <v>1</v>
      </c>
      <c r="ZS87" s="239">
        <v>1</v>
      </c>
      <c r="ZT87" s="239">
        <v>-1</v>
      </c>
      <c r="ZU87" s="214">
        <v>1</v>
      </c>
      <c r="ZV87" s="240">
        <v>7</v>
      </c>
      <c r="ZW87">
        <v>-1</v>
      </c>
      <c r="ZX87">
        <v>1</v>
      </c>
      <c r="ZY87" s="214">
        <v>-1</v>
      </c>
      <c r="ZZ87">
        <v>0</v>
      </c>
      <c r="AAA87">
        <v>0</v>
      </c>
      <c r="AAB87">
        <v>1</v>
      </c>
      <c r="AAC87">
        <v>0</v>
      </c>
      <c r="AAD87" s="248">
        <v>-1.0344827586199999E-2</v>
      </c>
      <c r="AAE87" s="202">
        <v>42549</v>
      </c>
      <c r="AAF87">
        <f t="shared" si="239"/>
        <v>1</v>
      </c>
      <c r="AAG87" t="s">
        <v>1180</v>
      </c>
      <c r="AAH87">
        <v>4</v>
      </c>
      <c r="AAI87" s="252">
        <v>1</v>
      </c>
      <c r="AAJ87">
        <v>5</v>
      </c>
      <c r="AAK87" s="138">
        <v>86100</v>
      </c>
      <c r="AAL87" s="138">
        <v>107625</v>
      </c>
      <c r="AAM87" s="196">
        <v>-890.68965517181994</v>
      </c>
      <c r="AAN87" s="196">
        <f t="shared" si="285"/>
        <v>-890.68965517181994</v>
      </c>
      <c r="AAO87" s="196">
        <v>-890.68965517181994</v>
      </c>
      <c r="AAP87" s="196">
        <v>890.68965517181994</v>
      </c>
      <c r="AAQ87" s="196">
        <v>-890.68965517181994</v>
      </c>
      <c r="AAR87" s="196">
        <v>-890.68965517181994</v>
      </c>
      <c r="AAS87" s="196">
        <v>890.68965517181994</v>
      </c>
      <c r="AAT87" s="196">
        <f t="shared" si="240"/>
        <v>-890.68965517181994</v>
      </c>
      <c r="AAU87" s="196">
        <v>-890.68965517181994</v>
      </c>
      <c r="AAV87" s="196">
        <v>890.68965517181994</v>
      </c>
      <c r="AAW87" s="196">
        <v>-890.68965517181994</v>
      </c>
      <c r="AAX87" s="196">
        <v>890.68965517181994</v>
      </c>
      <c r="AAZ87">
        <v>-1</v>
      </c>
      <c r="ABA87" s="239">
        <v>-1</v>
      </c>
      <c r="ABB87" s="239">
        <v>1</v>
      </c>
      <c r="ABC87" s="239">
        <v>-1</v>
      </c>
      <c r="ABD87" s="214">
        <v>1</v>
      </c>
      <c r="ABE87" s="240">
        <v>8</v>
      </c>
      <c r="ABF87">
        <v>-1</v>
      </c>
      <c r="ABG87">
        <v>1</v>
      </c>
      <c r="ABH87" s="214">
        <v>1</v>
      </c>
      <c r="ABI87">
        <v>0</v>
      </c>
      <c r="ABJ87">
        <v>1</v>
      </c>
      <c r="ABK87">
        <v>0</v>
      </c>
      <c r="ABL87">
        <v>1</v>
      </c>
      <c r="ABM87" s="248">
        <v>1.8583042973300001E-2</v>
      </c>
      <c r="ABN87" s="202">
        <v>42549</v>
      </c>
      <c r="ABO87">
        <v>-1</v>
      </c>
      <c r="ABP87" t="s">
        <v>1180</v>
      </c>
      <c r="ABQ87">
        <v>4</v>
      </c>
      <c r="ABR87" s="252">
        <v>2</v>
      </c>
      <c r="ABS87">
        <v>3</v>
      </c>
      <c r="ABT87" s="138">
        <v>87700</v>
      </c>
      <c r="ABU87" s="138">
        <v>65775</v>
      </c>
      <c r="ABV87" s="196">
        <v>-1629.7328687584099</v>
      </c>
      <c r="ABW87" s="196">
        <v>-1629.7328687584099</v>
      </c>
      <c r="ABX87" s="196">
        <v>1629.7328687584099</v>
      </c>
      <c r="ABY87" s="196">
        <v>-1629.7328687584099</v>
      </c>
      <c r="ABZ87" s="196">
        <v>1629.7328687584099</v>
      </c>
      <c r="ACA87" s="196">
        <v>1629.7328687584099</v>
      </c>
      <c r="ACB87" s="196">
        <v>-1629.7328687584099</v>
      </c>
      <c r="ACC87" s="196">
        <v>-1629.7328687584099</v>
      </c>
      <c r="ACD87" s="196">
        <v>1629.7328687584099</v>
      </c>
      <c r="ACE87" s="196">
        <v>-1629.7328687584099</v>
      </c>
      <c r="ACF87" s="196">
        <v>-1629.7328687584099</v>
      </c>
      <c r="ACG87" s="196">
        <v>1629.7328687584099</v>
      </c>
      <c r="ACI87">
        <v>1</v>
      </c>
      <c r="ACJ87" s="239">
        <v>-1</v>
      </c>
      <c r="ACK87" s="239">
        <v>1</v>
      </c>
      <c r="ACL87" s="239">
        <v>-1</v>
      </c>
      <c r="ACM87" s="214">
        <v>1</v>
      </c>
      <c r="ACN87" s="240">
        <v>9</v>
      </c>
      <c r="ACO87">
        <v>-1</v>
      </c>
      <c r="ACP87">
        <v>1</v>
      </c>
      <c r="ACQ87" s="214">
        <v>1</v>
      </c>
      <c r="ACR87">
        <v>1</v>
      </c>
      <c r="ACS87">
        <v>1</v>
      </c>
      <c r="ACT87">
        <v>0</v>
      </c>
      <c r="ACU87">
        <v>1</v>
      </c>
      <c r="ACV87" s="248">
        <v>2.8506271379700001E-3</v>
      </c>
      <c r="ACW87" s="202">
        <v>42549</v>
      </c>
      <c r="ACX87">
        <v>1</v>
      </c>
      <c r="ACY87" t="s">
        <v>1180</v>
      </c>
      <c r="ACZ87">
        <v>4</v>
      </c>
      <c r="ADA87" s="252"/>
      <c r="ADB87">
        <v>3</v>
      </c>
      <c r="ADC87" s="138">
        <v>87950</v>
      </c>
      <c r="ADD87" s="138">
        <v>65962.5</v>
      </c>
      <c r="ADE87" s="196">
        <v>-250.7126567844615</v>
      </c>
      <c r="ADF87" s="196">
        <v>250.7126567844615</v>
      </c>
      <c r="ADG87" s="196">
        <v>250.7126567844615</v>
      </c>
      <c r="ADH87" s="196">
        <v>-250.7126567844615</v>
      </c>
      <c r="ADI87" s="196">
        <v>250.7126567844615</v>
      </c>
      <c r="ADJ87" s="196">
        <v>250.7126567844615</v>
      </c>
      <c r="ADK87" s="196">
        <v>-250.7126567844615</v>
      </c>
      <c r="ADL87" s="196">
        <v>250.7126567844615</v>
      </c>
      <c r="ADM87" s="196">
        <v>250.7126567844615</v>
      </c>
      <c r="ADN87" s="196">
        <v>-250.7126567844615</v>
      </c>
      <c r="ADO87" s="196">
        <v>-250.7126567844615</v>
      </c>
      <c r="ADP87" s="196">
        <v>250.7126567844615</v>
      </c>
      <c r="ADR87">
        <v>1</v>
      </c>
      <c r="ADS87" s="239">
        <v>1</v>
      </c>
      <c r="ADT87" s="239">
        <v>1</v>
      </c>
      <c r="ADU87" s="214">
        <v>1</v>
      </c>
      <c r="ADV87" s="214">
        <v>1</v>
      </c>
      <c r="ADW87" s="240">
        <v>-3</v>
      </c>
      <c r="ADX87">
        <v>-1</v>
      </c>
      <c r="ADY87">
        <v>-1</v>
      </c>
      <c r="ADZ87" s="214">
        <v>-1</v>
      </c>
      <c r="AEA87">
        <v>0</v>
      </c>
      <c r="AEB87">
        <v>0</v>
      </c>
      <c r="AEC87">
        <v>1</v>
      </c>
      <c r="AED87">
        <v>1</v>
      </c>
      <c r="AEE87" s="248">
        <v>-1.30756111427E-2</v>
      </c>
      <c r="AEF87" s="202">
        <v>42549</v>
      </c>
      <c r="AEG87">
        <v>1</v>
      </c>
      <c r="AEH87" t="s">
        <v>1180</v>
      </c>
      <c r="AEI87">
        <v>3</v>
      </c>
      <c r="AEJ87" s="252"/>
      <c r="AEK87">
        <v>2</v>
      </c>
      <c r="AEL87" s="138">
        <v>65100</v>
      </c>
      <c r="AEM87" s="138">
        <v>43400</v>
      </c>
      <c r="AEN87" s="196">
        <v>-851.22228538977004</v>
      </c>
      <c r="AEO87" s="196">
        <v>-851.22228538977004</v>
      </c>
      <c r="AEP87" s="196">
        <v>-851.22228538977004</v>
      </c>
      <c r="AEQ87" s="196">
        <v>851.22228538977004</v>
      </c>
      <c r="AER87" s="196">
        <v>851.22228538977004</v>
      </c>
      <c r="AES87" s="196">
        <v>-851.22228538977004</v>
      </c>
      <c r="AET87" s="196">
        <v>-851.22228538977004</v>
      </c>
      <c r="AEU87" s="196">
        <v>-851.22228538977004</v>
      </c>
      <c r="AEV87" s="196">
        <v>-851.22228538977004</v>
      </c>
      <c r="AEW87" s="196">
        <v>851.22228538977004</v>
      </c>
      <c r="AEX87" s="196">
        <v>-851.22228538977004</v>
      </c>
      <c r="AEY87" s="196">
        <v>851.22228538977004</v>
      </c>
      <c r="AFA87">
        <f t="shared" si="241"/>
        <v>-1</v>
      </c>
      <c r="AFB87" s="239">
        <v>1</v>
      </c>
      <c r="AFC87" s="239">
        <v>-1</v>
      </c>
      <c r="AFD87" s="239">
        <v>1</v>
      </c>
      <c r="AFE87" s="214">
        <v>-1</v>
      </c>
      <c r="AFF87" s="240">
        <v>-4</v>
      </c>
      <c r="AFG87">
        <f t="shared" si="242"/>
        <v>1</v>
      </c>
      <c r="AFH87">
        <f t="shared" si="243"/>
        <v>1</v>
      </c>
      <c r="AFI87" s="214">
        <v>-1</v>
      </c>
      <c r="AFJ87">
        <f t="shared" si="244"/>
        <v>1</v>
      </c>
      <c r="AFK87">
        <f t="shared" ref="AFK87:AFK92" si="308">IF(AFI87=AFE87,1,0)</f>
        <v>1</v>
      </c>
      <c r="AFL87">
        <f t="shared" si="286"/>
        <v>0</v>
      </c>
      <c r="AFM87">
        <f t="shared" si="245"/>
        <v>0</v>
      </c>
      <c r="AFN87">
        <v>-2.1313364055299999E-2</v>
      </c>
      <c r="AFO87" s="202">
        <v>42559</v>
      </c>
      <c r="AFP87">
        <f t="shared" si="246"/>
        <v>1</v>
      </c>
      <c r="AFQ87" t="str">
        <f t="shared" si="222"/>
        <v>TRUE</v>
      </c>
      <c r="AFR87">
        <f>VLOOKUP($A87,'FuturesInfo (3)'!$A$2:$V$80,22)</f>
        <v>3</v>
      </c>
      <c r="AFS87" s="252"/>
      <c r="AFT87">
        <f t="shared" si="247"/>
        <v>2</v>
      </c>
      <c r="AFU87" s="138">
        <f>VLOOKUP($A87,'FuturesInfo (3)'!$A$2:$O$80,15)*AFR87</f>
        <v>63712.5</v>
      </c>
      <c r="AFV87" s="138">
        <f>VLOOKUP($A87,'FuturesInfo (3)'!$A$2:$O$80,15)*AFT87</f>
        <v>42475</v>
      </c>
      <c r="AFW87" s="196">
        <f t="shared" si="248"/>
        <v>-1357.9277073733012</v>
      </c>
      <c r="AFX87" s="196">
        <f t="shared" si="302"/>
        <v>1357.9277073733012</v>
      </c>
      <c r="AFY87" s="196">
        <f t="shared" si="249"/>
        <v>1357.9277073733012</v>
      </c>
      <c r="AFZ87" s="196">
        <f t="shared" si="250"/>
        <v>-1357.9277073733012</v>
      </c>
      <c r="AGA87" s="196">
        <f t="shared" si="305"/>
        <v>-1357.9277073733012</v>
      </c>
      <c r="AGB87" s="196">
        <f t="shared" si="251"/>
        <v>1357.9277073733012</v>
      </c>
      <c r="AGC87" s="196">
        <f t="shared" si="287"/>
        <v>-1357.9277073733012</v>
      </c>
      <c r="AGD87" s="196">
        <f t="shared" si="252"/>
        <v>-1357.9277073733012</v>
      </c>
      <c r="AGE87" s="196">
        <f>IF(IF(sym!$Q76=AFI87,1,0)=1,ABS(AFU87*AFN87),-ABS(AFU87*AFN87))</f>
        <v>-1357.9277073733012</v>
      </c>
      <c r="AGF87" s="196">
        <f>IF(IF(sym!$P76=AFI87,1,0)=1,ABS(AFU87*AFN87),-ABS(AFU87*AFN87))</f>
        <v>1357.9277073733012</v>
      </c>
      <c r="AGG87" s="196">
        <f t="shared" si="299"/>
        <v>-1357.9277073733012</v>
      </c>
      <c r="AGH87" s="196">
        <f t="shared" si="253"/>
        <v>1357.9277073733012</v>
      </c>
      <c r="AGJ87">
        <f t="shared" si="254"/>
        <v>-1</v>
      </c>
      <c r="AGK87" s="239">
        <v>-1</v>
      </c>
      <c r="AGL87" s="239">
        <v>1</v>
      </c>
      <c r="AGM87" s="239">
        <v>-1</v>
      </c>
      <c r="AGN87" s="214">
        <v>-1</v>
      </c>
      <c r="AGO87" s="240">
        <v>-5</v>
      </c>
      <c r="AGP87">
        <f t="shared" si="255"/>
        <v>1</v>
      </c>
      <c r="AGQ87">
        <f t="shared" si="256"/>
        <v>1</v>
      </c>
      <c r="AGR87" s="214"/>
      <c r="AGS87">
        <f t="shared" si="257"/>
        <v>0</v>
      </c>
      <c r="AGT87">
        <f t="shared" ref="AGT87:AGT92" si="309">IF(AGR87=AGN87,1,0)</f>
        <v>0</v>
      </c>
      <c r="AGU87">
        <f t="shared" si="288"/>
        <v>0</v>
      </c>
      <c r="AGV87">
        <f t="shared" si="258"/>
        <v>0</v>
      </c>
      <c r="AGW87" s="248"/>
      <c r="AGX87" s="202">
        <v>42559</v>
      </c>
      <c r="AGY87">
        <f t="shared" si="259"/>
        <v>-1</v>
      </c>
      <c r="AGZ87" t="str">
        <f t="shared" si="223"/>
        <v>TRUE</v>
      </c>
      <c r="AHA87">
        <f>VLOOKUP($A87,'FuturesInfo (3)'!$A$2:$V$80,22)</f>
        <v>3</v>
      </c>
      <c r="AHB87" s="252"/>
      <c r="AHC87">
        <f t="shared" si="260"/>
        <v>2</v>
      </c>
      <c r="AHD87" s="138">
        <f>VLOOKUP($A87,'FuturesInfo (3)'!$A$2:$O$80,15)*AHA87</f>
        <v>63712.5</v>
      </c>
      <c r="AHE87" s="138">
        <f>VLOOKUP($A87,'FuturesInfo (3)'!$A$2:$O$80,15)*AHC87</f>
        <v>42475</v>
      </c>
      <c r="AHF87" s="196">
        <f t="shared" si="261"/>
        <v>0</v>
      </c>
      <c r="AHG87" s="196">
        <f t="shared" si="303"/>
        <v>0</v>
      </c>
      <c r="AHH87" s="196">
        <f t="shared" si="262"/>
        <v>0</v>
      </c>
      <c r="AHI87" s="196">
        <f t="shared" si="263"/>
        <v>0</v>
      </c>
      <c r="AHJ87" s="196">
        <f t="shared" si="306"/>
        <v>0</v>
      </c>
      <c r="AHK87" s="196">
        <f t="shared" si="264"/>
        <v>0</v>
      </c>
      <c r="AHL87" s="196">
        <f t="shared" si="289"/>
        <v>0</v>
      </c>
      <c r="AHM87" s="196">
        <f t="shared" si="265"/>
        <v>0</v>
      </c>
      <c r="AHN87" s="196">
        <f>IF(IF(sym!$Q76=AGR87,1,0)=1,ABS(AHD87*AGW87),-ABS(AHD87*AGW87))</f>
        <v>0</v>
      </c>
      <c r="AHO87" s="196">
        <f>IF(IF(sym!$P76=AGR87,1,0)=1,ABS(AHD87*AGW87),-ABS(AHD87*AGW87))</f>
        <v>0</v>
      </c>
      <c r="AHP87" s="196">
        <f t="shared" si="300"/>
        <v>0</v>
      </c>
      <c r="AHQ87" s="196">
        <f t="shared" si="266"/>
        <v>0</v>
      </c>
      <c r="AHS87">
        <f t="shared" si="267"/>
        <v>0</v>
      </c>
      <c r="AHT87" s="239"/>
      <c r="AHU87" s="239"/>
      <c r="AHV87" s="239"/>
      <c r="AHW87" s="214"/>
      <c r="AHX87" s="240"/>
      <c r="AHY87">
        <f t="shared" si="268"/>
        <v>1</v>
      </c>
      <c r="AHZ87">
        <f t="shared" si="269"/>
        <v>0</v>
      </c>
      <c r="AIA87" s="214"/>
      <c r="AIB87">
        <f t="shared" si="270"/>
        <v>1</v>
      </c>
      <c r="AIC87">
        <f t="shared" ref="AIC87:AIC92" si="310">IF(AIA87=AHW87,1,0)</f>
        <v>1</v>
      </c>
      <c r="AID87">
        <f t="shared" si="290"/>
        <v>0</v>
      </c>
      <c r="AIE87">
        <f t="shared" si="271"/>
        <v>1</v>
      </c>
      <c r="AIF87" s="248"/>
      <c r="AIG87" s="202"/>
      <c r="AIH87">
        <f t="shared" si="272"/>
        <v>-1</v>
      </c>
      <c r="AII87" t="str">
        <f t="shared" si="224"/>
        <v>FALSE</v>
      </c>
      <c r="AIJ87">
        <f>VLOOKUP($A87,'FuturesInfo (3)'!$A$2:$V$80,22)</f>
        <v>3</v>
      </c>
      <c r="AIK87" s="252"/>
      <c r="AIL87">
        <f t="shared" si="273"/>
        <v>2</v>
      </c>
      <c r="AIM87" s="138">
        <f>VLOOKUP($A87,'FuturesInfo (3)'!$A$2:$O$80,15)*AIJ87</f>
        <v>63712.5</v>
      </c>
      <c r="AIN87" s="138">
        <f>VLOOKUP($A87,'FuturesInfo (3)'!$A$2:$O$80,15)*AIL87</f>
        <v>42475</v>
      </c>
      <c r="AIO87" s="196">
        <f t="shared" si="274"/>
        <v>0</v>
      </c>
      <c r="AIP87" s="196">
        <f t="shared" si="304"/>
        <v>0</v>
      </c>
      <c r="AIQ87" s="196">
        <f t="shared" si="275"/>
        <v>0</v>
      </c>
      <c r="AIR87" s="196">
        <f t="shared" si="276"/>
        <v>0</v>
      </c>
      <c r="AIS87" s="196">
        <f t="shared" si="307"/>
        <v>0</v>
      </c>
      <c r="AIT87" s="196">
        <f t="shared" si="277"/>
        <v>0</v>
      </c>
      <c r="AIU87" s="196">
        <f t="shared" si="291"/>
        <v>0</v>
      </c>
      <c r="AIV87" s="196">
        <f t="shared" si="278"/>
        <v>0</v>
      </c>
      <c r="AIW87" s="196">
        <f>IF(IF(sym!$Q76=AIA87,1,0)=1,ABS(AIM87*AIF87),-ABS(AIM87*AIF87))</f>
        <v>0</v>
      </c>
      <c r="AIX87" s="196">
        <f>IF(IF(sym!$P76=AIA87,1,0)=1,ABS(AIM87*AIF87),-ABS(AIM87*AIF87))</f>
        <v>0</v>
      </c>
      <c r="AIY87" s="196">
        <f t="shared" si="301"/>
        <v>0</v>
      </c>
      <c r="AIZ87" s="196">
        <f t="shared" si="279"/>
        <v>0</v>
      </c>
    </row>
    <row r="88" spans="1:936" s="3" customFormat="1" x14ac:dyDescent="0.25">
      <c r="A88" s="1" t="s">
        <v>1062</v>
      </c>
      <c r="B88" s="150" t="str">
        <f>'FuturesInfo (3)'!M76</f>
        <v>AP</v>
      </c>
      <c r="C88" s="200" t="str">
        <f>VLOOKUP(A88,'FuturesInfo (3)'!$A$2:$K$80,11)</f>
        <v>index</v>
      </c>
      <c r="D88"/>
      <c r="F88" t="e">
        <f>#REF!</f>
        <v>#REF!</v>
      </c>
      <c r="G88">
        <v>1</v>
      </c>
      <c r="H88">
        <v>-1</v>
      </c>
      <c r="I88">
        <v>1</v>
      </c>
      <c r="J88">
        <f t="shared" si="206"/>
        <v>1</v>
      </c>
      <c r="K88">
        <f t="shared" si="207"/>
        <v>0</v>
      </c>
      <c r="L88" s="184">
        <v>8.3349119151400006E-3</v>
      </c>
      <c r="M88" s="2">
        <v>10</v>
      </c>
      <c r="N88">
        <v>60</v>
      </c>
      <c r="O88" t="str">
        <f t="shared" si="208"/>
        <v>TRUE</v>
      </c>
      <c r="P88">
        <f>VLOOKUP($A88,'FuturesInfo (3)'!$A$2:$V$80,22)</f>
        <v>2</v>
      </c>
      <c r="Q88">
        <f t="shared" si="209"/>
        <v>2</v>
      </c>
      <c r="R88">
        <f t="shared" si="209"/>
        <v>2</v>
      </c>
      <c r="S88" s="138">
        <f>VLOOKUP($A88,'FuturesInfo (3)'!$A$2:$O$80,15)*Q88</f>
        <v>204216.155</v>
      </c>
      <c r="T88" s="144">
        <f t="shared" si="210"/>
        <v>1702.1236635735772</v>
      </c>
      <c r="U88" s="144">
        <f t="shared" si="225"/>
        <v>-1702.1236635735772</v>
      </c>
      <c r="W88">
        <f t="shared" si="211"/>
        <v>1</v>
      </c>
      <c r="X88">
        <v>1</v>
      </c>
      <c r="Y88">
        <v>-1</v>
      </c>
      <c r="Z88">
        <v>1</v>
      </c>
      <c r="AA88">
        <f t="shared" si="226"/>
        <v>1</v>
      </c>
      <c r="AB88">
        <f t="shared" si="212"/>
        <v>0</v>
      </c>
      <c r="AC88" s="1">
        <v>7.51455945895E-3</v>
      </c>
      <c r="AD88" s="2">
        <v>10</v>
      </c>
      <c r="AE88">
        <v>60</v>
      </c>
      <c r="AF88" t="str">
        <f t="shared" si="213"/>
        <v>TRUE</v>
      </c>
      <c r="AG88">
        <f>VLOOKUP($A88,'FuturesInfo (3)'!$A$2:$V$80,22)</f>
        <v>2</v>
      </c>
      <c r="AH88">
        <f t="shared" si="214"/>
        <v>2</v>
      </c>
      <c r="AI88">
        <f t="shared" si="227"/>
        <v>2</v>
      </c>
      <c r="AJ88" s="138">
        <f>VLOOKUP($A88,'FuturesInfo (3)'!$A$2:$O$80,15)*AI88</f>
        <v>204216.155</v>
      </c>
      <c r="AK88" s="196">
        <f t="shared" si="215"/>
        <v>1534.5944392256492</v>
      </c>
      <c r="AL88" s="196">
        <f t="shared" si="228"/>
        <v>-1534.5944392256492</v>
      </c>
      <c r="AN88">
        <f t="shared" si="216"/>
        <v>1</v>
      </c>
      <c r="AO88">
        <v>-1</v>
      </c>
      <c r="AP88">
        <v>1</v>
      </c>
      <c r="AQ88">
        <v>1</v>
      </c>
      <c r="AR88">
        <f t="shared" si="292"/>
        <v>0</v>
      </c>
      <c r="AS88">
        <f t="shared" si="217"/>
        <v>1</v>
      </c>
      <c r="AT88" s="1">
        <v>2.7969420100700001E-3</v>
      </c>
      <c r="AU88" s="2">
        <v>10</v>
      </c>
      <c r="AV88">
        <v>60</v>
      </c>
      <c r="AW88" t="str">
        <f t="shared" si="218"/>
        <v>TRUE</v>
      </c>
      <c r="AX88">
        <f>VLOOKUP($A88,'FuturesInfo (3)'!$A$2:$V$80,22)</f>
        <v>2</v>
      </c>
      <c r="AY88">
        <f t="shared" si="219"/>
        <v>2</v>
      </c>
      <c r="AZ88">
        <f t="shared" si="229"/>
        <v>2</v>
      </c>
      <c r="BA88" s="138">
        <f>VLOOKUP($A88,'FuturesInfo (3)'!$A$2:$O$80,15)*AZ88</f>
        <v>204216.155</v>
      </c>
      <c r="BB88" s="196">
        <f t="shared" si="220"/>
        <v>-571.18074305446669</v>
      </c>
      <c r="BC88" s="196">
        <f t="shared" si="230"/>
        <v>571.18074305446669</v>
      </c>
      <c r="BE88">
        <v>-1</v>
      </c>
      <c r="BF88">
        <v>-1</v>
      </c>
      <c r="BG88">
        <v>1</v>
      </c>
      <c r="BH88">
        <v>-1</v>
      </c>
      <c r="BI88">
        <v>1</v>
      </c>
      <c r="BJ88">
        <v>0</v>
      </c>
      <c r="BK88" s="1">
        <v>-7.4377091855700004E-4</v>
      </c>
      <c r="BL88" s="2">
        <v>10</v>
      </c>
      <c r="BM88">
        <v>60</v>
      </c>
      <c r="BN88" t="s">
        <v>1180</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1180</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1180</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1180</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1180</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1180</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1180</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1180</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1180</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1180</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1180</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1180</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1180</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1180</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1180</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1180</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1180</v>
      </c>
      <c r="QX88">
        <v>1</v>
      </c>
      <c r="QY88" s="252">
        <v>2</v>
      </c>
      <c r="QZ88">
        <v>1</v>
      </c>
      <c r="RA88" s="138">
        <v>96346.063999999998</v>
      </c>
      <c r="RB88" s="138">
        <v>96346.063999999998</v>
      </c>
      <c r="RC88" s="196">
        <v>1570.1400573300896</v>
      </c>
      <c r="RD88" s="196">
        <f t="shared" si="221"/>
        <v>1570.1400573300896</v>
      </c>
      <c r="RE88" s="196">
        <v>1570.1400573300896</v>
      </c>
      <c r="RF88" s="196">
        <v>-1570.1400573300896</v>
      </c>
      <c r="RG88" s="196">
        <v>-1570.1400573300896</v>
      </c>
      <c r="RH88" s="196">
        <v>-1570.1400573300896</v>
      </c>
      <c r="RI88" s="196">
        <f t="shared" si="231"/>
        <v>0</v>
      </c>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f t="shared" si="293"/>
        <v>1</v>
      </c>
      <c r="SE88" t="s">
        <v>1180</v>
      </c>
      <c r="SF88">
        <v>1</v>
      </c>
      <c r="SG88" s="252">
        <v>2</v>
      </c>
      <c r="SH88">
        <v>1</v>
      </c>
      <c r="SI88" s="138">
        <v>98936.250000000015</v>
      </c>
      <c r="SJ88" s="138">
        <v>98936.250000000015</v>
      </c>
      <c r="SK88" s="196">
        <v>516.08940301357245</v>
      </c>
      <c r="SL88" s="196">
        <f t="shared" si="232"/>
        <v>516.08940301357245</v>
      </c>
      <c r="SM88" s="196">
        <v>516.08940301357245</v>
      </c>
      <c r="SN88" s="196">
        <v>-516.08940301357245</v>
      </c>
      <c r="SO88" s="196">
        <v>516.08940301357245</v>
      </c>
      <c r="SP88" s="196">
        <v>-516.08940301357245</v>
      </c>
      <c r="SQ88" s="196">
        <v>516.08940301357245</v>
      </c>
      <c r="SR88" s="196">
        <f t="shared" si="233"/>
        <v>516.08940301357245</v>
      </c>
      <c r="SS88" s="196">
        <v>516.08940301357245</v>
      </c>
      <c r="ST88" s="196">
        <v>-516.08940301357245</v>
      </c>
      <c r="SU88" s="196">
        <v>-516.08940301357245</v>
      </c>
      <c r="SV88" s="196">
        <v>516.08940301357245</v>
      </c>
      <c r="SX88">
        <v>1</v>
      </c>
      <c r="SY88" s="239">
        <v>1</v>
      </c>
      <c r="SZ88" s="239">
        <v>1</v>
      </c>
      <c r="TA88" s="239">
        <v>1</v>
      </c>
      <c r="TB88" s="214">
        <v>1</v>
      </c>
      <c r="TC88" s="240">
        <v>3</v>
      </c>
      <c r="TD88">
        <v>-1</v>
      </c>
      <c r="TE88">
        <v>1</v>
      </c>
      <c r="TF88" s="214">
        <v>1</v>
      </c>
      <c r="TG88">
        <v>1</v>
      </c>
      <c r="TH88">
        <v>1</v>
      </c>
      <c r="TI88">
        <v>0</v>
      </c>
      <c r="TJ88">
        <v>1</v>
      </c>
      <c r="TK88" s="248">
        <v>9.0332500480499994E-3</v>
      </c>
      <c r="TL88" s="202">
        <v>42544</v>
      </c>
      <c r="TM88">
        <f t="shared" si="294"/>
        <v>1</v>
      </c>
      <c r="TN88" t="s">
        <v>1180</v>
      </c>
      <c r="TO88">
        <v>2</v>
      </c>
      <c r="TP88" s="252">
        <v>2</v>
      </c>
      <c r="TQ88">
        <v>2</v>
      </c>
      <c r="TR88" s="138">
        <v>196415.625</v>
      </c>
      <c r="TS88" s="138">
        <v>196415.625</v>
      </c>
      <c r="TT88" s="196">
        <v>1774.2714539690207</v>
      </c>
      <c r="TU88" s="196">
        <f t="shared" si="280"/>
        <v>1774.2714539690207</v>
      </c>
      <c r="TV88" s="196">
        <v>1774.2714539690207</v>
      </c>
      <c r="TW88" s="196">
        <v>-1774.2714539690207</v>
      </c>
      <c r="TX88" s="196">
        <v>1774.2714539690207</v>
      </c>
      <c r="TY88" s="196">
        <v>1774.2714539690207</v>
      </c>
      <c r="TZ88" s="196">
        <v>1774.2714539690207</v>
      </c>
      <c r="UA88" s="196">
        <f t="shared" si="234"/>
        <v>1774.2714539690207</v>
      </c>
      <c r="UB88" s="196">
        <v>1774.2714539690207</v>
      </c>
      <c r="UC88" s="196">
        <v>-1774.2714539690207</v>
      </c>
      <c r="UD88" s="196">
        <v>-1774.2714539690207</v>
      </c>
      <c r="UE88" s="196">
        <v>1774.2714539690207</v>
      </c>
      <c r="UG88">
        <v>1</v>
      </c>
      <c r="UH88" s="239">
        <v>-1</v>
      </c>
      <c r="UI88" s="239">
        <v>-1</v>
      </c>
      <c r="UJ88" s="239">
        <v>1</v>
      </c>
      <c r="UK88" s="214">
        <v>1</v>
      </c>
      <c r="UL88" s="240">
        <v>4</v>
      </c>
      <c r="UM88">
        <v>-1</v>
      </c>
      <c r="UN88">
        <v>1</v>
      </c>
      <c r="UO88" s="214">
        <v>-1</v>
      </c>
      <c r="UP88">
        <v>1</v>
      </c>
      <c r="UQ88">
        <v>0</v>
      </c>
      <c r="UR88">
        <v>1</v>
      </c>
      <c r="US88">
        <v>0</v>
      </c>
      <c r="UT88" s="248">
        <v>-1.21904761905E-2</v>
      </c>
      <c r="UU88" s="202">
        <v>42549</v>
      </c>
      <c r="UV88">
        <f t="shared" si="295"/>
        <v>1</v>
      </c>
      <c r="UW88" t="s">
        <v>1180</v>
      </c>
      <c r="UX88">
        <v>2</v>
      </c>
      <c r="UY88" s="252">
        <v>1</v>
      </c>
      <c r="UZ88">
        <v>3</v>
      </c>
      <c r="VA88" s="138">
        <v>194021.22499999998</v>
      </c>
      <c r="VB88" s="138">
        <v>291031.83749999997</v>
      </c>
      <c r="VC88" s="196">
        <v>2365.2111238141429</v>
      </c>
      <c r="VD88" s="196">
        <f t="shared" si="281"/>
        <v>-2365.2111238141429</v>
      </c>
      <c r="VE88" s="196">
        <v>-2365.2111238141429</v>
      </c>
      <c r="VF88" s="196">
        <v>2365.2111238141429</v>
      </c>
      <c r="VG88" s="196">
        <v>-2365.2111238141429</v>
      </c>
      <c r="VH88" s="196">
        <v>2365.2111238141429</v>
      </c>
      <c r="VI88" s="196">
        <v>-2365.2111238141429</v>
      </c>
      <c r="VJ88" s="196">
        <f t="shared" si="235"/>
        <v>-2365.2111238141429</v>
      </c>
      <c r="VK88" s="196">
        <v>-2365.2111238141429</v>
      </c>
      <c r="VL88" s="196">
        <v>2365.2111238141429</v>
      </c>
      <c r="VM88" s="196">
        <v>-2365.2111238141429</v>
      </c>
      <c r="VN88" s="196">
        <v>2365.2111238141429</v>
      </c>
      <c r="VP88">
        <v>-1</v>
      </c>
      <c r="VQ88" s="239">
        <v>1</v>
      </c>
      <c r="VR88" s="239">
        <v>1</v>
      </c>
      <c r="VS88" s="239">
        <v>1</v>
      </c>
      <c r="VT88" s="214">
        <v>1</v>
      </c>
      <c r="VU88" s="240">
        <v>5</v>
      </c>
      <c r="VV88">
        <v>-1</v>
      </c>
      <c r="VW88">
        <v>1</v>
      </c>
      <c r="VX88" s="214">
        <v>-1</v>
      </c>
      <c r="VY88">
        <v>0</v>
      </c>
      <c r="VZ88">
        <v>0</v>
      </c>
      <c r="WA88">
        <v>1</v>
      </c>
      <c r="WB88">
        <v>0</v>
      </c>
      <c r="WC88" s="248">
        <v>-6.1704589278799996E-3</v>
      </c>
      <c r="WD88" s="202">
        <v>42549</v>
      </c>
      <c r="WE88">
        <f t="shared" si="296"/>
        <v>1</v>
      </c>
      <c r="WF88" t="s">
        <v>1180</v>
      </c>
      <c r="WG88">
        <v>2</v>
      </c>
      <c r="WH88" s="252">
        <v>1</v>
      </c>
      <c r="WI88">
        <v>2</v>
      </c>
      <c r="WJ88" s="138">
        <v>192656.52000000002</v>
      </c>
      <c r="WK88" s="138">
        <v>192656.52000000002</v>
      </c>
      <c r="WL88" s="196">
        <v>-1188.7791438482918</v>
      </c>
      <c r="WM88" s="196">
        <f t="shared" si="282"/>
        <v>1188.7791438482918</v>
      </c>
      <c r="WN88" s="196">
        <v>-1188.7791438482918</v>
      </c>
      <c r="WO88" s="196">
        <v>1188.7791438482918</v>
      </c>
      <c r="WP88" s="196">
        <v>-1188.7791438482918</v>
      </c>
      <c r="WQ88" s="196">
        <v>-1188.7791438482918</v>
      </c>
      <c r="WR88" s="196">
        <v>-1188.7791438482918</v>
      </c>
      <c r="WS88" s="196">
        <f t="shared" si="236"/>
        <v>-1188.7791438482918</v>
      </c>
      <c r="WT88" s="196">
        <v>-1188.7791438482918</v>
      </c>
      <c r="WU88" s="196">
        <v>1188.7791438482918</v>
      </c>
      <c r="WV88" s="196">
        <v>-1188.7791438482918</v>
      </c>
      <c r="WW88" s="196">
        <v>1188.7791438482918</v>
      </c>
      <c r="WY88">
        <v>-1</v>
      </c>
      <c r="WZ88" s="239">
        <v>1</v>
      </c>
      <c r="XA88" s="239">
        <v>1</v>
      </c>
      <c r="XB88" s="239">
        <v>1</v>
      </c>
      <c r="XC88" s="214">
        <v>-1</v>
      </c>
      <c r="XD88" s="240">
        <v>6</v>
      </c>
      <c r="XE88">
        <v>1</v>
      </c>
      <c r="XF88">
        <v>-1</v>
      </c>
      <c r="XG88">
        <v>1</v>
      </c>
      <c r="XH88">
        <v>1</v>
      </c>
      <c r="XI88">
        <v>0</v>
      </c>
      <c r="XJ88">
        <v>1</v>
      </c>
      <c r="XK88">
        <v>0</v>
      </c>
      <c r="XL88">
        <v>7.3729142413699999E-3</v>
      </c>
      <c r="XM88" s="202">
        <v>42549</v>
      </c>
      <c r="XN88">
        <f t="shared" si="297"/>
        <v>1</v>
      </c>
      <c r="XO88" t="s">
        <v>1180</v>
      </c>
      <c r="XP88">
        <v>2</v>
      </c>
      <c r="XQ88" s="252">
        <v>1</v>
      </c>
      <c r="XR88">
        <v>3</v>
      </c>
      <c r="XS88" s="138">
        <v>194076.96</v>
      </c>
      <c r="XT88" s="138">
        <v>291115.44</v>
      </c>
      <c r="XU88" s="196">
        <v>1430.9127823057956</v>
      </c>
      <c r="XV88" s="196">
        <f t="shared" si="283"/>
        <v>-1430.9127823057956</v>
      </c>
      <c r="XW88" s="196">
        <v>-1430.9127823057956</v>
      </c>
      <c r="XX88" s="196">
        <v>1430.9127823057956</v>
      </c>
      <c r="XY88" s="196">
        <v>-1430.9127823057956</v>
      </c>
      <c r="XZ88" s="196">
        <v>1430.9127823057956</v>
      </c>
      <c r="YA88" s="196">
        <v>1430.9127823057956</v>
      </c>
      <c r="YB88" s="196">
        <f t="shared" si="237"/>
        <v>1430.9127823057956</v>
      </c>
      <c r="YC88" s="196">
        <v>1430.9127823057956</v>
      </c>
      <c r="YD88" s="196">
        <v>-1430.9127823057956</v>
      </c>
      <c r="YE88" s="196">
        <v>-1430.9127823057956</v>
      </c>
      <c r="YF88" s="196">
        <v>1430.9127823057956</v>
      </c>
      <c r="YH88">
        <v>1</v>
      </c>
      <c r="YI88">
        <v>-1</v>
      </c>
      <c r="YJ88">
        <v>1</v>
      </c>
      <c r="YK88">
        <v>-1</v>
      </c>
      <c r="YL88">
        <v>1</v>
      </c>
      <c r="YM88">
        <v>7</v>
      </c>
      <c r="YN88">
        <v>-1</v>
      </c>
      <c r="YO88">
        <v>1</v>
      </c>
      <c r="YP88" s="214">
        <v>-1</v>
      </c>
      <c r="YQ88">
        <v>1</v>
      </c>
      <c r="YR88">
        <v>0</v>
      </c>
      <c r="YS88">
        <v>1</v>
      </c>
      <c r="YT88">
        <v>0</v>
      </c>
      <c r="YU88" s="248">
        <v>-5.7781201849000003E-4</v>
      </c>
      <c r="YV88" s="202">
        <v>42549</v>
      </c>
      <c r="YW88">
        <f t="shared" si="298"/>
        <v>1</v>
      </c>
      <c r="YX88" t="s">
        <v>1180</v>
      </c>
      <c r="YY88">
        <v>2</v>
      </c>
      <c r="YZ88">
        <v>2</v>
      </c>
      <c r="ZA88">
        <v>2</v>
      </c>
      <c r="ZB88" s="138">
        <v>196403.65</v>
      </c>
      <c r="ZC88" s="138">
        <v>196403.65</v>
      </c>
      <c r="ZD88" s="196">
        <v>113.48438944530349</v>
      </c>
      <c r="ZE88" s="196">
        <f t="shared" si="284"/>
        <v>-113.48438944530349</v>
      </c>
      <c r="ZF88" s="196">
        <v>-113.48438944530349</v>
      </c>
      <c r="ZG88" s="196">
        <v>113.48438944530349</v>
      </c>
      <c r="ZH88" s="196">
        <v>-113.48438944530349</v>
      </c>
      <c r="ZI88" s="196">
        <v>-113.48438944530349</v>
      </c>
      <c r="ZJ88" s="196">
        <v>113.48438944530349</v>
      </c>
      <c r="ZK88" s="196">
        <f t="shared" si="238"/>
        <v>-113.48438944530349</v>
      </c>
      <c r="ZL88" s="196">
        <v>-113.48438944530349</v>
      </c>
      <c r="ZM88" s="196">
        <v>113.48438944530349</v>
      </c>
      <c r="ZN88" s="196">
        <v>-113.48438944530349</v>
      </c>
      <c r="ZO88" s="196">
        <v>113.48438944530349</v>
      </c>
      <c r="ZQ88">
        <v>-1</v>
      </c>
      <c r="ZR88" s="239">
        <v>-1</v>
      </c>
      <c r="ZS88" s="239">
        <v>1</v>
      </c>
      <c r="ZT88" s="239">
        <v>-1</v>
      </c>
      <c r="ZU88" s="214">
        <v>1</v>
      </c>
      <c r="ZV88" s="240">
        <v>8</v>
      </c>
      <c r="ZW88">
        <v>-1</v>
      </c>
      <c r="ZX88">
        <v>1</v>
      </c>
      <c r="ZY88" s="214">
        <v>1</v>
      </c>
      <c r="ZZ88">
        <v>0</v>
      </c>
      <c r="AAA88">
        <v>1</v>
      </c>
      <c r="AAB88">
        <v>0</v>
      </c>
      <c r="AAC88">
        <v>1</v>
      </c>
      <c r="AAD88" s="248">
        <v>2.1584120254399999E-2</v>
      </c>
      <c r="AAE88" s="202">
        <v>42549</v>
      </c>
      <c r="AAF88">
        <f t="shared" si="239"/>
        <v>-1</v>
      </c>
      <c r="AAG88" t="s">
        <v>1180</v>
      </c>
      <c r="AAH88">
        <v>2</v>
      </c>
      <c r="AAI88" s="252">
        <v>2</v>
      </c>
      <c r="AAJ88">
        <v>2</v>
      </c>
      <c r="AAK88" s="138">
        <v>199662.16499999998</v>
      </c>
      <c r="AAL88" s="138">
        <v>199662.16499999998</v>
      </c>
      <c r="AAM88" s="196">
        <v>-4309.5321796138542</v>
      </c>
      <c r="AAN88" s="196">
        <f t="shared" si="285"/>
        <v>-4309.5321796138542</v>
      </c>
      <c r="AAO88" s="196">
        <v>4309.5321796138542</v>
      </c>
      <c r="AAP88" s="196">
        <v>-4309.5321796138542</v>
      </c>
      <c r="AAQ88" s="196">
        <v>4309.5321796138542</v>
      </c>
      <c r="AAR88" s="196">
        <v>4309.5321796138542</v>
      </c>
      <c r="AAS88" s="196">
        <v>-4309.5321796138542</v>
      </c>
      <c r="AAT88" s="196">
        <f t="shared" si="240"/>
        <v>-4309.5321796138542</v>
      </c>
      <c r="AAU88" s="196">
        <v>4309.5321796138542</v>
      </c>
      <c r="AAV88" s="196">
        <v>-4309.5321796138542</v>
      </c>
      <c r="AAW88" s="196">
        <v>-4309.5321796138542</v>
      </c>
      <c r="AAX88" s="196">
        <v>4309.5321796138542</v>
      </c>
      <c r="AAZ88">
        <v>1</v>
      </c>
      <c r="ABA88" s="239">
        <v>1</v>
      </c>
      <c r="ABB88" s="239">
        <v>-1</v>
      </c>
      <c r="ABC88" s="239">
        <v>1</v>
      </c>
      <c r="ABD88" s="214">
        <v>-1</v>
      </c>
      <c r="ABE88" s="240">
        <v>9</v>
      </c>
      <c r="ABF88">
        <v>1</v>
      </c>
      <c r="ABG88">
        <v>-1</v>
      </c>
      <c r="ABH88" s="214">
        <v>1</v>
      </c>
      <c r="ABI88">
        <v>1</v>
      </c>
      <c r="ABJ88">
        <v>0</v>
      </c>
      <c r="ABK88">
        <v>1</v>
      </c>
      <c r="ABL88">
        <v>0</v>
      </c>
      <c r="ABM88" s="248">
        <v>2.2637238256899999E-3</v>
      </c>
      <c r="ABN88" s="202">
        <v>42549</v>
      </c>
      <c r="ABO88">
        <v>1</v>
      </c>
      <c r="ABP88" t="s">
        <v>1180</v>
      </c>
      <c r="ABQ88">
        <v>2</v>
      </c>
      <c r="ABR88" s="252">
        <v>2</v>
      </c>
      <c r="ABS88">
        <v>2</v>
      </c>
      <c r="ABT88" s="138">
        <v>202717.51500000001</v>
      </c>
      <c r="ABU88" s="138">
        <v>202717.51500000001</v>
      </c>
      <c r="ABV88" s="196">
        <v>458.89646859017</v>
      </c>
      <c r="ABW88" s="196">
        <v>458.89646859017</v>
      </c>
      <c r="ABX88" s="196">
        <v>-458.89646859017</v>
      </c>
      <c r="ABY88" s="196">
        <v>458.89646859017</v>
      </c>
      <c r="ABZ88" s="196">
        <v>-458.89646859017</v>
      </c>
      <c r="ACA88" s="196">
        <v>-458.89646859017</v>
      </c>
      <c r="ACB88" s="196">
        <v>458.89646859017</v>
      </c>
      <c r="ACC88" s="196">
        <v>458.89646859017</v>
      </c>
      <c r="ACD88" s="196">
        <v>458.89646859017</v>
      </c>
      <c r="ACE88" s="196">
        <v>-458.89646859017</v>
      </c>
      <c r="ACF88" s="196">
        <v>-458.89646859017</v>
      </c>
      <c r="ACG88" s="196">
        <v>458.89646859017</v>
      </c>
      <c r="ACI88">
        <v>1</v>
      </c>
      <c r="ACJ88" s="239">
        <v>-1</v>
      </c>
      <c r="ACK88" s="239">
        <v>-1</v>
      </c>
      <c r="ACL88" s="239">
        <v>1</v>
      </c>
      <c r="ACM88" s="214">
        <v>-1</v>
      </c>
      <c r="ACN88" s="240">
        <v>10</v>
      </c>
      <c r="ACO88">
        <v>1</v>
      </c>
      <c r="ACP88">
        <v>-1</v>
      </c>
      <c r="ACQ88" s="214">
        <v>1</v>
      </c>
      <c r="ACR88">
        <v>0</v>
      </c>
      <c r="ACS88">
        <v>0</v>
      </c>
      <c r="ACT88">
        <v>1</v>
      </c>
      <c r="ACU88">
        <v>0</v>
      </c>
      <c r="ACV88" s="248">
        <v>6.7758328627899999E-3</v>
      </c>
      <c r="ACW88" s="202">
        <v>42549</v>
      </c>
      <c r="ACX88">
        <v>-1</v>
      </c>
      <c r="ACY88" t="s">
        <v>1180</v>
      </c>
      <c r="ACZ88">
        <v>2</v>
      </c>
      <c r="ADA88" s="252"/>
      <c r="ADB88">
        <v>2</v>
      </c>
      <c r="ADC88" s="138">
        <v>203502.70500000002</v>
      </c>
      <c r="ADD88" s="138">
        <v>203502.70500000002</v>
      </c>
      <c r="ADE88" s="196">
        <v>-1378.900316205659</v>
      </c>
      <c r="ADF88" s="196">
        <v>1378.900316205659</v>
      </c>
      <c r="ADG88" s="196">
        <v>-1378.900316205659</v>
      </c>
      <c r="ADH88" s="196">
        <v>1378.900316205659</v>
      </c>
      <c r="ADI88" s="196">
        <v>-1378.900316205659</v>
      </c>
      <c r="ADJ88" s="196">
        <v>-1378.900316205659</v>
      </c>
      <c r="ADK88" s="196">
        <v>1378.900316205659</v>
      </c>
      <c r="ADL88" s="196">
        <v>-1378.900316205659</v>
      </c>
      <c r="ADM88" s="196">
        <v>1378.900316205659</v>
      </c>
      <c r="ADN88" s="196">
        <v>-1378.900316205659</v>
      </c>
      <c r="ADO88" s="196">
        <v>-1378.900316205659</v>
      </c>
      <c r="ADP88" s="196">
        <v>1378.900316205659</v>
      </c>
      <c r="ADR88">
        <v>1</v>
      </c>
      <c r="ADS88" s="239">
        <v>-1</v>
      </c>
      <c r="ADT88" s="239">
        <v>-1</v>
      </c>
      <c r="ADU88" s="214">
        <v>1</v>
      </c>
      <c r="ADV88" s="214">
        <v>-1</v>
      </c>
      <c r="ADW88" s="240">
        <v>11</v>
      </c>
      <c r="ADX88">
        <v>1</v>
      </c>
      <c r="ADY88">
        <v>-1</v>
      </c>
      <c r="ADZ88" s="214">
        <v>1</v>
      </c>
      <c r="AEA88">
        <v>0</v>
      </c>
      <c r="AEB88">
        <v>0</v>
      </c>
      <c r="AEC88">
        <v>1</v>
      </c>
      <c r="AED88">
        <v>0</v>
      </c>
      <c r="AEE88" s="248">
        <v>6.3563282856599996E-3</v>
      </c>
      <c r="AEF88" s="202">
        <v>42549</v>
      </c>
      <c r="AEG88">
        <v>-1</v>
      </c>
      <c r="AEH88" t="s">
        <v>1180</v>
      </c>
      <c r="AEI88">
        <v>2</v>
      </c>
      <c r="AEJ88" s="252"/>
      <c r="AEK88">
        <v>2</v>
      </c>
      <c r="AEL88" s="138">
        <v>205442.19499999998</v>
      </c>
      <c r="AEM88" s="138">
        <v>205442.19499999998</v>
      </c>
      <c r="AEN88" s="196">
        <v>-1305.8580351465771</v>
      </c>
      <c r="AEO88" s="196">
        <v>1305.8580351465771</v>
      </c>
      <c r="AEP88" s="196">
        <v>-1305.8580351465771</v>
      </c>
      <c r="AEQ88" s="196">
        <v>1305.8580351465771</v>
      </c>
      <c r="AER88" s="196">
        <v>-1305.8580351465771</v>
      </c>
      <c r="AES88" s="196">
        <v>-1305.8580351465771</v>
      </c>
      <c r="AET88" s="196">
        <v>1305.8580351465771</v>
      </c>
      <c r="AEU88" s="196">
        <v>-1305.8580351465771</v>
      </c>
      <c r="AEV88" s="196">
        <v>1305.8580351465771</v>
      </c>
      <c r="AEW88" s="196">
        <v>-1305.8580351465771</v>
      </c>
      <c r="AEX88" s="196">
        <v>-1305.8580351465771</v>
      </c>
      <c r="AEY88" s="196">
        <v>1305.8580351465771</v>
      </c>
      <c r="AFA88">
        <f t="shared" si="241"/>
        <v>1</v>
      </c>
      <c r="AFB88" s="239">
        <v>-1</v>
      </c>
      <c r="AFC88" s="239">
        <v>-1</v>
      </c>
      <c r="AFD88" s="239">
        <v>1</v>
      </c>
      <c r="AFE88" s="214">
        <v>-1</v>
      </c>
      <c r="AFF88" s="240">
        <v>12</v>
      </c>
      <c r="AFG88">
        <f t="shared" si="242"/>
        <v>1</v>
      </c>
      <c r="AFH88">
        <f t="shared" si="243"/>
        <v>-1</v>
      </c>
      <c r="AFI88" s="214">
        <v>1</v>
      </c>
      <c r="AFJ88">
        <f t="shared" si="244"/>
        <v>0</v>
      </c>
      <c r="AFK88">
        <f t="shared" si="308"/>
        <v>0</v>
      </c>
      <c r="AFL88">
        <f t="shared" si="286"/>
        <v>1</v>
      </c>
      <c r="AFM88">
        <f t="shared" si="245"/>
        <v>0</v>
      </c>
      <c r="AFN88">
        <v>1.1146201003199999E-3</v>
      </c>
      <c r="AFO88" s="202">
        <v>42549</v>
      </c>
      <c r="AFP88">
        <f t="shared" si="246"/>
        <v>-1</v>
      </c>
      <c r="AFQ88" t="str">
        <f t="shared" si="222"/>
        <v>TRUE</v>
      </c>
      <c r="AFR88">
        <f>VLOOKUP($A88,'FuturesInfo (3)'!$A$2:$V$80,22)</f>
        <v>2</v>
      </c>
      <c r="AFS88" s="252"/>
      <c r="AFT88">
        <f t="shared" si="247"/>
        <v>2</v>
      </c>
      <c r="AFU88" s="138">
        <f>VLOOKUP($A88,'FuturesInfo (3)'!$A$2:$O$80,15)*AFR88</f>
        <v>204216.155</v>
      </c>
      <c r="AFV88" s="138">
        <f>VLOOKUP($A88,'FuturesInfo (3)'!$A$2:$O$80,15)*AFT88</f>
        <v>204216.155</v>
      </c>
      <c r="AFW88" s="196">
        <f t="shared" si="248"/>
        <v>-227.62343117306466</v>
      </c>
      <c r="AFX88" s="196">
        <f t="shared" si="302"/>
        <v>227.62343117306466</v>
      </c>
      <c r="AFY88" s="196">
        <f t="shared" si="249"/>
        <v>-227.62343117306466</v>
      </c>
      <c r="AFZ88" s="196">
        <f t="shared" si="250"/>
        <v>227.62343117306466</v>
      </c>
      <c r="AGA88" s="196">
        <f t="shared" si="305"/>
        <v>-227.62343117306466</v>
      </c>
      <c r="AGB88" s="196">
        <f t="shared" si="251"/>
        <v>-227.62343117306466</v>
      </c>
      <c r="AGC88" s="196">
        <f t="shared" si="287"/>
        <v>227.62343117306466</v>
      </c>
      <c r="AGD88" s="196">
        <f t="shared" si="252"/>
        <v>-227.62343117306466</v>
      </c>
      <c r="AGE88" s="196">
        <f>IF(IF(sym!$Q77=AFI88,1,0)=1,ABS(AFU88*AFN88),-ABS(AFU88*AFN88))</f>
        <v>227.62343117306466</v>
      </c>
      <c r="AGF88" s="196">
        <f>IF(IF(sym!$P77=AFI88,1,0)=1,ABS(AFU88*AFN88),-ABS(AFU88*AFN88))</f>
        <v>-227.62343117306466</v>
      </c>
      <c r="AGG88" s="196">
        <f t="shared" si="299"/>
        <v>-227.62343117306466</v>
      </c>
      <c r="AGH88" s="196">
        <f t="shared" si="253"/>
        <v>227.62343117306466</v>
      </c>
      <c r="AGJ88">
        <f t="shared" si="254"/>
        <v>1</v>
      </c>
      <c r="AGK88" s="239">
        <v>-1</v>
      </c>
      <c r="AGL88" s="239">
        <v>-1</v>
      </c>
      <c r="AGM88" s="239">
        <v>1</v>
      </c>
      <c r="AGN88" s="214">
        <v>1</v>
      </c>
      <c r="AGO88" s="240">
        <v>-2</v>
      </c>
      <c r="AGP88">
        <f t="shared" si="255"/>
        <v>-1</v>
      </c>
      <c r="AGQ88">
        <f t="shared" si="256"/>
        <v>-1</v>
      </c>
      <c r="AGR88" s="214"/>
      <c r="AGS88">
        <f t="shared" si="257"/>
        <v>0</v>
      </c>
      <c r="AGT88">
        <f t="shared" si="309"/>
        <v>0</v>
      </c>
      <c r="AGU88">
        <f t="shared" si="288"/>
        <v>0</v>
      </c>
      <c r="AGV88">
        <f t="shared" si="258"/>
        <v>0</v>
      </c>
      <c r="AGW88" s="248"/>
      <c r="AGX88" s="202">
        <v>42549</v>
      </c>
      <c r="AGY88">
        <f t="shared" si="259"/>
        <v>-1</v>
      </c>
      <c r="AGZ88" t="str">
        <f t="shared" si="223"/>
        <v>TRUE</v>
      </c>
      <c r="AHA88">
        <f>VLOOKUP($A88,'FuturesInfo (3)'!$A$2:$V$80,22)</f>
        <v>2</v>
      </c>
      <c r="AHB88" s="252"/>
      <c r="AHC88">
        <f t="shared" si="260"/>
        <v>2</v>
      </c>
      <c r="AHD88" s="138">
        <f>VLOOKUP($A88,'FuturesInfo (3)'!$A$2:$O$80,15)*AHA88</f>
        <v>204216.155</v>
      </c>
      <c r="AHE88" s="138">
        <f>VLOOKUP($A88,'FuturesInfo (3)'!$A$2:$O$80,15)*AHC88</f>
        <v>204216.155</v>
      </c>
      <c r="AHF88" s="196">
        <f t="shared" si="261"/>
        <v>0</v>
      </c>
      <c r="AHG88" s="196">
        <f t="shared" si="303"/>
        <v>0</v>
      </c>
      <c r="AHH88" s="196">
        <f t="shared" si="262"/>
        <v>0</v>
      </c>
      <c r="AHI88" s="196">
        <f t="shared" si="263"/>
        <v>0</v>
      </c>
      <c r="AHJ88" s="196">
        <f t="shared" si="306"/>
        <v>0</v>
      </c>
      <c r="AHK88" s="196">
        <f t="shared" si="264"/>
        <v>0</v>
      </c>
      <c r="AHL88" s="196">
        <f t="shared" si="289"/>
        <v>0</v>
      </c>
      <c r="AHM88" s="196">
        <f t="shared" si="265"/>
        <v>0</v>
      </c>
      <c r="AHN88" s="196">
        <f>IF(IF(sym!$Q77=AGR88,1,0)=1,ABS(AHD88*AGW88),-ABS(AHD88*AGW88))</f>
        <v>0</v>
      </c>
      <c r="AHO88" s="196">
        <f>IF(IF(sym!$P77=AGR88,1,0)=1,ABS(AHD88*AGW88),-ABS(AHD88*AGW88))</f>
        <v>0</v>
      </c>
      <c r="AHP88" s="196">
        <f t="shared" si="300"/>
        <v>0</v>
      </c>
      <c r="AHQ88" s="196">
        <f t="shared" si="266"/>
        <v>0</v>
      </c>
      <c r="AHS88">
        <f t="shared" si="267"/>
        <v>0</v>
      </c>
      <c r="AHT88" s="239"/>
      <c r="AHU88" s="239"/>
      <c r="AHV88" s="239"/>
      <c r="AHW88" s="214"/>
      <c r="AHX88" s="240"/>
      <c r="AHY88">
        <f t="shared" si="268"/>
        <v>1</v>
      </c>
      <c r="AHZ88">
        <f t="shared" si="269"/>
        <v>0</v>
      </c>
      <c r="AIA88" s="214"/>
      <c r="AIB88">
        <f t="shared" si="270"/>
        <v>1</v>
      </c>
      <c r="AIC88">
        <f t="shared" si="310"/>
        <v>1</v>
      </c>
      <c r="AID88">
        <f t="shared" si="290"/>
        <v>0</v>
      </c>
      <c r="AIE88">
        <f t="shared" si="271"/>
        <v>1</v>
      </c>
      <c r="AIF88" s="248"/>
      <c r="AIG88" s="202"/>
      <c r="AIH88">
        <f t="shared" si="272"/>
        <v>-1</v>
      </c>
      <c r="AII88" t="str">
        <f t="shared" si="224"/>
        <v>FALSE</v>
      </c>
      <c r="AIJ88">
        <f>VLOOKUP($A88,'FuturesInfo (3)'!$A$2:$V$80,22)</f>
        <v>2</v>
      </c>
      <c r="AIK88" s="252"/>
      <c r="AIL88">
        <f t="shared" si="273"/>
        <v>2</v>
      </c>
      <c r="AIM88" s="138">
        <f>VLOOKUP($A88,'FuturesInfo (3)'!$A$2:$O$80,15)*AIJ88</f>
        <v>204216.155</v>
      </c>
      <c r="AIN88" s="138">
        <f>VLOOKUP($A88,'FuturesInfo (3)'!$A$2:$O$80,15)*AIL88</f>
        <v>204216.155</v>
      </c>
      <c r="AIO88" s="196">
        <f t="shared" si="274"/>
        <v>0</v>
      </c>
      <c r="AIP88" s="196">
        <f t="shared" si="304"/>
        <v>0</v>
      </c>
      <c r="AIQ88" s="196">
        <f t="shared" si="275"/>
        <v>0</v>
      </c>
      <c r="AIR88" s="196">
        <f t="shared" si="276"/>
        <v>0</v>
      </c>
      <c r="AIS88" s="196">
        <f t="shared" si="307"/>
        <v>0</v>
      </c>
      <c r="AIT88" s="196">
        <f t="shared" si="277"/>
        <v>0</v>
      </c>
      <c r="AIU88" s="196">
        <f t="shared" si="291"/>
        <v>0</v>
      </c>
      <c r="AIV88" s="196">
        <f t="shared" si="278"/>
        <v>0</v>
      </c>
      <c r="AIW88" s="196">
        <f>IF(IF(sym!$Q77=AIA88,1,0)=1,ABS(AIM88*AIF88),-ABS(AIM88*AIF88))</f>
        <v>0</v>
      </c>
      <c r="AIX88" s="196">
        <f>IF(IF(sym!$P77=AIA88,1,0)=1,ABS(AIM88*AIF88),-ABS(AIM88*AIF88))</f>
        <v>0</v>
      </c>
      <c r="AIY88" s="196">
        <f t="shared" si="301"/>
        <v>0</v>
      </c>
      <c r="AIZ88" s="196">
        <f t="shared" si="279"/>
        <v>0</v>
      </c>
    </row>
    <row r="89" spans="1:936" s="3" customFormat="1" x14ac:dyDescent="0.25">
      <c r="A89" s="1" t="s">
        <v>1063</v>
      </c>
      <c r="B89" s="150" t="str">
        <f>'FuturesInfo (3)'!M77</f>
        <v>HBS</v>
      </c>
      <c r="C89" s="200" t="str">
        <f>VLOOKUP(A89,'FuturesInfo (3)'!$A$2:$K$80,11)</f>
        <v>rates</v>
      </c>
      <c r="D89"/>
      <c r="F89" t="e">
        <f>#REF!</f>
        <v>#REF!</v>
      </c>
      <c r="G89">
        <v>-1</v>
      </c>
      <c r="H89">
        <v>1</v>
      </c>
      <c r="I89">
        <v>1</v>
      </c>
      <c r="J89">
        <f t="shared" si="206"/>
        <v>0</v>
      </c>
      <c r="K89">
        <f t="shared" si="207"/>
        <v>1</v>
      </c>
      <c r="L89" s="184">
        <v>0</v>
      </c>
      <c r="M89" s="2">
        <v>10</v>
      </c>
      <c r="N89">
        <v>60</v>
      </c>
      <c r="O89" t="str">
        <f t="shared" si="208"/>
        <v>TRUE</v>
      </c>
      <c r="P89">
        <f>VLOOKUP($A89,'FuturesInfo (3)'!$A$2:$V$80,22)</f>
        <v>0</v>
      </c>
      <c r="Q89">
        <f t="shared" si="209"/>
        <v>0</v>
      </c>
      <c r="R89">
        <f t="shared" si="209"/>
        <v>0</v>
      </c>
      <c r="S89" s="138">
        <f>VLOOKUP($A89,'FuturesInfo (3)'!$A$2:$O$80,15)*Q89</f>
        <v>0</v>
      </c>
      <c r="T89" s="144">
        <f t="shared" si="210"/>
        <v>0</v>
      </c>
      <c r="U89" s="144">
        <f t="shared" si="225"/>
        <v>0</v>
      </c>
      <c r="W89">
        <f t="shared" si="211"/>
        <v>-1</v>
      </c>
      <c r="X89">
        <v>-1</v>
      </c>
      <c r="Y89">
        <v>1</v>
      </c>
      <c r="Z89">
        <v>1</v>
      </c>
      <c r="AA89">
        <f t="shared" si="226"/>
        <v>0</v>
      </c>
      <c r="AB89">
        <f t="shared" si="212"/>
        <v>1</v>
      </c>
      <c r="AC89" s="1">
        <v>2.03873598369E-4</v>
      </c>
      <c r="AD89" s="2">
        <v>10</v>
      </c>
      <c r="AE89">
        <v>60</v>
      </c>
      <c r="AF89" t="str">
        <f t="shared" si="213"/>
        <v>TRUE</v>
      </c>
      <c r="AG89">
        <f>VLOOKUP($A89,'FuturesInfo (3)'!$A$2:$V$80,22)</f>
        <v>0</v>
      </c>
      <c r="AH89">
        <f t="shared" si="214"/>
        <v>0</v>
      </c>
      <c r="AI89">
        <f t="shared" si="227"/>
        <v>0</v>
      </c>
      <c r="AJ89" s="138">
        <f>VLOOKUP($A89,'FuturesInfo (3)'!$A$2:$O$80,15)*AI89</f>
        <v>0</v>
      </c>
      <c r="AK89" s="196">
        <f t="shared" si="215"/>
        <v>0</v>
      </c>
      <c r="AL89" s="196">
        <f t="shared" si="228"/>
        <v>0</v>
      </c>
      <c r="AN89">
        <f t="shared" si="216"/>
        <v>-1</v>
      </c>
      <c r="AO89">
        <v>-1</v>
      </c>
      <c r="AP89">
        <v>1</v>
      </c>
      <c r="AQ89">
        <v>-1</v>
      </c>
      <c r="AR89">
        <f t="shared" si="292"/>
        <v>1</v>
      </c>
      <c r="AS89">
        <f t="shared" si="217"/>
        <v>0</v>
      </c>
      <c r="AT89" s="1">
        <v>-4.0766408479400002E-4</v>
      </c>
      <c r="AU89" s="2">
        <v>10</v>
      </c>
      <c r="AV89">
        <v>60</v>
      </c>
      <c r="AW89" t="str">
        <f t="shared" si="218"/>
        <v>TRUE</v>
      </c>
      <c r="AX89">
        <f>VLOOKUP($A89,'FuturesInfo (3)'!$A$2:$V$80,22)</f>
        <v>0</v>
      </c>
      <c r="AY89">
        <f t="shared" si="219"/>
        <v>0</v>
      </c>
      <c r="AZ89">
        <f t="shared" si="229"/>
        <v>0</v>
      </c>
      <c r="BA89" s="138">
        <f>VLOOKUP($A89,'FuturesInfo (3)'!$A$2:$O$80,15)*AZ89</f>
        <v>0</v>
      </c>
      <c r="BB89" s="196">
        <f t="shared" si="220"/>
        <v>0</v>
      </c>
      <c r="BC89" s="196">
        <f t="shared" si="230"/>
        <v>0</v>
      </c>
      <c r="BE89">
        <v>-1</v>
      </c>
      <c r="BF89">
        <v>-1</v>
      </c>
      <c r="BG89">
        <v>1</v>
      </c>
      <c r="BH89">
        <v>1</v>
      </c>
      <c r="BI89">
        <v>0</v>
      </c>
      <c r="BJ89">
        <v>1</v>
      </c>
      <c r="BK89" s="1">
        <v>0</v>
      </c>
      <c r="BL89" s="2">
        <v>10</v>
      </c>
      <c r="BM89">
        <v>60</v>
      </c>
      <c r="BN89" t="s">
        <v>1180</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1180</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1180</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1180</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1180</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1180</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1180</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1180</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1180</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1180</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1180</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1180</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1180</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1180</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1180</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1180</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1180</v>
      </c>
      <c r="QX89">
        <v>0</v>
      </c>
      <c r="QY89" s="252">
        <v>1</v>
      </c>
      <c r="QZ89">
        <v>0</v>
      </c>
      <c r="RA89" s="138">
        <v>0</v>
      </c>
      <c r="RB89" s="138">
        <v>0</v>
      </c>
      <c r="RC89" s="196">
        <v>0</v>
      </c>
      <c r="RD89" s="196">
        <f t="shared" si="221"/>
        <v>0</v>
      </c>
      <c r="RE89" s="196">
        <v>0</v>
      </c>
      <c r="RF89" s="196">
        <v>0</v>
      </c>
      <c r="RG89" s="196">
        <v>0</v>
      </c>
      <c r="RH89" s="196">
        <v>0</v>
      </c>
      <c r="RI89" s="196">
        <f t="shared" si="231"/>
        <v>0</v>
      </c>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f t="shared" si="293"/>
        <v>1</v>
      </c>
      <c r="SE89" t="s">
        <v>1180</v>
      </c>
      <c r="SF89">
        <v>0</v>
      </c>
      <c r="SG89" s="252">
        <v>1</v>
      </c>
      <c r="SH89">
        <v>0</v>
      </c>
      <c r="SI89" s="138">
        <v>0</v>
      </c>
      <c r="SJ89" s="138">
        <v>0</v>
      </c>
      <c r="SK89" s="196">
        <v>0</v>
      </c>
      <c r="SL89" s="196">
        <f t="shared" si="232"/>
        <v>0</v>
      </c>
      <c r="SM89" s="196">
        <v>0</v>
      </c>
      <c r="SN89" s="196">
        <v>0</v>
      </c>
      <c r="SO89" s="196">
        <v>0</v>
      </c>
      <c r="SP89" s="196">
        <v>0</v>
      </c>
      <c r="SQ89" s="196">
        <v>0</v>
      </c>
      <c r="SR89" s="196">
        <f t="shared" si="233"/>
        <v>0</v>
      </c>
      <c r="SS89" s="196">
        <v>0</v>
      </c>
      <c r="ST89" s="196">
        <v>0</v>
      </c>
      <c r="SU89" s="196">
        <v>0</v>
      </c>
      <c r="SV89" s="196">
        <v>0</v>
      </c>
      <c r="SX89">
        <v>1</v>
      </c>
      <c r="SY89" s="239">
        <v>1</v>
      </c>
      <c r="SZ89" s="239">
        <v>-1</v>
      </c>
      <c r="TA89" s="239">
        <v>1</v>
      </c>
      <c r="TB89" s="214">
        <v>1</v>
      </c>
      <c r="TC89" s="240">
        <v>7</v>
      </c>
      <c r="TD89">
        <v>-1</v>
      </c>
      <c r="TE89">
        <v>1</v>
      </c>
      <c r="TF89" s="214">
        <v>-1</v>
      </c>
      <c r="TG89">
        <v>0</v>
      </c>
      <c r="TH89">
        <v>0</v>
      </c>
      <c r="TI89">
        <v>1</v>
      </c>
      <c r="TJ89">
        <v>0</v>
      </c>
      <c r="TK89" s="248">
        <v>-2.0383204239700001E-4</v>
      </c>
      <c r="TL89" s="202">
        <v>42543</v>
      </c>
      <c r="TM89">
        <f t="shared" si="294"/>
        <v>1</v>
      </c>
      <c r="TN89" t="s">
        <v>1180</v>
      </c>
      <c r="TO89">
        <v>0</v>
      </c>
      <c r="TP89" s="252">
        <v>1</v>
      </c>
      <c r="TQ89">
        <v>0</v>
      </c>
      <c r="TR89" s="138">
        <v>0</v>
      </c>
      <c r="TS89" s="138">
        <v>0</v>
      </c>
      <c r="TT89" s="196">
        <v>0</v>
      </c>
      <c r="TU89" s="196">
        <f t="shared" si="280"/>
        <v>0</v>
      </c>
      <c r="TV89" s="196">
        <v>0</v>
      </c>
      <c r="TW89" s="196">
        <v>0</v>
      </c>
      <c r="TX89" s="196">
        <v>0</v>
      </c>
      <c r="TY89" s="196">
        <v>0</v>
      </c>
      <c r="TZ89" s="196">
        <v>0</v>
      </c>
      <c r="UA89" s="196">
        <f t="shared" si="234"/>
        <v>0</v>
      </c>
      <c r="UB89" s="196">
        <v>0</v>
      </c>
      <c r="UC89" s="196">
        <v>0</v>
      </c>
      <c r="UD89" s="196">
        <v>0</v>
      </c>
      <c r="UE89" s="196">
        <v>0</v>
      </c>
      <c r="UG89">
        <v>-1</v>
      </c>
      <c r="UH89" s="239">
        <v>-1</v>
      </c>
      <c r="UI89" s="239">
        <v>1</v>
      </c>
      <c r="UJ89" s="239">
        <v>-1</v>
      </c>
      <c r="UK89" s="214">
        <v>1</v>
      </c>
      <c r="UL89" s="240">
        <v>-6</v>
      </c>
      <c r="UM89">
        <v>-1</v>
      </c>
      <c r="UN89">
        <v>-1</v>
      </c>
      <c r="UO89" s="214">
        <v>1</v>
      </c>
      <c r="UP89">
        <v>0</v>
      </c>
      <c r="UQ89">
        <v>1</v>
      </c>
      <c r="UR89">
        <v>0</v>
      </c>
      <c r="US89">
        <v>0</v>
      </c>
      <c r="UT89" s="248">
        <v>0</v>
      </c>
      <c r="UU89" s="202">
        <v>42545</v>
      </c>
      <c r="UV89">
        <f t="shared" si="295"/>
        <v>-1</v>
      </c>
      <c r="UW89" t="s">
        <v>1180</v>
      </c>
      <c r="UX89">
        <v>0</v>
      </c>
      <c r="UY89" s="252">
        <v>2</v>
      </c>
      <c r="UZ89">
        <v>0</v>
      </c>
      <c r="VA89" s="138">
        <v>0</v>
      </c>
      <c r="VB89" s="138">
        <v>0</v>
      </c>
      <c r="VC89" s="196">
        <v>0</v>
      </c>
      <c r="VD89" s="196">
        <f t="shared" si="281"/>
        <v>0</v>
      </c>
      <c r="VE89" s="196">
        <v>0</v>
      </c>
      <c r="VF89" s="196">
        <v>0</v>
      </c>
      <c r="VG89" s="196">
        <v>0</v>
      </c>
      <c r="VH89" s="196">
        <v>0</v>
      </c>
      <c r="VI89" s="196">
        <v>0</v>
      </c>
      <c r="VJ89" s="196">
        <f t="shared" si="235"/>
        <v>0</v>
      </c>
      <c r="VK89" s="196">
        <v>0</v>
      </c>
      <c r="VL89" s="196">
        <v>0</v>
      </c>
      <c r="VM89" s="196">
        <v>0</v>
      </c>
      <c r="VN89" s="196">
        <v>0</v>
      </c>
      <c r="VP89">
        <v>1</v>
      </c>
      <c r="VQ89" s="239">
        <v>-1</v>
      </c>
      <c r="VR89" s="239">
        <v>1</v>
      </c>
      <c r="VS89" s="239">
        <v>-1</v>
      </c>
      <c r="VT89" s="214">
        <v>1</v>
      </c>
      <c r="VU89" s="240">
        <v>-7</v>
      </c>
      <c r="VV89">
        <v>-1</v>
      </c>
      <c r="VW89">
        <v>-1</v>
      </c>
      <c r="VX89" s="214">
        <v>1</v>
      </c>
      <c r="VY89">
        <v>0</v>
      </c>
      <c r="VZ89">
        <v>1</v>
      </c>
      <c r="WA89">
        <v>0</v>
      </c>
      <c r="WB89">
        <v>0</v>
      </c>
      <c r="WC89" s="248">
        <v>3.0581039755399998E-4</v>
      </c>
      <c r="WD89" s="202">
        <v>42545</v>
      </c>
      <c r="WE89">
        <f t="shared" si="296"/>
        <v>-1</v>
      </c>
      <c r="WF89" t="s">
        <v>1180</v>
      </c>
      <c r="WG89">
        <v>0</v>
      </c>
      <c r="WH89" s="252">
        <v>1</v>
      </c>
      <c r="WI89">
        <v>0</v>
      </c>
      <c r="WJ89" s="138">
        <v>0</v>
      </c>
      <c r="WK89" s="138">
        <v>0</v>
      </c>
      <c r="WL89" s="196">
        <v>0</v>
      </c>
      <c r="WM89" s="196">
        <f t="shared" si="282"/>
        <v>0</v>
      </c>
      <c r="WN89" s="196">
        <v>0</v>
      </c>
      <c r="WO89" s="196">
        <v>0</v>
      </c>
      <c r="WP89" s="196">
        <v>0</v>
      </c>
      <c r="WQ89" s="196">
        <v>0</v>
      </c>
      <c r="WR89" s="196">
        <v>0</v>
      </c>
      <c r="WS89" s="196">
        <f t="shared" si="236"/>
        <v>0</v>
      </c>
      <c r="WT89" s="196">
        <v>0</v>
      </c>
      <c r="WU89" s="196">
        <v>0</v>
      </c>
      <c r="WV89" s="196">
        <v>0</v>
      </c>
      <c r="WW89" s="196">
        <v>0</v>
      </c>
      <c r="WY89">
        <v>1</v>
      </c>
      <c r="WZ89" s="239">
        <v>-1</v>
      </c>
      <c r="XA89" s="239">
        <v>1</v>
      </c>
      <c r="XB89" s="239">
        <v>-1</v>
      </c>
      <c r="XC89" s="214">
        <v>1</v>
      </c>
      <c r="XD89" s="240">
        <v>-8</v>
      </c>
      <c r="XE89">
        <v>-1</v>
      </c>
      <c r="XF89">
        <v>-1</v>
      </c>
      <c r="XG89">
        <v>1</v>
      </c>
      <c r="XH89">
        <v>0</v>
      </c>
      <c r="XI89">
        <v>1</v>
      </c>
      <c r="XJ89">
        <v>0</v>
      </c>
      <c r="XK89">
        <v>0</v>
      </c>
      <c r="XL89">
        <v>1.0190563538200001E-4</v>
      </c>
      <c r="XM89" s="202">
        <v>42545</v>
      </c>
      <c r="XN89">
        <f t="shared" si="297"/>
        <v>-1</v>
      </c>
      <c r="XO89" t="s">
        <v>1180</v>
      </c>
      <c r="XP89">
        <v>0</v>
      </c>
      <c r="XQ89" s="252">
        <v>1</v>
      </c>
      <c r="XR89">
        <v>0</v>
      </c>
      <c r="XS89" s="138">
        <v>0</v>
      </c>
      <c r="XT89" s="138">
        <v>0</v>
      </c>
      <c r="XU89" s="196">
        <v>0</v>
      </c>
      <c r="XV89" s="196">
        <f t="shared" si="283"/>
        <v>0</v>
      </c>
      <c r="XW89" s="196">
        <v>0</v>
      </c>
      <c r="XX89" s="196">
        <v>0</v>
      </c>
      <c r="XY89" s="196">
        <v>0</v>
      </c>
      <c r="XZ89" s="196">
        <v>0</v>
      </c>
      <c r="YA89" s="196">
        <v>0</v>
      </c>
      <c r="YB89" s="196">
        <f t="shared" si="237"/>
        <v>0</v>
      </c>
      <c r="YC89" s="196">
        <v>0</v>
      </c>
      <c r="YD89" s="196">
        <v>0</v>
      </c>
      <c r="YE89" s="196">
        <v>0</v>
      </c>
      <c r="YF89" s="196">
        <v>0</v>
      </c>
      <c r="YH89">
        <v>1</v>
      </c>
      <c r="YI89">
        <v>-1</v>
      </c>
      <c r="YJ89">
        <v>-1</v>
      </c>
      <c r="YK89">
        <v>-1</v>
      </c>
      <c r="YL89">
        <v>1</v>
      </c>
      <c r="YM89">
        <v>-9</v>
      </c>
      <c r="YN89">
        <v>-1</v>
      </c>
      <c r="YO89">
        <v>-1</v>
      </c>
      <c r="YP89" s="214">
        <v>-1</v>
      </c>
      <c r="YQ89">
        <v>1</v>
      </c>
      <c r="YR89">
        <v>0</v>
      </c>
      <c r="YS89">
        <v>1</v>
      </c>
      <c r="YT89">
        <v>1</v>
      </c>
      <c r="YU89" s="248">
        <v>-1.01895251681E-4</v>
      </c>
      <c r="YV89" s="202">
        <v>42545</v>
      </c>
      <c r="YW89">
        <f t="shared" si="298"/>
        <v>-1</v>
      </c>
      <c r="YX89" t="s">
        <v>1180</v>
      </c>
      <c r="YY89">
        <v>0</v>
      </c>
      <c r="YZ89">
        <v>1</v>
      </c>
      <c r="ZA89">
        <v>0</v>
      </c>
      <c r="ZB89" s="138">
        <v>0</v>
      </c>
      <c r="ZC89" s="138">
        <v>0</v>
      </c>
      <c r="ZD89" s="196">
        <v>0</v>
      </c>
      <c r="ZE89" s="196">
        <f t="shared" si="284"/>
        <v>0</v>
      </c>
      <c r="ZF89" s="196">
        <v>0</v>
      </c>
      <c r="ZG89" s="196">
        <v>0</v>
      </c>
      <c r="ZH89" s="196">
        <v>0</v>
      </c>
      <c r="ZI89" s="196">
        <v>0</v>
      </c>
      <c r="ZJ89" s="196">
        <v>0</v>
      </c>
      <c r="ZK89" s="196">
        <f t="shared" si="238"/>
        <v>0</v>
      </c>
      <c r="ZL89" s="196">
        <v>0</v>
      </c>
      <c r="ZM89" s="196">
        <v>0</v>
      </c>
      <c r="ZN89" s="196">
        <v>0</v>
      </c>
      <c r="ZO89" s="196">
        <v>0</v>
      </c>
      <c r="ZQ89">
        <v>-1</v>
      </c>
      <c r="ZR89" s="239">
        <v>-1</v>
      </c>
      <c r="ZS89" s="239">
        <v>1</v>
      </c>
      <c r="ZT89" s="239">
        <v>-1</v>
      </c>
      <c r="ZU89" s="214">
        <v>1</v>
      </c>
      <c r="ZV89" s="240">
        <v>-10</v>
      </c>
      <c r="ZW89">
        <v>-1</v>
      </c>
      <c r="ZX89">
        <v>-1</v>
      </c>
      <c r="ZY89" s="214">
        <v>1</v>
      </c>
      <c r="ZZ89">
        <v>0</v>
      </c>
      <c r="AAA89">
        <v>1</v>
      </c>
      <c r="AAB89">
        <v>0</v>
      </c>
      <c r="AAC89">
        <v>0</v>
      </c>
      <c r="AAD89" s="248">
        <v>0</v>
      </c>
      <c r="AAE89" s="202">
        <v>42545</v>
      </c>
      <c r="AAF89">
        <f t="shared" si="239"/>
        <v>-1</v>
      </c>
      <c r="AAG89" t="s">
        <v>1180</v>
      </c>
      <c r="AAH89">
        <v>0</v>
      </c>
      <c r="AAI89" s="252">
        <v>1</v>
      </c>
      <c r="AAJ89">
        <v>0</v>
      </c>
      <c r="AAK89" s="138">
        <v>0</v>
      </c>
      <c r="AAL89" s="138">
        <v>0</v>
      </c>
      <c r="AAM89" s="196">
        <v>0</v>
      </c>
      <c r="AAN89" s="196">
        <f t="shared" si="285"/>
        <v>0</v>
      </c>
      <c r="AAO89" s="196">
        <v>0</v>
      </c>
      <c r="AAP89" s="196">
        <v>0</v>
      </c>
      <c r="AAQ89" s="196">
        <v>0</v>
      </c>
      <c r="AAR89" s="196">
        <v>0</v>
      </c>
      <c r="AAS89" s="196">
        <v>0</v>
      </c>
      <c r="AAT89" s="196">
        <f t="shared" si="240"/>
        <v>0</v>
      </c>
      <c r="AAU89" s="196">
        <v>0</v>
      </c>
      <c r="AAV89" s="196">
        <v>0</v>
      </c>
      <c r="AAW89" s="196">
        <v>0</v>
      </c>
      <c r="AAX89" s="196">
        <v>0</v>
      </c>
      <c r="AAZ89">
        <v>1</v>
      </c>
      <c r="ABA89" s="239">
        <v>1</v>
      </c>
      <c r="ABB89" s="239">
        <v>1</v>
      </c>
      <c r="ABC89" s="239">
        <v>-1</v>
      </c>
      <c r="ABD89" s="214">
        <v>1</v>
      </c>
      <c r="ABE89" s="240">
        <v>-11</v>
      </c>
      <c r="ABF89">
        <v>-1</v>
      </c>
      <c r="ABG89">
        <v>-1</v>
      </c>
      <c r="ABH89" s="214">
        <v>-1</v>
      </c>
      <c r="ABI89">
        <v>0</v>
      </c>
      <c r="ABJ89">
        <v>0</v>
      </c>
      <c r="ABK89">
        <v>1</v>
      </c>
      <c r="ABL89">
        <v>1</v>
      </c>
      <c r="ABM89" s="248">
        <v>-2.03811270763E-4</v>
      </c>
      <c r="ABN89" s="202">
        <v>42545</v>
      </c>
      <c r="ABO89">
        <v>1</v>
      </c>
      <c r="ABP89" t="s">
        <v>1180</v>
      </c>
      <c r="ABQ89">
        <v>0</v>
      </c>
      <c r="ABR89" s="252">
        <v>1</v>
      </c>
      <c r="ABS89">
        <v>0</v>
      </c>
      <c r="ABT89" s="138">
        <v>0</v>
      </c>
      <c r="ABU89" s="138">
        <v>0</v>
      </c>
      <c r="ABV89" s="196">
        <v>0</v>
      </c>
      <c r="ABW89" s="196">
        <v>0</v>
      </c>
      <c r="ABX89" s="196">
        <v>0</v>
      </c>
      <c r="ABY89" s="196">
        <v>0</v>
      </c>
      <c r="ABZ89" s="196">
        <v>0</v>
      </c>
      <c r="ACA89" s="196">
        <v>0</v>
      </c>
      <c r="ACB89" s="196">
        <v>0</v>
      </c>
      <c r="ACC89" s="196">
        <v>0</v>
      </c>
      <c r="ACD89" s="196">
        <v>0</v>
      </c>
      <c r="ACE89" s="196">
        <v>0</v>
      </c>
      <c r="ACF89" s="196">
        <v>0</v>
      </c>
      <c r="ACG89" s="196">
        <v>0</v>
      </c>
      <c r="ACI89">
        <v>-1</v>
      </c>
      <c r="ACJ89" s="239">
        <v>1</v>
      </c>
      <c r="ACK89" s="239">
        <v>1</v>
      </c>
      <c r="ACL89" s="239">
        <v>-1</v>
      </c>
      <c r="ACM89" s="214">
        <v>1</v>
      </c>
      <c r="ACN89" s="240">
        <v>-12</v>
      </c>
      <c r="ACO89">
        <v>-1</v>
      </c>
      <c r="ACP89">
        <v>-1</v>
      </c>
      <c r="ACQ89" s="214">
        <v>1</v>
      </c>
      <c r="ACR89">
        <v>1</v>
      </c>
      <c r="ACS89">
        <v>1</v>
      </c>
      <c r="ACT89">
        <v>0</v>
      </c>
      <c r="ACU89">
        <v>0</v>
      </c>
      <c r="ACV89" s="248">
        <v>0</v>
      </c>
      <c r="ACW89" s="202">
        <v>42545</v>
      </c>
      <c r="ACX89">
        <v>-1</v>
      </c>
      <c r="ACY89" t="s">
        <v>1180</v>
      </c>
      <c r="ACZ89">
        <v>0</v>
      </c>
      <c r="ADA89" s="252"/>
      <c r="ADB89">
        <v>0</v>
      </c>
      <c r="ADC89" s="138">
        <v>0</v>
      </c>
      <c r="ADD89" s="138">
        <v>0</v>
      </c>
      <c r="ADE89" s="196">
        <v>0</v>
      </c>
      <c r="ADF89" s="196">
        <v>0</v>
      </c>
      <c r="ADG89" s="196">
        <v>0</v>
      </c>
      <c r="ADH89" s="196">
        <v>0</v>
      </c>
      <c r="ADI89" s="196">
        <v>0</v>
      </c>
      <c r="ADJ89" s="196">
        <v>0</v>
      </c>
      <c r="ADK89" s="196">
        <v>0</v>
      </c>
      <c r="ADL89" s="196">
        <v>0</v>
      </c>
      <c r="ADM89" s="196">
        <v>0</v>
      </c>
      <c r="ADN89" s="196">
        <v>0</v>
      </c>
      <c r="ADO89" s="196">
        <v>0</v>
      </c>
      <c r="ADP89" s="196">
        <v>0</v>
      </c>
      <c r="ADR89">
        <v>1</v>
      </c>
      <c r="ADS89" s="239">
        <v>1</v>
      </c>
      <c r="ADT89" s="239">
        <v>1</v>
      </c>
      <c r="ADU89" s="214">
        <v>-1</v>
      </c>
      <c r="ADV89" s="214">
        <v>1</v>
      </c>
      <c r="ADW89" s="240">
        <v>-13</v>
      </c>
      <c r="ADX89">
        <v>-1</v>
      </c>
      <c r="ADY89">
        <v>-1</v>
      </c>
      <c r="ADZ89" s="214">
        <v>1</v>
      </c>
      <c r="AEA89">
        <v>1</v>
      </c>
      <c r="AEB89">
        <v>1</v>
      </c>
      <c r="AEC89">
        <v>0</v>
      </c>
      <c r="AED89">
        <v>0</v>
      </c>
      <c r="AEE89" s="248">
        <v>0</v>
      </c>
      <c r="AEF89" s="202">
        <v>42545</v>
      </c>
      <c r="AEG89">
        <v>1</v>
      </c>
      <c r="AEH89" t="s">
        <v>1180</v>
      </c>
      <c r="AEI89">
        <v>0</v>
      </c>
      <c r="AEJ89" s="252"/>
      <c r="AEK89">
        <v>0</v>
      </c>
      <c r="AEL89" s="138">
        <v>0</v>
      </c>
      <c r="AEM89" s="138">
        <v>0</v>
      </c>
      <c r="AEN89" s="196">
        <v>0</v>
      </c>
      <c r="AEO89" s="196">
        <v>0</v>
      </c>
      <c r="AEP89" s="196">
        <v>0</v>
      </c>
      <c r="AEQ89" s="196">
        <v>0</v>
      </c>
      <c r="AER89" s="196">
        <v>0</v>
      </c>
      <c r="AES89" s="196">
        <v>0</v>
      </c>
      <c r="AET89" s="196">
        <v>0</v>
      </c>
      <c r="AEU89" s="196">
        <v>0</v>
      </c>
      <c r="AEV89" s="196">
        <v>0</v>
      </c>
      <c r="AEW89" s="196">
        <v>0</v>
      </c>
      <c r="AEX89" s="196">
        <v>0</v>
      </c>
      <c r="AEY89" s="196">
        <v>0</v>
      </c>
      <c r="AFA89">
        <f t="shared" si="241"/>
        <v>1</v>
      </c>
      <c r="AFB89" s="239">
        <v>1</v>
      </c>
      <c r="AFC89" s="239">
        <v>1</v>
      </c>
      <c r="AFD89" s="239">
        <v>-1</v>
      </c>
      <c r="AFE89" s="214">
        <v>-1</v>
      </c>
      <c r="AFF89" s="240">
        <v>-14</v>
      </c>
      <c r="AFG89">
        <f t="shared" si="242"/>
        <v>1</v>
      </c>
      <c r="AFH89">
        <f t="shared" si="243"/>
        <v>1</v>
      </c>
      <c r="AFI89" s="214">
        <v>1</v>
      </c>
      <c r="AFJ89">
        <f t="shared" si="244"/>
        <v>1</v>
      </c>
      <c r="AFK89">
        <f t="shared" si="308"/>
        <v>0</v>
      </c>
      <c r="AFL89">
        <f t="shared" si="286"/>
        <v>1</v>
      </c>
      <c r="AFM89">
        <f t="shared" si="245"/>
        <v>1</v>
      </c>
      <c r="AFN89">
        <v>1.0192640913299999E-4</v>
      </c>
      <c r="AFO89" s="202">
        <v>42545</v>
      </c>
      <c r="AFP89">
        <f t="shared" si="246"/>
        <v>1</v>
      </c>
      <c r="AFQ89" t="str">
        <f t="shared" si="222"/>
        <v>TRUE</v>
      </c>
      <c r="AFR89">
        <f>VLOOKUP($A89,'FuturesInfo (3)'!$A$2:$V$80,22)</f>
        <v>0</v>
      </c>
      <c r="AFS89" s="252"/>
      <c r="AFT89">
        <f t="shared" si="247"/>
        <v>0</v>
      </c>
      <c r="AFU89" s="138">
        <f>VLOOKUP($A89,'FuturesInfo (3)'!$A$2:$O$80,15)*AFR89</f>
        <v>0</v>
      </c>
      <c r="AFV89" s="138">
        <f>VLOOKUP($A89,'FuturesInfo (3)'!$A$2:$O$80,15)*AFT89</f>
        <v>0</v>
      </c>
      <c r="AFW89" s="196">
        <f t="shared" si="248"/>
        <v>0</v>
      </c>
      <c r="AFX89" s="196">
        <f t="shared" si="302"/>
        <v>0</v>
      </c>
      <c r="AFY89" s="196">
        <f t="shared" si="249"/>
        <v>0</v>
      </c>
      <c r="AFZ89" s="196">
        <f t="shared" si="250"/>
        <v>0</v>
      </c>
      <c r="AGA89" s="196">
        <f t="shared" si="305"/>
        <v>0</v>
      </c>
      <c r="AGB89" s="196">
        <f t="shared" si="251"/>
        <v>0</v>
      </c>
      <c r="AGC89" s="196">
        <f t="shared" si="287"/>
        <v>0</v>
      </c>
      <c r="AGD89" s="196">
        <f t="shared" si="252"/>
        <v>0</v>
      </c>
      <c r="AGE89" s="196">
        <f>IF(IF(sym!$Q78=AFI89,1,0)=1,ABS(AFU89*AFN89),-ABS(AFU89*AFN89))</f>
        <v>0</v>
      </c>
      <c r="AGF89" s="196">
        <f>IF(IF(sym!$P78=AFI89,1,0)=1,ABS(AFU89*AFN89),-ABS(AFU89*AFN89))</f>
        <v>0</v>
      </c>
      <c r="AGG89" s="196">
        <f t="shared" si="299"/>
        <v>0</v>
      </c>
      <c r="AGH89" s="196">
        <f t="shared" si="253"/>
        <v>0</v>
      </c>
      <c r="AGJ89">
        <f t="shared" si="254"/>
        <v>1</v>
      </c>
      <c r="AGK89" s="239">
        <v>1</v>
      </c>
      <c r="AGL89" s="239">
        <v>1</v>
      </c>
      <c r="AGM89" s="239">
        <v>-1</v>
      </c>
      <c r="AGN89" s="214">
        <v>1</v>
      </c>
      <c r="AGO89" s="240">
        <v>-15</v>
      </c>
      <c r="AGP89">
        <f t="shared" si="255"/>
        <v>-1</v>
      </c>
      <c r="AGQ89">
        <f t="shared" si="256"/>
        <v>-1</v>
      </c>
      <c r="AGR89" s="214"/>
      <c r="AGS89">
        <f t="shared" si="257"/>
        <v>0</v>
      </c>
      <c r="AGT89">
        <f t="shared" si="309"/>
        <v>0</v>
      </c>
      <c r="AGU89">
        <f t="shared" si="288"/>
        <v>0</v>
      </c>
      <c r="AGV89">
        <f t="shared" si="258"/>
        <v>0</v>
      </c>
      <c r="AGW89" s="248"/>
      <c r="AGX89" s="202">
        <v>42545</v>
      </c>
      <c r="AGY89">
        <f t="shared" si="259"/>
        <v>1</v>
      </c>
      <c r="AGZ89" t="str">
        <f t="shared" si="223"/>
        <v>TRUE</v>
      </c>
      <c r="AHA89">
        <f>VLOOKUP($A89,'FuturesInfo (3)'!$A$2:$V$80,22)</f>
        <v>0</v>
      </c>
      <c r="AHB89" s="252"/>
      <c r="AHC89">
        <f t="shared" si="260"/>
        <v>0</v>
      </c>
      <c r="AHD89" s="138">
        <f>VLOOKUP($A89,'FuturesInfo (3)'!$A$2:$O$80,15)*AHA89</f>
        <v>0</v>
      </c>
      <c r="AHE89" s="138">
        <f>VLOOKUP($A89,'FuturesInfo (3)'!$A$2:$O$80,15)*AHC89</f>
        <v>0</v>
      </c>
      <c r="AHF89" s="196">
        <f t="shared" si="261"/>
        <v>0</v>
      </c>
      <c r="AHG89" s="196">
        <f t="shared" si="303"/>
        <v>0</v>
      </c>
      <c r="AHH89" s="196">
        <f t="shared" si="262"/>
        <v>0</v>
      </c>
      <c r="AHI89" s="196">
        <f t="shared" si="263"/>
        <v>0</v>
      </c>
      <c r="AHJ89" s="196">
        <f t="shared" si="306"/>
        <v>0</v>
      </c>
      <c r="AHK89" s="196">
        <f t="shared" si="264"/>
        <v>0</v>
      </c>
      <c r="AHL89" s="196">
        <f t="shared" si="289"/>
        <v>0</v>
      </c>
      <c r="AHM89" s="196">
        <f t="shared" si="265"/>
        <v>0</v>
      </c>
      <c r="AHN89" s="196">
        <f>IF(IF(sym!$Q78=AGR89,1,0)=1,ABS(AHD89*AGW89),-ABS(AHD89*AGW89))</f>
        <v>0</v>
      </c>
      <c r="AHO89" s="196">
        <f>IF(IF(sym!$P78=AGR89,1,0)=1,ABS(AHD89*AGW89),-ABS(AHD89*AGW89))</f>
        <v>0</v>
      </c>
      <c r="AHP89" s="196">
        <f t="shared" si="300"/>
        <v>0</v>
      </c>
      <c r="AHQ89" s="196">
        <f t="shared" si="266"/>
        <v>0</v>
      </c>
      <c r="AHS89">
        <f t="shared" si="267"/>
        <v>0</v>
      </c>
      <c r="AHT89" s="239"/>
      <c r="AHU89" s="239"/>
      <c r="AHV89" s="239"/>
      <c r="AHW89" s="214"/>
      <c r="AHX89" s="240"/>
      <c r="AHY89">
        <f t="shared" si="268"/>
        <v>1</v>
      </c>
      <c r="AHZ89">
        <f t="shared" si="269"/>
        <v>0</v>
      </c>
      <c r="AIA89" s="214"/>
      <c r="AIB89">
        <f t="shared" si="270"/>
        <v>1</v>
      </c>
      <c r="AIC89">
        <f t="shared" si="310"/>
        <v>1</v>
      </c>
      <c r="AID89">
        <f t="shared" si="290"/>
        <v>0</v>
      </c>
      <c r="AIE89">
        <f t="shared" si="271"/>
        <v>1</v>
      </c>
      <c r="AIF89" s="248"/>
      <c r="AIG89" s="202"/>
      <c r="AIH89">
        <f t="shared" si="272"/>
        <v>-1</v>
      </c>
      <c r="AII89" t="str">
        <f t="shared" si="224"/>
        <v>FALSE</v>
      </c>
      <c r="AIJ89">
        <f>VLOOKUP($A89,'FuturesInfo (3)'!$A$2:$V$80,22)</f>
        <v>0</v>
      </c>
      <c r="AIK89" s="252"/>
      <c r="AIL89">
        <f t="shared" si="273"/>
        <v>0</v>
      </c>
      <c r="AIM89" s="138">
        <f>VLOOKUP($A89,'FuturesInfo (3)'!$A$2:$O$80,15)*AIJ89</f>
        <v>0</v>
      </c>
      <c r="AIN89" s="138">
        <f>VLOOKUP($A89,'FuturesInfo (3)'!$A$2:$O$80,15)*AIL89</f>
        <v>0</v>
      </c>
      <c r="AIO89" s="196">
        <f t="shared" si="274"/>
        <v>0</v>
      </c>
      <c r="AIP89" s="196">
        <f t="shared" si="304"/>
        <v>0</v>
      </c>
      <c r="AIQ89" s="196">
        <f t="shared" si="275"/>
        <v>0</v>
      </c>
      <c r="AIR89" s="196">
        <f t="shared" si="276"/>
        <v>0</v>
      </c>
      <c r="AIS89" s="196">
        <f t="shared" si="307"/>
        <v>0</v>
      </c>
      <c r="AIT89" s="196">
        <f t="shared" si="277"/>
        <v>0</v>
      </c>
      <c r="AIU89" s="196">
        <f t="shared" si="291"/>
        <v>0</v>
      </c>
      <c r="AIV89" s="196">
        <f t="shared" si="278"/>
        <v>0</v>
      </c>
      <c r="AIW89" s="196">
        <f>IF(IF(sym!$Q78=AIA89,1,0)=1,ABS(AIM89*AIF89),-ABS(AIM89*AIF89))</f>
        <v>0</v>
      </c>
      <c r="AIX89" s="196">
        <f>IF(IF(sym!$P78=AIA89,1,0)=1,ABS(AIM89*AIF89),-ABS(AIM89*AIF89))</f>
        <v>0</v>
      </c>
      <c r="AIY89" s="196">
        <f t="shared" si="301"/>
        <v>0</v>
      </c>
      <c r="AIZ89" s="196">
        <f t="shared" si="279"/>
        <v>0</v>
      </c>
    </row>
    <row r="90" spans="1:936" s="5" customFormat="1" x14ac:dyDescent="0.25">
      <c r="A90" s="1" t="s">
        <v>425</v>
      </c>
      <c r="B90" s="150" t="str">
        <f>'FuturesInfo (3)'!M78</f>
        <v>@YM</v>
      </c>
      <c r="C90" s="200" t="str">
        <f>VLOOKUP(A90,'FuturesInfo (3)'!$A$2:$K$80,11)</f>
        <v>index</v>
      </c>
      <c r="F90" t="e">
        <f>#REF!</f>
        <v>#REF!</v>
      </c>
      <c r="G90">
        <v>1</v>
      </c>
      <c r="H90">
        <v>-1</v>
      </c>
      <c r="I90">
        <v>-1</v>
      </c>
      <c r="J90">
        <f t="shared" si="206"/>
        <v>0</v>
      </c>
      <c r="K90">
        <f t="shared" si="207"/>
        <v>1</v>
      </c>
      <c r="L90" s="184">
        <v>-1.4025245441799999E-3</v>
      </c>
      <c r="M90" s="2">
        <v>10</v>
      </c>
      <c r="N90">
        <v>60</v>
      </c>
      <c r="O90" t="str">
        <f t="shared" si="208"/>
        <v>TRUE</v>
      </c>
      <c r="P90">
        <f>VLOOKUP($A90,'FuturesInfo (3)'!$A$2:$V$80,22)</f>
        <v>2</v>
      </c>
      <c r="Q90">
        <f t="shared" si="209"/>
        <v>2</v>
      </c>
      <c r="R90">
        <f t="shared" si="209"/>
        <v>2</v>
      </c>
      <c r="S90" s="138">
        <f>VLOOKUP($A90,'FuturesInfo (3)'!$A$2:$O$80,15)*Q90</f>
        <v>184170</v>
      </c>
      <c r="T90" s="144">
        <f t="shared" si="210"/>
        <v>-258.30294530163059</v>
      </c>
      <c r="U90" s="144">
        <f t="shared" si="225"/>
        <v>258.30294530163059</v>
      </c>
      <c r="W90">
        <f t="shared" si="211"/>
        <v>1</v>
      </c>
      <c r="X90">
        <v>-1</v>
      </c>
      <c r="Y90">
        <v>-1</v>
      </c>
      <c r="Z90">
        <v>1</v>
      </c>
      <c r="AA90">
        <f t="shared" si="226"/>
        <v>0</v>
      </c>
      <c r="AB90">
        <f t="shared" si="212"/>
        <v>0</v>
      </c>
      <c r="AC90" s="1">
        <v>6.4606741572999999E-3</v>
      </c>
      <c r="AD90" s="2">
        <v>10</v>
      </c>
      <c r="AE90">
        <v>60</v>
      </c>
      <c r="AF90" t="str">
        <f t="shared" si="213"/>
        <v>TRUE</v>
      </c>
      <c r="AG90">
        <f>VLOOKUP($A90,'FuturesInfo (3)'!$A$2:$V$80,22)</f>
        <v>2</v>
      </c>
      <c r="AH90">
        <f t="shared" si="214"/>
        <v>3</v>
      </c>
      <c r="AI90">
        <f t="shared" si="227"/>
        <v>2</v>
      </c>
      <c r="AJ90" s="138">
        <f>VLOOKUP($A90,'FuturesInfo (3)'!$A$2:$O$80,15)*AI90</f>
        <v>184170</v>
      </c>
      <c r="AK90" s="196">
        <f t="shared" si="215"/>
        <v>-1189.8623595499409</v>
      </c>
      <c r="AL90" s="196">
        <f t="shared" si="228"/>
        <v>-1189.8623595499409</v>
      </c>
      <c r="AN90">
        <f t="shared" si="216"/>
        <v>-1</v>
      </c>
      <c r="AO90">
        <v>1</v>
      </c>
      <c r="AP90">
        <v>-1</v>
      </c>
      <c r="AQ90">
        <v>1</v>
      </c>
      <c r="AR90">
        <f t="shared" si="292"/>
        <v>1</v>
      </c>
      <c r="AS90">
        <f t="shared" si="217"/>
        <v>0</v>
      </c>
      <c r="AT90" s="1">
        <v>1.0047446274099999E-3</v>
      </c>
      <c r="AU90" s="2">
        <v>10</v>
      </c>
      <c r="AV90">
        <v>60</v>
      </c>
      <c r="AW90" t="str">
        <f t="shared" si="218"/>
        <v>TRUE</v>
      </c>
      <c r="AX90">
        <f>VLOOKUP($A90,'FuturesInfo (3)'!$A$2:$V$80,22)</f>
        <v>2</v>
      </c>
      <c r="AY90">
        <f t="shared" si="219"/>
        <v>2</v>
      </c>
      <c r="AZ90">
        <f t="shared" si="229"/>
        <v>2</v>
      </c>
      <c r="BA90" s="138">
        <f>VLOOKUP($A90,'FuturesInfo (3)'!$A$2:$O$80,15)*AZ90</f>
        <v>184170</v>
      </c>
      <c r="BB90" s="196">
        <f t="shared" si="220"/>
        <v>185.04381803009969</v>
      </c>
      <c r="BC90" s="196">
        <f t="shared" si="230"/>
        <v>-185.04381803009969</v>
      </c>
      <c r="BE90">
        <v>1</v>
      </c>
      <c r="BF90">
        <v>1</v>
      </c>
      <c r="BG90">
        <v>-1</v>
      </c>
      <c r="BH90">
        <v>1</v>
      </c>
      <c r="BI90">
        <v>1</v>
      </c>
      <c r="BJ90">
        <v>0</v>
      </c>
      <c r="BK90" s="1">
        <v>3.4573133329599999E-3</v>
      </c>
      <c r="BL90" s="2">
        <v>10</v>
      </c>
      <c r="BM90">
        <v>60</v>
      </c>
      <c r="BN90" t="s">
        <v>1180</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1180</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1180</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1180</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1180</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1180</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1180</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1180</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1180</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1180</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1180</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1180</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1180</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1180</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1180</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1180</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1180</v>
      </c>
      <c r="QX90">
        <v>2</v>
      </c>
      <c r="QY90" s="252">
        <v>2</v>
      </c>
      <c r="QZ90">
        <v>2</v>
      </c>
      <c r="RA90" s="138">
        <v>178190</v>
      </c>
      <c r="RB90" s="138">
        <v>178190</v>
      </c>
      <c r="RC90" s="196">
        <v>1971.5756922422011</v>
      </c>
      <c r="RD90" s="196">
        <f t="shared" si="221"/>
        <v>1971.5756922422011</v>
      </c>
      <c r="RE90" s="196">
        <v>1971.5756922422011</v>
      </c>
      <c r="RF90" s="196">
        <v>-1971.5756922422011</v>
      </c>
      <c r="RG90" s="196">
        <v>-1971.5756922422011</v>
      </c>
      <c r="RH90" s="196">
        <v>-1971.5756922422011</v>
      </c>
      <c r="RI90" s="196">
        <f t="shared" si="231"/>
        <v>0</v>
      </c>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f t="shared" si="293"/>
        <v>-1</v>
      </c>
      <c r="SE90" t="s">
        <v>1180</v>
      </c>
      <c r="SF90">
        <v>2</v>
      </c>
      <c r="SG90" s="252">
        <v>2</v>
      </c>
      <c r="SH90">
        <v>2</v>
      </c>
      <c r="SI90" s="138">
        <v>178660</v>
      </c>
      <c r="SJ90" s="138">
        <v>178660</v>
      </c>
      <c r="SK90" s="196">
        <v>-471.23968797270538</v>
      </c>
      <c r="SL90" s="196">
        <f t="shared" si="232"/>
        <v>471.23968797270538</v>
      </c>
      <c r="SM90" s="196">
        <v>471.23968797270538</v>
      </c>
      <c r="SN90" s="196">
        <v>-471.23968797270538</v>
      </c>
      <c r="SO90" s="196">
        <v>-471.23968797270538</v>
      </c>
      <c r="SP90" s="196">
        <v>471.23968797270538</v>
      </c>
      <c r="SQ90" s="196">
        <v>-471.23968797270538</v>
      </c>
      <c r="SR90" s="196">
        <f t="shared" si="233"/>
        <v>-471.23968797270538</v>
      </c>
      <c r="SS90" s="196">
        <v>471.23968797270538</v>
      </c>
      <c r="ST90" s="196">
        <v>-471.23968797270538</v>
      </c>
      <c r="SU90" s="196">
        <v>-471.23968797270538</v>
      </c>
      <c r="SV90" s="196">
        <v>471.23968797270538</v>
      </c>
      <c r="SX90">
        <v>1</v>
      </c>
      <c r="SY90" s="239">
        <v>1</v>
      </c>
      <c r="SZ90" s="239">
        <v>1</v>
      </c>
      <c r="TA90" s="239">
        <v>1</v>
      </c>
      <c r="TB90" s="214">
        <v>1</v>
      </c>
      <c r="TC90" s="240">
        <v>-4</v>
      </c>
      <c r="TD90">
        <v>-1</v>
      </c>
      <c r="TE90">
        <v>-1</v>
      </c>
      <c r="TF90" s="214">
        <v>1</v>
      </c>
      <c r="TG90">
        <v>1</v>
      </c>
      <c r="TH90">
        <v>1</v>
      </c>
      <c r="TI90">
        <v>0</v>
      </c>
      <c r="TJ90">
        <v>0</v>
      </c>
      <c r="TK90" s="248"/>
      <c r="TL90" s="202">
        <v>42548</v>
      </c>
      <c r="TM90">
        <f t="shared" si="294"/>
        <v>1</v>
      </c>
      <c r="TN90" t="s">
        <v>1180</v>
      </c>
      <c r="TO90">
        <v>2</v>
      </c>
      <c r="TP90" s="252">
        <v>2</v>
      </c>
      <c r="TQ90">
        <v>2</v>
      </c>
      <c r="TR90" s="138">
        <v>178660</v>
      </c>
      <c r="TS90" s="138">
        <v>178660</v>
      </c>
      <c r="TT90" s="196">
        <v>0</v>
      </c>
      <c r="TU90" s="196">
        <f t="shared" si="280"/>
        <v>0</v>
      </c>
      <c r="TV90" s="196">
        <v>0</v>
      </c>
      <c r="TW90" s="196">
        <v>0</v>
      </c>
      <c r="TX90" s="196">
        <v>0</v>
      </c>
      <c r="TY90" s="196">
        <v>0</v>
      </c>
      <c r="TZ90" s="196">
        <v>0</v>
      </c>
      <c r="UA90" s="196">
        <f t="shared" si="234"/>
        <v>0</v>
      </c>
      <c r="UB90" s="196">
        <v>0</v>
      </c>
      <c r="UC90" s="196">
        <v>0</v>
      </c>
      <c r="UD90" s="196">
        <v>0</v>
      </c>
      <c r="UE90" s="196">
        <v>0</v>
      </c>
      <c r="UG90">
        <v>1</v>
      </c>
      <c r="UH90" s="239">
        <v>1</v>
      </c>
      <c r="UI90" s="239">
        <v>1</v>
      </c>
      <c r="UJ90" s="239">
        <v>1</v>
      </c>
      <c r="UK90" s="214">
        <v>1</v>
      </c>
      <c r="UL90" s="240">
        <v>-4</v>
      </c>
      <c r="UM90">
        <v>-1</v>
      </c>
      <c r="UN90">
        <v>-1</v>
      </c>
      <c r="UO90" s="214">
        <v>-1</v>
      </c>
      <c r="UP90">
        <v>0</v>
      </c>
      <c r="UQ90">
        <v>0</v>
      </c>
      <c r="UR90">
        <v>1</v>
      </c>
      <c r="US90">
        <v>1</v>
      </c>
      <c r="UT90" s="248">
        <v>-5.8211127280900004E-3</v>
      </c>
      <c r="UU90" s="202">
        <v>42548</v>
      </c>
      <c r="UV90">
        <f t="shared" si="295"/>
        <v>1</v>
      </c>
      <c r="UW90" t="s">
        <v>1180</v>
      </c>
      <c r="UX90">
        <v>2</v>
      </c>
      <c r="UY90" s="252">
        <v>2</v>
      </c>
      <c r="UZ90">
        <v>2</v>
      </c>
      <c r="VA90" s="138">
        <v>177620</v>
      </c>
      <c r="VB90" s="138">
        <v>177620</v>
      </c>
      <c r="VC90" s="196">
        <v>-1033.946042763346</v>
      </c>
      <c r="VD90" s="196">
        <f t="shared" si="281"/>
        <v>-1033.946042763346</v>
      </c>
      <c r="VE90" s="196">
        <v>-1033.946042763346</v>
      </c>
      <c r="VF90" s="196">
        <v>1033.946042763346</v>
      </c>
      <c r="VG90" s="196">
        <v>1033.946042763346</v>
      </c>
      <c r="VH90" s="196">
        <v>-1033.946042763346</v>
      </c>
      <c r="VI90" s="196">
        <v>-1033.946042763346</v>
      </c>
      <c r="VJ90" s="196">
        <f t="shared" si="235"/>
        <v>-1033.946042763346</v>
      </c>
      <c r="VK90" s="196">
        <v>-1033.946042763346</v>
      </c>
      <c r="VL90" s="196">
        <v>1033.946042763346</v>
      </c>
      <c r="VM90" s="196">
        <v>-1033.946042763346</v>
      </c>
      <c r="VN90" s="196">
        <v>1033.946042763346</v>
      </c>
      <c r="VP90">
        <v>-1</v>
      </c>
      <c r="VQ90" s="239">
        <v>-1</v>
      </c>
      <c r="VR90" s="239">
        <v>-1</v>
      </c>
      <c r="VS90" s="239">
        <v>-1</v>
      </c>
      <c r="VT90" s="214">
        <v>1</v>
      </c>
      <c r="VU90" s="240">
        <v>5</v>
      </c>
      <c r="VV90">
        <v>-1</v>
      </c>
      <c r="VW90">
        <v>1</v>
      </c>
      <c r="VX90" s="214">
        <v>1</v>
      </c>
      <c r="VY90">
        <v>0</v>
      </c>
      <c r="VZ90">
        <v>1</v>
      </c>
      <c r="WA90">
        <v>0</v>
      </c>
      <c r="WB90">
        <v>1</v>
      </c>
      <c r="WC90" s="248">
        <v>4.0535975678399998E-3</v>
      </c>
      <c r="WD90" s="202">
        <v>42548</v>
      </c>
      <c r="WE90">
        <f t="shared" si="296"/>
        <v>-1</v>
      </c>
      <c r="WF90" t="s">
        <v>1180</v>
      </c>
      <c r="WG90">
        <v>2</v>
      </c>
      <c r="WH90" s="252">
        <v>2</v>
      </c>
      <c r="WI90">
        <v>2</v>
      </c>
      <c r="WJ90" s="138">
        <v>178340</v>
      </c>
      <c r="WK90" s="138">
        <v>178340</v>
      </c>
      <c r="WL90" s="196">
        <v>-722.91859024858559</v>
      </c>
      <c r="WM90" s="196">
        <f t="shared" si="282"/>
        <v>-722.91859024858559</v>
      </c>
      <c r="WN90" s="196">
        <v>722.91859024858559</v>
      </c>
      <c r="WO90" s="196">
        <v>-722.91859024858559</v>
      </c>
      <c r="WP90" s="196">
        <v>722.91859024858559</v>
      </c>
      <c r="WQ90" s="196">
        <v>-722.91859024858559</v>
      </c>
      <c r="WR90" s="196">
        <v>-722.91859024858559</v>
      </c>
      <c r="WS90" s="196">
        <f t="shared" si="236"/>
        <v>-722.91859024858559</v>
      </c>
      <c r="WT90" s="196">
        <v>722.91859024858559</v>
      </c>
      <c r="WU90" s="196">
        <v>-722.91859024858559</v>
      </c>
      <c r="WV90" s="196">
        <v>-722.91859024858559</v>
      </c>
      <c r="WW90" s="196">
        <v>722.91859024858559</v>
      </c>
      <c r="WY90">
        <v>1</v>
      </c>
      <c r="WZ90" s="239">
        <v>-1</v>
      </c>
      <c r="XA90" s="239">
        <v>-1</v>
      </c>
      <c r="XB90" s="239">
        <v>-1</v>
      </c>
      <c r="XC90" s="214">
        <v>1</v>
      </c>
      <c r="XD90" s="240">
        <v>6</v>
      </c>
      <c r="XE90">
        <v>-1</v>
      </c>
      <c r="XF90">
        <v>1</v>
      </c>
      <c r="XG90">
        <v>-1</v>
      </c>
      <c r="XH90">
        <v>1</v>
      </c>
      <c r="XI90">
        <v>0</v>
      </c>
      <c r="XJ90">
        <v>1</v>
      </c>
      <c r="XK90">
        <v>0</v>
      </c>
      <c r="XL90">
        <v>-8.9716272288900003E-4</v>
      </c>
      <c r="XM90" s="202">
        <v>42548</v>
      </c>
      <c r="XN90">
        <f t="shared" si="297"/>
        <v>-1</v>
      </c>
      <c r="XO90" t="s">
        <v>1180</v>
      </c>
      <c r="XP90">
        <v>2</v>
      </c>
      <c r="XQ90" s="252">
        <v>1</v>
      </c>
      <c r="XR90">
        <v>3</v>
      </c>
      <c r="XS90" s="138">
        <v>178180</v>
      </c>
      <c r="XT90" s="138">
        <v>267270</v>
      </c>
      <c r="XU90" s="196">
        <v>159.85645396436203</v>
      </c>
      <c r="XV90" s="196">
        <f t="shared" si="283"/>
        <v>-159.85645396436203</v>
      </c>
      <c r="XW90" s="196">
        <v>-159.85645396436203</v>
      </c>
      <c r="XX90" s="196">
        <v>159.85645396436203</v>
      </c>
      <c r="XY90" s="196">
        <v>-159.85645396436203</v>
      </c>
      <c r="XZ90" s="196">
        <v>159.85645396436203</v>
      </c>
      <c r="YA90" s="196">
        <v>159.85645396436203</v>
      </c>
      <c r="YB90" s="196">
        <f t="shared" si="237"/>
        <v>159.85645396436203</v>
      </c>
      <c r="YC90" s="196">
        <v>-159.85645396436203</v>
      </c>
      <c r="YD90" s="196">
        <v>159.85645396436203</v>
      </c>
      <c r="YE90" s="196">
        <v>-159.85645396436203</v>
      </c>
      <c r="YF90" s="196">
        <v>159.85645396436203</v>
      </c>
      <c r="YH90">
        <v>-1</v>
      </c>
      <c r="YI90">
        <v>-1</v>
      </c>
      <c r="YJ90">
        <v>-1</v>
      </c>
      <c r="YK90">
        <v>-1</v>
      </c>
      <c r="YL90">
        <v>1</v>
      </c>
      <c r="YM90">
        <v>7</v>
      </c>
      <c r="YN90">
        <v>-1</v>
      </c>
      <c r="YO90">
        <v>1</v>
      </c>
      <c r="YP90" s="214">
        <v>1</v>
      </c>
      <c r="YQ90">
        <v>0</v>
      </c>
      <c r="YR90">
        <v>1</v>
      </c>
      <c r="YS90">
        <v>0</v>
      </c>
      <c r="YT90">
        <v>1</v>
      </c>
      <c r="YU90" s="248">
        <v>1.2347064765999999E-2</v>
      </c>
      <c r="YV90" s="202">
        <v>42548</v>
      </c>
      <c r="YW90">
        <f t="shared" si="298"/>
        <v>-1</v>
      </c>
      <c r="YX90" t="s">
        <v>1180</v>
      </c>
      <c r="YY90">
        <v>2</v>
      </c>
      <c r="YZ90">
        <v>1</v>
      </c>
      <c r="ZA90">
        <v>3</v>
      </c>
      <c r="ZB90" s="138">
        <v>180380</v>
      </c>
      <c r="ZC90" s="138">
        <v>270570</v>
      </c>
      <c r="ZD90" s="196">
        <v>-2227.1635424910796</v>
      </c>
      <c r="ZE90" s="196">
        <f t="shared" si="284"/>
        <v>-2227.1635424910796</v>
      </c>
      <c r="ZF90" s="196">
        <v>2227.1635424910796</v>
      </c>
      <c r="ZG90" s="196">
        <v>-2227.1635424910796</v>
      </c>
      <c r="ZH90" s="196">
        <v>2227.1635424910796</v>
      </c>
      <c r="ZI90" s="196">
        <v>-2227.1635424910796</v>
      </c>
      <c r="ZJ90" s="196">
        <v>-2227.1635424910796</v>
      </c>
      <c r="ZK90" s="196">
        <f t="shared" si="238"/>
        <v>-2227.1635424910796</v>
      </c>
      <c r="ZL90" s="196">
        <v>2227.1635424910796</v>
      </c>
      <c r="ZM90" s="196">
        <v>-2227.1635424910796</v>
      </c>
      <c r="ZN90" s="196">
        <v>-2227.1635424910796</v>
      </c>
      <c r="ZO90" s="196">
        <v>2227.1635424910796</v>
      </c>
      <c r="ZQ90">
        <v>1</v>
      </c>
      <c r="ZR90" s="239">
        <v>1</v>
      </c>
      <c r="ZS90" s="239">
        <v>1</v>
      </c>
      <c r="ZT90" s="239">
        <v>1</v>
      </c>
      <c r="ZU90" s="214">
        <v>1</v>
      </c>
      <c r="ZV90" s="240">
        <v>8</v>
      </c>
      <c r="ZW90">
        <v>-1</v>
      </c>
      <c r="ZX90">
        <v>1</v>
      </c>
      <c r="ZY90" s="214">
        <v>1</v>
      </c>
      <c r="ZZ90">
        <v>1</v>
      </c>
      <c r="AAA90">
        <v>1</v>
      </c>
      <c r="AAB90">
        <v>0</v>
      </c>
      <c r="AAC90">
        <v>1</v>
      </c>
      <c r="AAD90" s="248">
        <v>6.0427985364199998E-3</v>
      </c>
      <c r="AAE90" s="202">
        <v>42548</v>
      </c>
      <c r="AAF90">
        <f t="shared" si="239"/>
        <v>1</v>
      </c>
      <c r="AAG90" t="s">
        <v>1180</v>
      </c>
      <c r="AAH90">
        <v>2</v>
      </c>
      <c r="AAI90" s="252">
        <v>2</v>
      </c>
      <c r="AAJ90">
        <v>2</v>
      </c>
      <c r="AAK90" s="138">
        <v>181470</v>
      </c>
      <c r="AAL90" s="138">
        <v>181470</v>
      </c>
      <c r="AAM90" s="196">
        <v>1096.5866504041373</v>
      </c>
      <c r="AAN90" s="196">
        <f t="shared" si="285"/>
        <v>1096.5866504041373</v>
      </c>
      <c r="AAO90" s="196">
        <v>1096.5866504041373</v>
      </c>
      <c r="AAP90" s="196">
        <v>-1096.5866504041373</v>
      </c>
      <c r="AAQ90" s="196">
        <v>1096.5866504041373</v>
      </c>
      <c r="AAR90" s="196">
        <v>1096.5866504041373</v>
      </c>
      <c r="AAS90" s="196">
        <v>1096.5866504041373</v>
      </c>
      <c r="AAT90" s="196">
        <f t="shared" si="240"/>
        <v>1096.5866504041373</v>
      </c>
      <c r="AAU90" s="196">
        <v>1096.5866504041373</v>
      </c>
      <c r="AAV90" s="196">
        <v>-1096.5866504041373</v>
      </c>
      <c r="AAW90" s="196">
        <v>-1096.5866504041373</v>
      </c>
      <c r="AAX90" s="196">
        <v>1096.5866504041373</v>
      </c>
      <c r="AAZ90">
        <v>1</v>
      </c>
      <c r="ABA90" s="239">
        <v>1</v>
      </c>
      <c r="ABB90" s="239">
        <v>-1</v>
      </c>
      <c r="ABC90" s="239">
        <v>1</v>
      </c>
      <c r="ABD90" s="214">
        <v>1</v>
      </c>
      <c r="ABE90" s="240">
        <v>9</v>
      </c>
      <c r="ABF90">
        <v>-1</v>
      </c>
      <c r="ABG90">
        <v>1</v>
      </c>
      <c r="ABH90" s="214">
        <v>1</v>
      </c>
      <c r="ABI90">
        <v>1</v>
      </c>
      <c r="ABJ90">
        <v>1</v>
      </c>
      <c r="ABK90">
        <v>0</v>
      </c>
      <c r="ABL90">
        <v>1</v>
      </c>
      <c r="ABM90" s="248">
        <v>6.4473466688699998E-3</v>
      </c>
      <c r="ABN90" s="202">
        <v>42548</v>
      </c>
      <c r="ABO90">
        <v>1</v>
      </c>
      <c r="ABP90" t="s">
        <v>1180</v>
      </c>
      <c r="ABQ90">
        <v>2</v>
      </c>
      <c r="ABR90" s="252">
        <v>2</v>
      </c>
      <c r="ABS90">
        <v>2</v>
      </c>
      <c r="ABT90" s="138">
        <v>182640</v>
      </c>
      <c r="ABU90" s="138">
        <v>182640</v>
      </c>
      <c r="ABV90" s="196">
        <v>1177.5433956024167</v>
      </c>
      <c r="ABW90" s="196">
        <v>1177.5433956024167</v>
      </c>
      <c r="ABX90" s="196">
        <v>1177.5433956024167</v>
      </c>
      <c r="ABY90" s="196">
        <v>-1177.5433956024167</v>
      </c>
      <c r="ABZ90" s="196">
        <v>1177.5433956024167</v>
      </c>
      <c r="ACA90" s="196">
        <v>-1177.5433956024167</v>
      </c>
      <c r="ACB90" s="196">
        <v>1177.5433956024167</v>
      </c>
      <c r="ACC90" s="196">
        <v>1177.5433956024167</v>
      </c>
      <c r="ACD90" s="196">
        <v>1177.5433956024167</v>
      </c>
      <c r="ACE90" s="196">
        <v>-1177.5433956024167</v>
      </c>
      <c r="ACF90" s="196">
        <v>-1177.5433956024167</v>
      </c>
      <c r="ACG90" s="196">
        <v>1177.5433956024167</v>
      </c>
      <c r="ACI90">
        <v>1</v>
      </c>
      <c r="ACJ90" s="239">
        <v>1</v>
      </c>
      <c r="ACK90" s="239">
        <v>-1</v>
      </c>
      <c r="ACL90" s="239">
        <v>1</v>
      </c>
      <c r="ACM90" s="214">
        <v>1</v>
      </c>
      <c r="ACN90" s="240">
        <v>10</v>
      </c>
      <c r="ACO90">
        <v>-1</v>
      </c>
      <c r="ACP90">
        <v>1</v>
      </c>
      <c r="ACQ90" s="214">
        <v>1</v>
      </c>
      <c r="ACR90">
        <v>0</v>
      </c>
      <c r="ACS90">
        <v>1</v>
      </c>
      <c r="ACT90">
        <v>0</v>
      </c>
      <c r="ACU90">
        <v>1</v>
      </c>
      <c r="ACV90" s="248">
        <v>1.3140604467800001E-3</v>
      </c>
      <c r="ACW90" s="202">
        <v>42548</v>
      </c>
      <c r="ACX90">
        <v>1</v>
      </c>
      <c r="ACY90" t="s">
        <v>1180</v>
      </c>
      <c r="ACZ90">
        <v>2</v>
      </c>
      <c r="ADA90" s="252"/>
      <c r="ADB90">
        <v>2</v>
      </c>
      <c r="ADC90" s="138">
        <v>182880</v>
      </c>
      <c r="ADD90" s="138">
        <v>182880</v>
      </c>
      <c r="ADE90" s="196">
        <v>240.31537450712642</v>
      </c>
      <c r="ADF90" s="196">
        <v>240.31537450712642</v>
      </c>
      <c r="ADG90" s="196">
        <v>240.31537450712642</v>
      </c>
      <c r="ADH90" s="196">
        <v>-240.31537450712642</v>
      </c>
      <c r="ADI90" s="196">
        <v>240.31537450712642</v>
      </c>
      <c r="ADJ90" s="196">
        <v>-240.31537450712642</v>
      </c>
      <c r="ADK90" s="196">
        <v>240.31537450712642</v>
      </c>
      <c r="ADL90" s="196">
        <v>240.31537450712642</v>
      </c>
      <c r="ADM90" s="196">
        <v>240.31537450712642</v>
      </c>
      <c r="ADN90" s="196">
        <v>-240.31537450712642</v>
      </c>
      <c r="ADO90" s="196">
        <v>-240.31537450712642</v>
      </c>
      <c r="ADP90" s="196">
        <v>240.31537450712642</v>
      </c>
      <c r="ADR90">
        <v>1</v>
      </c>
      <c r="ADS90" s="239">
        <v>-1</v>
      </c>
      <c r="ADT90" s="239">
        <v>-1</v>
      </c>
      <c r="ADU90" s="214">
        <v>1</v>
      </c>
      <c r="ADV90" s="214">
        <v>1</v>
      </c>
      <c r="ADW90" s="240">
        <v>11</v>
      </c>
      <c r="ADX90">
        <v>-1</v>
      </c>
      <c r="ADY90">
        <v>1</v>
      </c>
      <c r="ADZ90" s="214">
        <v>1</v>
      </c>
      <c r="AEA90">
        <v>0</v>
      </c>
      <c r="AEB90">
        <v>1</v>
      </c>
      <c r="AEC90">
        <v>0</v>
      </c>
      <c r="AED90">
        <v>1</v>
      </c>
      <c r="AEE90" s="248">
        <v>7.6006124234500004E-3</v>
      </c>
      <c r="AEF90" s="202">
        <v>42548</v>
      </c>
      <c r="AEG90">
        <v>1</v>
      </c>
      <c r="AEH90" t="s">
        <v>1180</v>
      </c>
      <c r="AEI90">
        <v>2</v>
      </c>
      <c r="AEJ90" s="252"/>
      <c r="AEK90">
        <v>2</v>
      </c>
      <c r="AEL90" s="138">
        <v>184270</v>
      </c>
      <c r="AEM90" s="138">
        <v>184270</v>
      </c>
      <c r="AEN90" s="196">
        <v>-1400.5648512691316</v>
      </c>
      <c r="AEO90" s="196">
        <v>1400.5648512691316</v>
      </c>
      <c r="AEP90" s="196">
        <v>1400.5648512691316</v>
      </c>
      <c r="AEQ90" s="196">
        <v>-1400.5648512691316</v>
      </c>
      <c r="AER90" s="196">
        <v>1400.5648512691316</v>
      </c>
      <c r="AES90" s="196">
        <v>-1400.5648512691316</v>
      </c>
      <c r="AET90" s="196">
        <v>1400.5648512691316</v>
      </c>
      <c r="AEU90" s="196">
        <v>1400.5648512691316</v>
      </c>
      <c r="AEV90" s="196">
        <v>1400.5648512691316</v>
      </c>
      <c r="AEW90" s="196">
        <v>-1400.5648512691316</v>
      </c>
      <c r="AEX90" s="196">
        <v>-1400.5648512691316</v>
      </c>
      <c r="AEY90" s="196">
        <v>1400.5648512691316</v>
      </c>
      <c r="AFA90">
        <f t="shared" si="241"/>
        <v>1</v>
      </c>
      <c r="AFB90" s="239">
        <v>-1</v>
      </c>
      <c r="AFC90" s="239">
        <v>-1</v>
      </c>
      <c r="AFD90" s="239">
        <v>1</v>
      </c>
      <c r="AFE90" s="214">
        <v>1</v>
      </c>
      <c r="AFF90" s="240">
        <v>12</v>
      </c>
      <c r="AFG90">
        <f t="shared" si="242"/>
        <v>-1</v>
      </c>
      <c r="AFH90">
        <f t="shared" si="243"/>
        <v>1</v>
      </c>
      <c r="AFI90" s="214">
        <v>-1</v>
      </c>
      <c r="AFJ90">
        <f t="shared" si="244"/>
        <v>1</v>
      </c>
      <c r="AFK90">
        <f t="shared" si="308"/>
        <v>0</v>
      </c>
      <c r="AFL90">
        <f t="shared" si="286"/>
        <v>1</v>
      </c>
      <c r="AFM90">
        <f t="shared" si="245"/>
        <v>0</v>
      </c>
      <c r="AFN90">
        <v>-5.4268193411800001E-4</v>
      </c>
      <c r="AFO90" s="202">
        <v>42548</v>
      </c>
      <c r="AFP90">
        <f t="shared" si="246"/>
        <v>1</v>
      </c>
      <c r="AFQ90" t="str">
        <f t="shared" si="222"/>
        <v>TRUE</v>
      </c>
      <c r="AFR90">
        <f>VLOOKUP($A90,'FuturesInfo (3)'!$A$2:$V$80,22)</f>
        <v>2</v>
      </c>
      <c r="AFS90" s="252"/>
      <c r="AFT90">
        <f t="shared" si="247"/>
        <v>2</v>
      </c>
      <c r="AFU90" s="138">
        <f>VLOOKUP($A90,'FuturesInfo (3)'!$A$2:$O$80,15)*AFR90</f>
        <v>184170</v>
      </c>
      <c r="AFV90" s="138">
        <f>VLOOKUP($A90,'FuturesInfo (3)'!$A$2:$O$80,15)*AFT90</f>
        <v>184170</v>
      </c>
      <c r="AFW90" s="196">
        <f t="shared" si="248"/>
        <v>99.945731806512057</v>
      </c>
      <c r="AFX90" s="196">
        <f t="shared" si="302"/>
        <v>-99.945731806512057</v>
      </c>
      <c r="AFY90" s="196">
        <f t="shared" si="249"/>
        <v>-99.945731806512057</v>
      </c>
      <c r="AFZ90" s="196">
        <f t="shared" si="250"/>
        <v>99.945731806512057</v>
      </c>
      <c r="AGA90" s="196">
        <f t="shared" si="305"/>
        <v>-99.945731806512057</v>
      </c>
      <c r="AGB90" s="196">
        <f t="shared" si="251"/>
        <v>99.945731806512057</v>
      </c>
      <c r="AGC90" s="196">
        <f t="shared" si="287"/>
        <v>-99.945731806512057</v>
      </c>
      <c r="AGD90" s="196">
        <f t="shared" si="252"/>
        <v>-99.945731806512057</v>
      </c>
      <c r="AGE90" s="196">
        <f>IF(IF(sym!$Q79=AFI90,1,0)=1,ABS(AFU90*AFN90),-ABS(AFU90*AFN90))</f>
        <v>-99.945731806512057</v>
      </c>
      <c r="AGF90" s="196">
        <f>IF(IF(sym!$P79=AFI90,1,0)=1,ABS(AFU90*AFN90),-ABS(AFU90*AFN90))</f>
        <v>99.945731806512057</v>
      </c>
      <c r="AGG90" s="196">
        <f t="shared" si="299"/>
        <v>-99.945731806512057</v>
      </c>
      <c r="AGH90" s="196">
        <f t="shared" si="253"/>
        <v>99.945731806512057</v>
      </c>
      <c r="AGJ90">
        <f t="shared" si="254"/>
        <v>-1</v>
      </c>
      <c r="AGK90" s="239">
        <v>-1</v>
      </c>
      <c r="AGL90" s="239">
        <v>-1</v>
      </c>
      <c r="AGM90" s="239">
        <v>1</v>
      </c>
      <c r="AGN90" s="214">
        <v>1</v>
      </c>
      <c r="AGO90" s="240">
        <v>13</v>
      </c>
      <c r="AGP90">
        <f t="shared" si="255"/>
        <v>-1</v>
      </c>
      <c r="AGQ90">
        <f t="shared" si="256"/>
        <v>1</v>
      </c>
      <c r="AGR90" s="214"/>
      <c r="AGS90">
        <f t="shared" si="257"/>
        <v>0</v>
      </c>
      <c r="AGT90">
        <f t="shared" si="309"/>
        <v>0</v>
      </c>
      <c r="AGU90">
        <f t="shared" si="288"/>
        <v>0</v>
      </c>
      <c r="AGV90">
        <f t="shared" si="258"/>
        <v>0</v>
      </c>
      <c r="AGW90" s="248"/>
      <c r="AGX90" s="202">
        <v>42548</v>
      </c>
      <c r="AGY90">
        <f t="shared" si="259"/>
        <v>1</v>
      </c>
      <c r="AGZ90" t="str">
        <f t="shared" si="223"/>
        <v>TRUE</v>
      </c>
      <c r="AHA90">
        <f>VLOOKUP($A90,'FuturesInfo (3)'!$A$2:$V$80,22)</f>
        <v>2</v>
      </c>
      <c r="AHB90" s="252"/>
      <c r="AHC90">
        <f t="shared" si="260"/>
        <v>2</v>
      </c>
      <c r="AHD90" s="138">
        <f>VLOOKUP($A90,'FuturesInfo (3)'!$A$2:$O$80,15)*AHA90</f>
        <v>184170</v>
      </c>
      <c r="AHE90" s="138">
        <f>VLOOKUP($A90,'FuturesInfo (3)'!$A$2:$O$80,15)*AHC90</f>
        <v>184170</v>
      </c>
      <c r="AHF90" s="196">
        <f t="shared" si="261"/>
        <v>0</v>
      </c>
      <c r="AHG90" s="196">
        <f t="shared" si="303"/>
        <v>0</v>
      </c>
      <c r="AHH90" s="196">
        <f t="shared" si="262"/>
        <v>0</v>
      </c>
      <c r="AHI90" s="196">
        <f t="shared" si="263"/>
        <v>0</v>
      </c>
      <c r="AHJ90" s="196">
        <f t="shared" si="306"/>
        <v>0</v>
      </c>
      <c r="AHK90" s="196">
        <f t="shared" si="264"/>
        <v>0</v>
      </c>
      <c r="AHL90" s="196">
        <f t="shared" si="289"/>
        <v>0</v>
      </c>
      <c r="AHM90" s="196">
        <f t="shared" si="265"/>
        <v>0</v>
      </c>
      <c r="AHN90" s="196">
        <f>IF(IF(sym!$Q79=AGR90,1,0)=1,ABS(AHD90*AGW90),-ABS(AHD90*AGW90))</f>
        <v>0</v>
      </c>
      <c r="AHO90" s="196">
        <f>IF(IF(sym!$P79=AGR90,1,0)=1,ABS(AHD90*AGW90),-ABS(AHD90*AGW90))</f>
        <v>0</v>
      </c>
      <c r="AHP90" s="196">
        <f t="shared" si="300"/>
        <v>0</v>
      </c>
      <c r="AHQ90" s="196">
        <f t="shared" si="266"/>
        <v>0</v>
      </c>
      <c r="AHS90">
        <f t="shared" si="267"/>
        <v>0</v>
      </c>
      <c r="AHT90" s="239"/>
      <c r="AHU90" s="239"/>
      <c r="AHV90" s="239"/>
      <c r="AHW90" s="214"/>
      <c r="AHX90" s="240"/>
      <c r="AHY90">
        <f t="shared" si="268"/>
        <v>1</v>
      </c>
      <c r="AHZ90">
        <f t="shared" si="269"/>
        <v>0</v>
      </c>
      <c r="AIA90" s="214"/>
      <c r="AIB90">
        <f t="shared" si="270"/>
        <v>1</v>
      </c>
      <c r="AIC90">
        <f t="shared" si="310"/>
        <v>1</v>
      </c>
      <c r="AID90">
        <f t="shared" si="290"/>
        <v>0</v>
      </c>
      <c r="AIE90">
        <f t="shared" si="271"/>
        <v>1</v>
      </c>
      <c r="AIF90" s="248"/>
      <c r="AIG90" s="202"/>
      <c r="AIH90">
        <f t="shared" si="272"/>
        <v>-1</v>
      </c>
      <c r="AII90" t="str">
        <f t="shared" si="224"/>
        <v>FALSE</v>
      </c>
      <c r="AIJ90">
        <f>VLOOKUP($A90,'FuturesInfo (3)'!$A$2:$V$80,22)</f>
        <v>2</v>
      </c>
      <c r="AIK90" s="252"/>
      <c r="AIL90">
        <f t="shared" si="273"/>
        <v>2</v>
      </c>
      <c r="AIM90" s="138">
        <f>VLOOKUP($A90,'FuturesInfo (3)'!$A$2:$O$80,15)*AIJ90</f>
        <v>184170</v>
      </c>
      <c r="AIN90" s="138">
        <f>VLOOKUP($A90,'FuturesInfo (3)'!$A$2:$O$80,15)*AIL90</f>
        <v>184170</v>
      </c>
      <c r="AIO90" s="196">
        <f t="shared" si="274"/>
        <v>0</v>
      </c>
      <c r="AIP90" s="196">
        <f t="shared" si="304"/>
        <v>0</v>
      </c>
      <c r="AIQ90" s="196">
        <f t="shared" si="275"/>
        <v>0</v>
      </c>
      <c r="AIR90" s="196">
        <f t="shared" si="276"/>
        <v>0</v>
      </c>
      <c r="AIS90" s="196">
        <f t="shared" si="307"/>
        <v>0</v>
      </c>
      <c r="AIT90" s="196">
        <f t="shared" si="277"/>
        <v>0</v>
      </c>
      <c r="AIU90" s="196">
        <f t="shared" si="291"/>
        <v>0</v>
      </c>
      <c r="AIV90" s="196">
        <f t="shared" si="278"/>
        <v>0</v>
      </c>
      <c r="AIW90" s="196">
        <f>IF(IF(sym!$Q79=AIA90,1,0)=1,ABS(AIM90*AIF90),-ABS(AIM90*AIF90))</f>
        <v>0</v>
      </c>
      <c r="AIX90" s="196">
        <f>IF(IF(sym!$P79=AIA90,1,0)=1,ABS(AIM90*AIF90),-ABS(AIM90*AIF90))</f>
        <v>0</v>
      </c>
      <c r="AIY90" s="196">
        <f t="shared" si="301"/>
        <v>0</v>
      </c>
      <c r="AIZ90" s="196">
        <f t="shared" si="279"/>
        <v>0</v>
      </c>
    </row>
    <row r="91" spans="1:936" s="5" customFormat="1" x14ac:dyDescent="0.25">
      <c r="A91" s="1" t="s">
        <v>1034</v>
      </c>
      <c r="B91" s="150" t="str">
        <f>'FuturesInfo (3)'!M79</f>
        <v>HTS</v>
      </c>
      <c r="C91" s="200" t="str">
        <f>VLOOKUP(A91,'FuturesInfo (3)'!$A$2:$K$80,11)</f>
        <v>rates</v>
      </c>
      <c r="F91" t="e">
        <f>#REF!</f>
        <v>#REF!</v>
      </c>
      <c r="G91">
        <v>-1</v>
      </c>
      <c r="H91">
        <v>-1</v>
      </c>
      <c r="I91">
        <v>1</v>
      </c>
      <c r="J91">
        <f t="shared" si="206"/>
        <v>0</v>
      </c>
      <c r="K91">
        <f t="shared" si="207"/>
        <v>0</v>
      </c>
      <c r="L91" s="184">
        <v>2.03272690314E-4</v>
      </c>
      <c r="M91" s="2">
        <v>10</v>
      </c>
      <c r="N91">
        <v>60</v>
      </c>
      <c r="O91" t="str">
        <f t="shared" si="208"/>
        <v>TRUE</v>
      </c>
      <c r="P91">
        <f>VLOOKUP($A91,'FuturesInfo (3)'!$A$2:$V$80,22)</f>
        <v>14</v>
      </c>
      <c r="Q91">
        <f t="shared" si="209"/>
        <v>14</v>
      </c>
      <c r="R91">
        <f t="shared" si="209"/>
        <v>14</v>
      </c>
      <c r="S91" s="138">
        <f>VLOOKUP($A91,'FuturesInfo (3)'!$A$2:$O$80,15)*Q91</f>
        <v>2925809.2864000001</v>
      </c>
      <c r="T91" s="144">
        <f t="shared" si="210"/>
        <v>-594.73712499221256</v>
      </c>
      <c r="U91" s="144">
        <f t="shared" si="225"/>
        <v>-594.73712499221256</v>
      </c>
      <c r="W91">
        <f t="shared" si="211"/>
        <v>-1</v>
      </c>
      <c r="X91">
        <v>1</v>
      </c>
      <c r="Y91">
        <v>-1</v>
      </c>
      <c r="Z91">
        <v>1</v>
      </c>
      <c r="AA91">
        <f t="shared" si="226"/>
        <v>1</v>
      </c>
      <c r="AB91">
        <f t="shared" si="212"/>
        <v>0</v>
      </c>
      <c r="AC91" s="1">
        <v>6.09694136775E-4</v>
      </c>
      <c r="AD91" s="2">
        <v>10</v>
      </c>
      <c r="AE91">
        <v>60</v>
      </c>
      <c r="AF91" t="str">
        <f t="shared" si="213"/>
        <v>TRUE</v>
      </c>
      <c r="AG91">
        <f>VLOOKUP($A91,'FuturesInfo (3)'!$A$2:$V$80,22)</f>
        <v>14</v>
      </c>
      <c r="AH91">
        <f t="shared" si="214"/>
        <v>11</v>
      </c>
      <c r="AI91">
        <f t="shared" si="227"/>
        <v>14</v>
      </c>
      <c r="AJ91" s="138">
        <f>VLOOKUP($A91,'FuturesInfo (3)'!$A$2:$O$80,15)*AI91</f>
        <v>2925809.2864000001</v>
      </c>
      <c r="AK91" s="196">
        <f t="shared" si="215"/>
        <v>1783.8487672399267</v>
      </c>
      <c r="AL91" s="196">
        <f t="shared" si="228"/>
        <v>-1783.8487672399267</v>
      </c>
      <c r="AN91">
        <f t="shared" si="216"/>
        <v>1</v>
      </c>
      <c r="AO91">
        <v>1</v>
      </c>
      <c r="AP91">
        <v>-1</v>
      </c>
      <c r="AQ91">
        <v>-1</v>
      </c>
      <c r="AR91">
        <f t="shared" si="292"/>
        <v>0</v>
      </c>
      <c r="AS91">
        <f t="shared" si="217"/>
        <v>1</v>
      </c>
      <c r="AT91" s="1">
        <v>-7.1087640905900004E-4</v>
      </c>
      <c r="AU91" s="2">
        <v>10</v>
      </c>
      <c r="AV91">
        <v>60</v>
      </c>
      <c r="AW91" t="str">
        <f t="shared" si="218"/>
        <v>TRUE</v>
      </c>
      <c r="AX91">
        <f>VLOOKUP($A91,'FuturesInfo (3)'!$A$2:$V$80,22)</f>
        <v>14</v>
      </c>
      <c r="AY91">
        <f t="shared" si="219"/>
        <v>11</v>
      </c>
      <c r="AZ91">
        <f t="shared" si="229"/>
        <v>14</v>
      </c>
      <c r="BA91" s="138">
        <f>VLOOKUP($A91,'FuturesInfo (3)'!$A$2:$O$80,15)*AZ91</f>
        <v>2925809.2864000001</v>
      </c>
      <c r="BB91" s="196">
        <f t="shared" si="220"/>
        <v>-2079.8887991075076</v>
      </c>
      <c r="BC91" s="196">
        <f t="shared" si="230"/>
        <v>2079.8887991075076</v>
      </c>
      <c r="BE91">
        <v>1</v>
      </c>
      <c r="BF91">
        <v>1</v>
      </c>
      <c r="BG91">
        <v>-1</v>
      </c>
      <c r="BH91">
        <v>1</v>
      </c>
      <c r="BI91">
        <v>1</v>
      </c>
      <c r="BJ91">
        <v>0</v>
      </c>
      <c r="BK91" s="1">
        <v>3.0487804878000002E-4</v>
      </c>
      <c r="BL91" s="2">
        <v>10</v>
      </c>
      <c r="BM91">
        <v>60</v>
      </c>
      <c r="BN91" t="s">
        <v>1180</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1180</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1180</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1180</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1180</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1180</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1180</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1180</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1180</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1180</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1180</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1180</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1180</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1180</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1180</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1180</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1180</v>
      </c>
      <c r="QX91">
        <v>12</v>
      </c>
      <c r="QY91" s="252">
        <v>1</v>
      </c>
      <c r="QZ91">
        <v>15</v>
      </c>
      <c r="RA91" s="138">
        <v>2464445.9481600001</v>
      </c>
      <c r="RB91" s="138">
        <v>3080557.4351999997</v>
      </c>
      <c r="RC91" s="196">
        <v>0</v>
      </c>
      <c r="RD91" s="196">
        <f t="shared" si="221"/>
        <v>0</v>
      </c>
      <c r="RE91" s="196">
        <v>0</v>
      </c>
      <c r="RF91" s="196">
        <v>0</v>
      </c>
      <c r="RG91" s="196">
        <v>0</v>
      </c>
      <c r="RH91" s="196">
        <v>0</v>
      </c>
      <c r="RI91" s="196">
        <f t="shared" si="231"/>
        <v>-15</v>
      </c>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f t="shared" si="293"/>
        <v>1</v>
      </c>
      <c r="SE91" t="s">
        <v>1180</v>
      </c>
      <c r="SF91">
        <v>13</v>
      </c>
      <c r="SG91" s="252">
        <v>1</v>
      </c>
      <c r="SH91">
        <v>16</v>
      </c>
      <c r="SI91" s="138">
        <v>2702400.1368000004</v>
      </c>
      <c r="SJ91" s="138">
        <v>3326030.9376000003</v>
      </c>
      <c r="SK91" s="196">
        <v>-822.98247999219325</v>
      </c>
      <c r="SL91" s="196">
        <f t="shared" si="232"/>
        <v>822.98247999219325</v>
      </c>
      <c r="SM91" s="196">
        <v>822.98247999219325</v>
      </c>
      <c r="SN91" s="196">
        <v>-822.98247999219325</v>
      </c>
      <c r="SO91" s="196">
        <v>822.98247999219325</v>
      </c>
      <c r="SP91" s="196">
        <v>822.98247999219325</v>
      </c>
      <c r="SQ91" s="196">
        <v>-822.98247999219325</v>
      </c>
      <c r="SR91" s="196">
        <f t="shared" si="233"/>
        <v>822.98247999219325</v>
      </c>
      <c r="SS91" s="196">
        <v>-822.98247999219325</v>
      </c>
      <c r="ST91" s="196">
        <v>822.98247999219325</v>
      </c>
      <c r="SU91" s="196">
        <v>-822.98247999219325</v>
      </c>
      <c r="SV91" s="196">
        <v>822.98247999219325</v>
      </c>
      <c r="SX91">
        <v>1</v>
      </c>
      <c r="SY91" s="239">
        <v>1</v>
      </c>
      <c r="SZ91" s="239">
        <v>-1</v>
      </c>
      <c r="TA91" s="239">
        <v>1</v>
      </c>
      <c r="TB91" s="214">
        <v>1</v>
      </c>
      <c r="TC91" s="240">
        <v>6</v>
      </c>
      <c r="TD91">
        <v>-1</v>
      </c>
      <c r="TE91">
        <v>1</v>
      </c>
      <c r="TF91" s="214">
        <v>-1</v>
      </c>
      <c r="TG91">
        <v>0</v>
      </c>
      <c r="TH91">
        <v>0</v>
      </c>
      <c r="TI91">
        <v>1</v>
      </c>
      <c r="TJ91">
        <v>0</v>
      </c>
      <c r="TK91" s="248">
        <v>-5.0740815912300003E-4</v>
      </c>
      <c r="TL91" s="202">
        <v>42544</v>
      </c>
      <c r="TM91">
        <f t="shared" si="294"/>
        <v>1</v>
      </c>
      <c r="TN91" t="s">
        <v>1180</v>
      </c>
      <c r="TO91">
        <v>13</v>
      </c>
      <c r="TP91" s="252">
        <v>2</v>
      </c>
      <c r="TQ91">
        <v>10</v>
      </c>
      <c r="TR91" s="138">
        <v>2682503.1869999999</v>
      </c>
      <c r="TS91" s="138">
        <v>2063463.9899999998</v>
      </c>
      <c r="TT91" s="196">
        <v>-1361.1240039572506</v>
      </c>
      <c r="TU91" s="196">
        <f t="shared" si="280"/>
        <v>-1361.1240039572506</v>
      </c>
      <c r="TV91" s="196">
        <v>-1361.1240039572506</v>
      </c>
      <c r="TW91" s="196">
        <v>1361.1240039572506</v>
      </c>
      <c r="TX91" s="196">
        <v>-1361.1240039572506</v>
      </c>
      <c r="TY91" s="196">
        <v>1361.1240039572506</v>
      </c>
      <c r="TZ91" s="196">
        <v>-1361.1240039572506</v>
      </c>
      <c r="UA91" s="196">
        <f t="shared" si="234"/>
        <v>-1361.1240039572506</v>
      </c>
      <c r="UB91" s="196">
        <v>1361.1240039572506</v>
      </c>
      <c r="UC91" s="196">
        <v>-1361.1240039572506</v>
      </c>
      <c r="UD91" s="196">
        <v>-1361.1240039572506</v>
      </c>
      <c r="UE91" s="196">
        <v>1361.1240039572506</v>
      </c>
      <c r="UG91">
        <v>-1</v>
      </c>
      <c r="UH91" s="239">
        <v>-1</v>
      </c>
      <c r="UI91" s="239">
        <v>1</v>
      </c>
      <c r="UJ91" s="239">
        <v>-1</v>
      </c>
      <c r="UK91" s="214">
        <v>1</v>
      </c>
      <c r="UL91" s="240">
        <v>7</v>
      </c>
      <c r="UM91">
        <v>-1</v>
      </c>
      <c r="UN91">
        <v>1</v>
      </c>
      <c r="UO91" s="214">
        <v>1</v>
      </c>
      <c r="UP91">
        <v>0</v>
      </c>
      <c r="UQ91">
        <v>1</v>
      </c>
      <c r="UR91">
        <v>0</v>
      </c>
      <c r="US91">
        <v>1</v>
      </c>
      <c r="UT91" s="248">
        <v>3.0459945172099998E-4</v>
      </c>
      <c r="UU91" s="202">
        <v>42544</v>
      </c>
      <c r="UV91">
        <f t="shared" si="295"/>
        <v>-1</v>
      </c>
      <c r="UW91" t="s">
        <v>1180</v>
      </c>
      <c r="UX91">
        <v>13</v>
      </c>
      <c r="UY91" s="252">
        <v>2</v>
      </c>
      <c r="UZ91">
        <v>10</v>
      </c>
      <c r="VA91" s="138">
        <v>2683320.2759999996</v>
      </c>
      <c r="VB91" s="138">
        <v>2064092.5199999998</v>
      </c>
      <c r="VC91" s="196">
        <v>-817.33788486144226</v>
      </c>
      <c r="VD91" s="196">
        <f t="shared" si="281"/>
        <v>-817.33788486144226</v>
      </c>
      <c r="VE91" s="196">
        <v>817.33788486144226</v>
      </c>
      <c r="VF91" s="196">
        <v>-817.33788486144226</v>
      </c>
      <c r="VG91" s="196">
        <v>817.33788486144226</v>
      </c>
      <c r="VH91" s="196">
        <v>817.33788486144226</v>
      </c>
      <c r="VI91" s="196">
        <v>-817.33788486144226</v>
      </c>
      <c r="VJ91" s="196">
        <f t="shared" si="235"/>
        <v>-817.33788486144226</v>
      </c>
      <c r="VK91" s="196">
        <v>-817.33788486144226</v>
      </c>
      <c r="VL91" s="196">
        <v>817.33788486144226</v>
      </c>
      <c r="VM91" s="196">
        <v>-817.33788486144226</v>
      </c>
      <c r="VN91" s="196">
        <v>817.33788486144226</v>
      </c>
      <c r="VP91">
        <v>1</v>
      </c>
      <c r="VQ91" s="239">
        <v>1</v>
      </c>
      <c r="VR91" s="239">
        <v>-1</v>
      </c>
      <c r="VS91" s="239">
        <v>1</v>
      </c>
      <c r="VT91" s="214">
        <v>1</v>
      </c>
      <c r="VU91" s="240">
        <v>8</v>
      </c>
      <c r="VV91">
        <v>-1</v>
      </c>
      <c r="VW91">
        <v>1</v>
      </c>
      <c r="VX91" s="214">
        <v>1</v>
      </c>
      <c r="VY91">
        <v>1</v>
      </c>
      <c r="VZ91">
        <v>1</v>
      </c>
      <c r="WA91">
        <v>0</v>
      </c>
      <c r="WB91">
        <v>1</v>
      </c>
      <c r="WC91" s="248">
        <v>4.06008932197E-4</v>
      </c>
      <c r="WD91" s="202">
        <v>42544</v>
      </c>
      <c r="WE91">
        <f t="shared" si="296"/>
        <v>1</v>
      </c>
      <c r="WF91" t="s">
        <v>1180</v>
      </c>
      <c r="WG91">
        <v>13</v>
      </c>
      <c r="WH91" s="252">
        <v>2</v>
      </c>
      <c r="WI91">
        <v>13</v>
      </c>
      <c r="WJ91" s="138">
        <v>2682077.7984000002</v>
      </c>
      <c r="WK91" s="138">
        <v>2682077.7984000002</v>
      </c>
      <c r="WL91" s="196">
        <v>1088.9475429976646</v>
      </c>
      <c r="WM91" s="196">
        <f t="shared" si="282"/>
        <v>1088.9475429976646</v>
      </c>
      <c r="WN91" s="196">
        <v>1088.9475429976646</v>
      </c>
      <c r="WO91" s="196">
        <v>-1088.9475429976646</v>
      </c>
      <c r="WP91" s="196">
        <v>1088.9475429976646</v>
      </c>
      <c r="WQ91" s="196">
        <v>-1088.9475429976646</v>
      </c>
      <c r="WR91" s="196">
        <v>1088.9475429976646</v>
      </c>
      <c r="WS91" s="196">
        <f t="shared" si="236"/>
        <v>1088.9475429976646</v>
      </c>
      <c r="WT91" s="196">
        <v>-1088.9475429976646</v>
      </c>
      <c r="WU91" s="196">
        <v>1088.9475429976646</v>
      </c>
      <c r="WV91" s="196">
        <v>-1088.9475429976646</v>
      </c>
      <c r="WW91" s="196">
        <v>1088.9475429976646</v>
      </c>
      <c r="WY91">
        <v>1</v>
      </c>
      <c r="WZ91" s="239">
        <v>1</v>
      </c>
      <c r="XA91" s="239">
        <v>-1</v>
      </c>
      <c r="XB91" s="239">
        <v>1</v>
      </c>
      <c r="XC91" s="214">
        <v>1</v>
      </c>
      <c r="XD91" s="240">
        <v>9</v>
      </c>
      <c r="XE91">
        <v>-1</v>
      </c>
      <c r="XF91">
        <v>1</v>
      </c>
      <c r="XG91">
        <v>1</v>
      </c>
      <c r="XH91">
        <v>1</v>
      </c>
      <c r="XI91">
        <v>1</v>
      </c>
      <c r="XJ91">
        <v>0</v>
      </c>
      <c r="XK91">
        <v>1</v>
      </c>
      <c r="XL91">
        <v>0</v>
      </c>
      <c r="XM91" s="202">
        <v>42544</v>
      </c>
      <c r="XN91">
        <f t="shared" si="297"/>
        <v>1</v>
      </c>
      <c r="XO91" t="s">
        <v>1180</v>
      </c>
      <c r="XP91">
        <v>13</v>
      </c>
      <c r="XQ91" s="252">
        <v>1</v>
      </c>
      <c r="XR91">
        <v>16</v>
      </c>
      <c r="XS91" s="138">
        <v>2682077.7984000002</v>
      </c>
      <c r="XT91" s="138">
        <v>3301018.8288000003</v>
      </c>
      <c r="XU91" s="196">
        <v>0</v>
      </c>
      <c r="XV91" s="196">
        <f t="shared" si="283"/>
        <v>0</v>
      </c>
      <c r="XW91" s="196">
        <v>0</v>
      </c>
      <c r="XX91" s="196">
        <v>0</v>
      </c>
      <c r="XY91" s="196">
        <v>0</v>
      </c>
      <c r="XZ91" s="196">
        <v>0</v>
      </c>
      <c r="YA91" s="196">
        <v>0</v>
      </c>
      <c r="YB91" s="196">
        <f t="shared" si="237"/>
        <v>0</v>
      </c>
      <c r="YC91" s="196">
        <v>0</v>
      </c>
      <c r="YD91" s="196">
        <v>0</v>
      </c>
      <c r="YE91" s="196">
        <v>0</v>
      </c>
      <c r="YF91" s="196">
        <v>0</v>
      </c>
      <c r="YH91">
        <v>1</v>
      </c>
      <c r="YI91">
        <v>1</v>
      </c>
      <c r="YJ91">
        <v>1</v>
      </c>
      <c r="YK91">
        <v>1</v>
      </c>
      <c r="YL91">
        <v>1</v>
      </c>
      <c r="YM91">
        <v>10</v>
      </c>
      <c r="YN91">
        <v>-1</v>
      </c>
      <c r="YO91">
        <v>1</v>
      </c>
      <c r="YP91" s="214">
        <v>-1</v>
      </c>
      <c r="YQ91">
        <v>0</v>
      </c>
      <c r="YR91">
        <v>0</v>
      </c>
      <c r="YS91">
        <v>1</v>
      </c>
      <c r="YT91">
        <v>0</v>
      </c>
      <c r="YU91" s="248">
        <v>-2.0292207792200001E-4</v>
      </c>
      <c r="YV91" s="202">
        <v>42544</v>
      </c>
      <c r="YW91">
        <f t="shared" si="298"/>
        <v>1</v>
      </c>
      <c r="YX91" t="s">
        <v>1180</v>
      </c>
      <c r="YY91">
        <v>12</v>
      </c>
      <c r="YZ91">
        <v>1</v>
      </c>
      <c r="ZA91">
        <v>15</v>
      </c>
      <c r="ZB91" s="138">
        <v>2506384.608</v>
      </c>
      <c r="ZC91" s="138">
        <v>3132980.76</v>
      </c>
      <c r="ZD91" s="196">
        <v>-508.60077272707747</v>
      </c>
      <c r="ZE91" s="196">
        <f t="shared" si="284"/>
        <v>-508.60077272707747</v>
      </c>
      <c r="ZF91" s="196">
        <v>-508.60077272707747</v>
      </c>
      <c r="ZG91" s="196">
        <v>508.60077272707747</v>
      </c>
      <c r="ZH91" s="196">
        <v>-508.60077272707747</v>
      </c>
      <c r="ZI91" s="196">
        <v>-508.60077272707747</v>
      </c>
      <c r="ZJ91" s="196">
        <v>-508.60077272707747</v>
      </c>
      <c r="ZK91" s="196">
        <f t="shared" si="238"/>
        <v>-508.60077272707747</v>
      </c>
      <c r="ZL91" s="196">
        <v>508.60077272707747</v>
      </c>
      <c r="ZM91" s="196">
        <v>-508.60077272707747</v>
      </c>
      <c r="ZN91" s="196">
        <v>-508.60077272707747</v>
      </c>
      <c r="ZO91" s="196">
        <v>508.60077272707747</v>
      </c>
      <c r="ZQ91">
        <v>-1</v>
      </c>
      <c r="ZR91" s="239">
        <v>-1</v>
      </c>
      <c r="ZS91" s="239">
        <v>-1</v>
      </c>
      <c r="ZT91" s="239">
        <v>-1</v>
      </c>
      <c r="ZU91" s="214">
        <v>1</v>
      </c>
      <c r="ZV91" s="240">
        <v>11</v>
      </c>
      <c r="ZW91">
        <v>-1</v>
      </c>
      <c r="ZX91">
        <v>1</v>
      </c>
      <c r="ZY91" s="214">
        <v>-1</v>
      </c>
      <c r="ZZ91">
        <v>1</v>
      </c>
      <c r="AAA91">
        <v>0</v>
      </c>
      <c r="AAB91">
        <v>1</v>
      </c>
      <c r="AAC91">
        <v>0</v>
      </c>
      <c r="AAD91" s="248">
        <v>-2.02963263649E-4</v>
      </c>
      <c r="AAE91" s="202">
        <v>42544</v>
      </c>
      <c r="AAF91">
        <f t="shared" si="239"/>
        <v>-1</v>
      </c>
      <c r="AAG91" t="s">
        <v>1180</v>
      </c>
      <c r="AAH91">
        <v>13</v>
      </c>
      <c r="AAI91" s="252">
        <v>1</v>
      </c>
      <c r="AAJ91">
        <v>16</v>
      </c>
      <c r="AAK91" s="138">
        <v>2701430.2223999999</v>
      </c>
      <c r="AAL91" s="138">
        <v>3324837.1968</v>
      </c>
      <c r="AAM91" s="196">
        <v>548.29109445834786</v>
      </c>
      <c r="AAN91" s="196">
        <f t="shared" si="285"/>
        <v>548.29109445834786</v>
      </c>
      <c r="AAO91" s="196">
        <v>-548.29109445834786</v>
      </c>
      <c r="AAP91" s="196">
        <v>548.29109445834786</v>
      </c>
      <c r="AAQ91" s="196">
        <v>-548.29109445834786</v>
      </c>
      <c r="AAR91" s="196">
        <v>548.29109445834786</v>
      </c>
      <c r="AAS91" s="196">
        <v>548.29109445834786</v>
      </c>
      <c r="AAT91" s="196">
        <f t="shared" si="240"/>
        <v>548.29109445834786</v>
      </c>
      <c r="AAU91" s="196">
        <v>548.29109445834786</v>
      </c>
      <c r="AAV91" s="196">
        <v>-548.29109445834786</v>
      </c>
      <c r="AAW91" s="196">
        <v>-548.29109445834786</v>
      </c>
      <c r="AAX91" s="196">
        <v>548.29109445834786</v>
      </c>
      <c r="AAZ91">
        <v>-1</v>
      </c>
      <c r="ABA91" s="239">
        <v>1</v>
      </c>
      <c r="ABB91" s="239">
        <v>-1</v>
      </c>
      <c r="ABC91" s="239">
        <v>1</v>
      </c>
      <c r="ABD91" s="214">
        <v>1</v>
      </c>
      <c r="ABE91" s="240">
        <v>12</v>
      </c>
      <c r="ABF91">
        <v>-1</v>
      </c>
      <c r="ABG91">
        <v>1</v>
      </c>
      <c r="ABH91" s="214">
        <v>-1</v>
      </c>
      <c r="ABI91">
        <v>0</v>
      </c>
      <c r="ABJ91">
        <v>0</v>
      </c>
      <c r="ABK91">
        <v>1</v>
      </c>
      <c r="ABL91">
        <v>0</v>
      </c>
      <c r="ABM91" s="248">
        <v>-3.0450669914700002E-4</v>
      </c>
      <c r="ABN91" s="202">
        <v>42544</v>
      </c>
      <c r="ABO91">
        <v>1</v>
      </c>
      <c r="ABP91" t="s">
        <v>1180</v>
      </c>
      <c r="ABQ91">
        <v>13</v>
      </c>
      <c r="ABR91" s="252">
        <v>1</v>
      </c>
      <c r="ABS91">
        <v>16</v>
      </c>
      <c r="ABT91" s="138">
        <v>2735740.9716000003</v>
      </c>
      <c r="ABU91" s="138">
        <v>3367065.8112000003</v>
      </c>
      <c r="ABV91" s="196">
        <v>-833.05145298312277</v>
      </c>
      <c r="ABW91" s="196">
        <v>833.05145298312277</v>
      </c>
      <c r="ABX91" s="196">
        <v>-833.05145298312277</v>
      </c>
      <c r="ABY91" s="196">
        <v>833.05145298312277</v>
      </c>
      <c r="ABZ91" s="196">
        <v>-833.05145298312277</v>
      </c>
      <c r="ACA91" s="196">
        <v>833.05145298312277</v>
      </c>
      <c r="ACB91" s="196">
        <v>-833.05145298312277</v>
      </c>
      <c r="ACC91" s="196">
        <v>-833.05145298312277</v>
      </c>
      <c r="ACD91" s="196">
        <v>833.05145298312277</v>
      </c>
      <c r="ACE91" s="196">
        <v>-833.05145298312277</v>
      </c>
      <c r="ACF91" s="196">
        <v>-833.05145298312277</v>
      </c>
      <c r="ACG91" s="196">
        <v>833.05145298312277</v>
      </c>
      <c r="ACI91">
        <v>-1</v>
      </c>
      <c r="ACJ91" s="239">
        <v>1</v>
      </c>
      <c r="ACK91" s="239">
        <v>-1</v>
      </c>
      <c r="ACL91" s="239">
        <v>1</v>
      </c>
      <c r="ACM91" s="214">
        <v>1</v>
      </c>
      <c r="ACN91" s="240">
        <v>13</v>
      </c>
      <c r="ACO91">
        <v>-1</v>
      </c>
      <c r="ACP91">
        <v>1</v>
      </c>
      <c r="ACQ91" s="214">
        <v>-1</v>
      </c>
      <c r="ACR91">
        <v>1</v>
      </c>
      <c r="ACS91">
        <v>0</v>
      </c>
      <c r="ACT91">
        <v>1</v>
      </c>
      <c r="ACU91">
        <v>0</v>
      </c>
      <c r="ACV91" s="248">
        <v>-1.01533150574E-4</v>
      </c>
      <c r="ACW91" s="202">
        <v>42544</v>
      </c>
      <c r="ACX91">
        <v>1</v>
      </c>
      <c r="ACY91" t="s">
        <v>1180</v>
      </c>
      <c r="ACZ91">
        <v>13</v>
      </c>
      <c r="ADA91" s="252"/>
      <c r="ADB91">
        <v>10</v>
      </c>
      <c r="ADC91" s="138">
        <v>2727576.9248000002</v>
      </c>
      <c r="ADD91" s="138">
        <v>2098136.0959999999</v>
      </c>
      <c r="ADE91" s="196">
        <v>-276.93947860788626</v>
      </c>
      <c r="ADF91" s="196">
        <v>276.93947860788626</v>
      </c>
      <c r="ADG91" s="196">
        <v>-276.93947860788626</v>
      </c>
      <c r="ADH91" s="196">
        <v>276.93947860788626</v>
      </c>
      <c r="ADI91" s="196">
        <v>-276.93947860788626</v>
      </c>
      <c r="ADJ91" s="196">
        <v>276.93947860788626</v>
      </c>
      <c r="ADK91" s="196">
        <v>-276.93947860788626</v>
      </c>
      <c r="ADL91" s="196">
        <v>-276.93947860788626</v>
      </c>
      <c r="ADM91" s="196">
        <v>276.93947860788626</v>
      </c>
      <c r="ADN91" s="196">
        <v>-276.93947860788626</v>
      </c>
      <c r="ADO91" s="196">
        <v>-276.93947860788626</v>
      </c>
      <c r="ADP91" s="196">
        <v>276.93947860788626</v>
      </c>
      <c r="ADR91">
        <v>-1</v>
      </c>
      <c r="ADS91" s="239">
        <v>1</v>
      </c>
      <c r="ADT91" s="239">
        <v>1</v>
      </c>
      <c r="ADU91" s="214">
        <v>1</v>
      </c>
      <c r="ADV91" s="214">
        <v>1</v>
      </c>
      <c r="ADW91" s="240">
        <v>14</v>
      </c>
      <c r="ADX91">
        <v>-1</v>
      </c>
      <c r="ADY91">
        <v>1</v>
      </c>
      <c r="ADZ91" s="214">
        <v>1</v>
      </c>
      <c r="AEA91">
        <v>1</v>
      </c>
      <c r="AEB91">
        <v>1</v>
      </c>
      <c r="AEC91">
        <v>0</v>
      </c>
      <c r="AED91">
        <v>1</v>
      </c>
      <c r="AEE91" s="248">
        <v>1.0154346060099999E-4</v>
      </c>
      <c r="AEF91" s="202">
        <v>42544</v>
      </c>
      <c r="AEG91">
        <v>1</v>
      </c>
      <c r="AEH91" t="s">
        <v>1180</v>
      </c>
      <c r="AEI91">
        <v>13</v>
      </c>
      <c r="AEJ91" s="252"/>
      <c r="AEK91">
        <v>10</v>
      </c>
      <c r="AEL91" s="138">
        <v>2736457.9787999997</v>
      </c>
      <c r="AEM91" s="138">
        <v>2104967.676</v>
      </c>
      <c r="AEN91" s="196">
        <v>277.86941295656987</v>
      </c>
      <c r="AEO91" s="196">
        <v>-277.86941295656987</v>
      </c>
      <c r="AEP91" s="196">
        <v>277.86941295656987</v>
      </c>
      <c r="AEQ91" s="196">
        <v>-277.86941295656987</v>
      </c>
      <c r="AER91" s="196">
        <v>277.86941295656987</v>
      </c>
      <c r="AES91" s="196">
        <v>277.86941295656987</v>
      </c>
      <c r="AET91" s="196">
        <v>277.86941295656987</v>
      </c>
      <c r="AEU91" s="196">
        <v>277.86941295656987</v>
      </c>
      <c r="AEV91" s="196">
        <v>-277.86941295656987</v>
      </c>
      <c r="AEW91" s="196">
        <v>277.86941295656987</v>
      </c>
      <c r="AEX91" s="196">
        <v>-277.86941295656987</v>
      </c>
      <c r="AEY91" s="196">
        <v>277.86941295656987</v>
      </c>
      <c r="AFA91">
        <f t="shared" si="241"/>
        <v>1</v>
      </c>
      <c r="AFB91" s="239">
        <v>1</v>
      </c>
      <c r="AFC91" s="239">
        <v>1</v>
      </c>
      <c r="AFD91" s="239">
        <v>-1</v>
      </c>
      <c r="AFE91" s="214">
        <v>1</v>
      </c>
      <c r="AFF91" s="240">
        <v>15</v>
      </c>
      <c r="AFG91">
        <f t="shared" si="242"/>
        <v>-1</v>
      </c>
      <c r="AFH91">
        <f t="shared" si="243"/>
        <v>1</v>
      </c>
      <c r="AFI91" s="214">
        <v>-1</v>
      </c>
      <c r="AFJ91">
        <f t="shared" si="244"/>
        <v>0</v>
      </c>
      <c r="AFK91">
        <f t="shared" si="308"/>
        <v>0</v>
      </c>
      <c r="AFL91">
        <f t="shared" si="286"/>
        <v>1</v>
      </c>
      <c r="AFM91">
        <f t="shared" si="245"/>
        <v>0</v>
      </c>
      <c r="AFN91">
        <v>-1.01533150574E-4</v>
      </c>
      <c r="AFO91" s="202">
        <v>42544</v>
      </c>
      <c r="AFP91">
        <f t="shared" si="246"/>
        <v>1</v>
      </c>
      <c r="AFQ91" t="str">
        <f t="shared" si="222"/>
        <v>TRUE</v>
      </c>
      <c r="AFR91">
        <f>VLOOKUP($A91,'FuturesInfo (3)'!$A$2:$V$80,22)</f>
        <v>14</v>
      </c>
      <c r="AFS91" s="252"/>
      <c r="AFT91">
        <f t="shared" si="247"/>
        <v>11</v>
      </c>
      <c r="AFU91" s="138">
        <f>VLOOKUP($A91,'FuturesInfo (3)'!$A$2:$O$80,15)*AFR91</f>
        <v>2925809.2864000001</v>
      </c>
      <c r="AFV91" s="138">
        <f>VLOOKUP($A91,'FuturesInfo (3)'!$A$2:$O$80,15)*AFT91</f>
        <v>2298850.1535999998</v>
      </c>
      <c r="AFW91" s="196">
        <f t="shared" si="248"/>
        <v>-297.06663482685872</v>
      </c>
      <c r="AFX91" s="196">
        <f t="shared" si="302"/>
        <v>-297.06663482685872</v>
      </c>
      <c r="AFY91" s="196">
        <f t="shared" si="249"/>
        <v>-297.06663482685872</v>
      </c>
      <c r="AFZ91" s="196">
        <f t="shared" si="250"/>
        <v>297.06663482685872</v>
      </c>
      <c r="AGA91" s="196">
        <f t="shared" si="305"/>
        <v>-297.06663482685872</v>
      </c>
      <c r="AGB91" s="196">
        <f t="shared" si="251"/>
        <v>-297.06663482685872</v>
      </c>
      <c r="AGC91" s="196">
        <f t="shared" si="287"/>
        <v>297.06663482685872</v>
      </c>
      <c r="AGD91" s="196">
        <f t="shared" si="252"/>
        <v>-297.06663482685872</v>
      </c>
      <c r="AGE91" s="196">
        <f>IF(IF(sym!$Q80=AFI91,1,0)=1,ABS(AFU91*AFN91),-ABS(AFU91*AFN91))</f>
        <v>297.06663482685872</v>
      </c>
      <c r="AGF91" s="196">
        <f>IF(IF(sym!$P80=AFI91,1,0)=1,ABS(AFU91*AFN91),-ABS(AFU91*AFN91))</f>
        <v>-297.06663482685872</v>
      </c>
      <c r="AGG91" s="196">
        <f t="shared" si="299"/>
        <v>-297.06663482685872</v>
      </c>
      <c r="AGH91" s="196">
        <f t="shared" si="253"/>
        <v>297.06663482685872</v>
      </c>
      <c r="AGJ91">
        <f t="shared" si="254"/>
        <v>-1</v>
      </c>
      <c r="AGK91" s="239">
        <v>1</v>
      </c>
      <c r="AGL91" s="239">
        <v>1</v>
      </c>
      <c r="AGM91" s="239">
        <v>1</v>
      </c>
      <c r="AGN91" s="214">
        <v>1</v>
      </c>
      <c r="AGO91" s="240">
        <v>16</v>
      </c>
      <c r="AGP91">
        <f t="shared" si="255"/>
        <v>-1</v>
      </c>
      <c r="AGQ91">
        <f t="shared" si="256"/>
        <v>1</v>
      </c>
      <c r="AGR91" s="214"/>
      <c r="AGS91">
        <f t="shared" si="257"/>
        <v>0</v>
      </c>
      <c r="AGT91">
        <f t="shared" si="309"/>
        <v>0</v>
      </c>
      <c r="AGU91">
        <f t="shared" si="288"/>
        <v>0</v>
      </c>
      <c r="AGV91">
        <f t="shared" si="258"/>
        <v>0</v>
      </c>
      <c r="AGW91" s="248"/>
      <c r="AGX91" s="202">
        <v>42544</v>
      </c>
      <c r="AGY91">
        <f t="shared" si="259"/>
        <v>1</v>
      </c>
      <c r="AGZ91" t="str">
        <f t="shared" si="223"/>
        <v>TRUE</v>
      </c>
      <c r="AHA91">
        <f>VLOOKUP($A91,'FuturesInfo (3)'!$A$2:$V$80,22)</f>
        <v>14</v>
      </c>
      <c r="AHB91" s="252"/>
      <c r="AHC91">
        <f t="shared" si="260"/>
        <v>11</v>
      </c>
      <c r="AHD91" s="138">
        <f>VLOOKUP($A91,'FuturesInfo (3)'!$A$2:$O$80,15)*AHA91</f>
        <v>2925809.2864000001</v>
      </c>
      <c r="AHE91" s="138">
        <f>VLOOKUP($A91,'FuturesInfo (3)'!$A$2:$O$80,15)*AHC91</f>
        <v>2298850.1535999998</v>
      </c>
      <c r="AHF91" s="196">
        <f t="shared" si="261"/>
        <v>0</v>
      </c>
      <c r="AHG91" s="196">
        <f t="shared" si="303"/>
        <v>0</v>
      </c>
      <c r="AHH91" s="196">
        <f t="shared" si="262"/>
        <v>0</v>
      </c>
      <c r="AHI91" s="196">
        <f t="shared" si="263"/>
        <v>0</v>
      </c>
      <c r="AHJ91" s="196">
        <f t="shared" si="306"/>
        <v>0</v>
      </c>
      <c r="AHK91" s="196">
        <f t="shared" si="264"/>
        <v>0</v>
      </c>
      <c r="AHL91" s="196">
        <f t="shared" si="289"/>
        <v>0</v>
      </c>
      <c r="AHM91" s="196">
        <f t="shared" si="265"/>
        <v>0</v>
      </c>
      <c r="AHN91" s="196">
        <f>IF(IF(sym!$Q80=AGR91,1,0)=1,ABS(AHD91*AGW91),-ABS(AHD91*AGW91))</f>
        <v>0</v>
      </c>
      <c r="AHO91" s="196">
        <f>IF(IF(sym!$P80=AGR91,1,0)=1,ABS(AHD91*AGW91),-ABS(AHD91*AGW91))</f>
        <v>0</v>
      </c>
      <c r="AHP91" s="196">
        <f t="shared" si="300"/>
        <v>0</v>
      </c>
      <c r="AHQ91" s="196">
        <f t="shared" si="266"/>
        <v>0</v>
      </c>
      <c r="AHS91">
        <f t="shared" si="267"/>
        <v>0</v>
      </c>
      <c r="AHT91" s="239"/>
      <c r="AHU91" s="239"/>
      <c r="AHV91" s="239"/>
      <c r="AHW91" s="214"/>
      <c r="AHX91" s="240"/>
      <c r="AHY91">
        <f t="shared" si="268"/>
        <v>1</v>
      </c>
      <c r="AHZ91">
        <f t="shared" si="269"/>
        <v>0</v>
      </c>
      <c r="AIA91" s="214"/>
      <c r="AIB91">
        <f t="shared" si="270"/>
        <v>1</v>
      </c>
      <c r="AIC91">
        <f t="shared" si="310"/>
        <v>1</v>
      </c>
      <c r="AID91">
        <f t="shared" si="290"/>
        <v>0</v>
      </c>
      <c r="AIE91">
        <f t="shared" si="271"/>
        <v>1</v>
      </c>
      <c r="AIF91" s="248"/>
      <c r="AIG91" s="202"/>
      <c r="AIH91">
        <f t="shared" si="272"/>
        <v>-1</v>
      </c>
      <c r="AII91" t="str">
        <f t="shared" si="224"/>
        <v>FALSE</v>
      </c>
      <c r="AIJ91">
        <f>VLOOKUP($A91,'FuturesInfo (3)'!$A$2:$V$80,22)</f>
        <v>14</v>
      </c>
      <c r="AIK91" s="252"/>
      <c r="AIL91">
        <f t="shared" si="273"/>
        <v>11</v>
      </c>
      <c r="AIM91" s="138">
        <f>VLOOKUP($A91,'FuturesInfo (3)'!$A$2:$O$80,15)*AIJ91</f>
        <v>2925809.2864000001</v>
      </c>
      <c r="AIN91" s="138">
        <f>VLOOKUP($A91,'FuturesInfo (3)'!$A$2:$O$80,15)*AIL91</f>
        <v>2298850.1535999998</v>
      </c>
      <c r="AIO91" s="196">
        <f t="shared" si="274"/>
        <v>0</v>
      </c>
      <c r="AIP91" s="196">
        <f t="shared" si="304"/>
        <v>0</v>
      </c>
      <c r="AIQ91" s="196">
        <f t="shared" si="275"/>
        <v>0</v>
      </c>
      <c r="AIR91" s="196">
        <f t="shared" si="276"/>
        <v>0</v>
      </c>
      <c r="AIS91" s="196">
        <f t="shared" si="307"/>
        <v>0</v>
      </c>
      <c r="AIT91" s="196">
        <f t="shared" si="277"/>
        <v>0</v>
      </c>
      <c r="AIU91" s="196">
        <f t="shared" si="291"/>
        <v>0</v>
      </c>
      <c r="AIV91" s="196">
        <f t="shared" si="278"/>
        <v>0</v>
      </c>
      <c r="AIW91" s="196">
        <f>IF(IF(sym!$Q80=AIA91,1,0)=1,ABS(AIM91*AIF91),-ABS(AIM91*AIF91))</f>
        <v>0</v>
      </c>
      <c r="AIX91" s="196">
        <f>IF(IF(sym!$P80=AIA91,1,0)=1,ABS(AIM91*AIF91),-ABS(AIM91*AIF91))</f>
        <v>0</v>
      </c>
      <c r="AIY91" s="196">
        <f t="shared" si="301"/>
        <v>0</v>
      </c>
      <c r="AIZ91" s="196">
        <f t="shared" si="279"/>
        <v>0</v>
      </c>
    </row>
    <row r="92" spans="1:936" s="5" customFormat="1" ht="15.75" thickBot="1" x14ac:dyDescent="0.3">
      <c r="A92" s="1" t="s">
        <v>1035</v>
      </c>
      <c r="B92" s="150" t="str">
        <f>'FuturesInfo (3)'!M80</f>
        <v>HXS</v>
      </c>
      <c r="C92" s="200" t="str">
        <f>VLOOKUP(A92,'FuturesInfo (3)'!$A$2:$K$80,11)</f>
        <v>rates</v>
      </c>
      <c r="F92" t="e">
        <f>#REF!</f>
        <v>#REF!</v>
      </c>
      <c r="G92">
        <v>1</v>
      </c>
      <c r="H92">
        <v>1</v>
      </c>
      <c r="I92">
        <v>1</v>
      </c>
      <c r="J92">
        <f t="shared" si="206"/>
        <v>1</v>
      </c>
      <c r="K92">
        <f t="shared" si="207"/>
        <v>1</v>
      </c>
      <c r="L92" s="184">
        <v>3.5811121911299997E-4</v>
      </c>
      <c r="M92" s="2">
        <v>10</v>
      </c>
      <c r="N92">
        <v>60</v>
      </c>
      <c r="O92" t="str">
        <f t="shared" si="208"/>
        <v>TRUE</v>
      </c>
      <c r="P92">
        <f>VLOOKUP($A92,'FuturesInfo (3)'!$A$2:$V$80,22)</f>
        <v>4</v>
      </c>
      <c r="Q92">
        <f t="shared" si="209"/>
        <v>4</v>
      </c>
      <c r="R92">
        <f t="shared" si="209"/>
        <v>4</v>
      </c>
      <c r="S92" s="138">
        <f>VLOOKUP($A92,'FuturesInfo (3)'!$A$2:$O$80,15)*Q92</f>
        <v>2377138.1920000003</v>
      </c>
      <c r="T92" s="144">
        <f t="shared" si="210"/>
        <v>851.27985593719268</v>
      </c>
      <c r="U92" s="144">
        <f t="shared" si="225"/>
        <v>851.27985593719268</v>
      </c>
      <c r="W92">
        <f t="shared" si="211"/>
        <v>1</v>
      </c>
      <c r="X92">
        <v>1</v>
      </c>
      <c r="Y92">
        <v>1</v>
      </c>
      <c r="Z92">
        <v>1</v>
      </c>
      <c r="AA92">
        <f t="shared" si="226"/>
        <v>1</v>
      </c>
      <c r="AB92">
        <f t="shared" si="212"/>
        <v>1</v>
      </c>
      <c r="AC92" s="1">
        <v>7.6710647437899999E-4</v>
      </c>
      <c r="AD92" s="2">
        <v>10</v>
      </c>
      <c r="AE92">
        <v>60</v>
      </c>
      <c r="AF92" t="str">
        <f t="shared" si="213"/>
        <v>TRUE</v>
      </c>
      <c r="AG92">
        <f>VLOOKUP($A92,'FuturesInfo (3)'!$A$2:$V$80,22)</f>
        <v>4</v>
      </c>
      <c r="AH92">
        <f t="shared" si="214"/>
        <v>5</v>
      </c>
      <c r="AI92">
        <f t="shared" si="227"/>
        <v>4</v>
      </c>
      <c r="AJ92" s="138">
        <f>VLOOKUP($A92,'FuturesInfo (3)'!$A$2:$O$80,15)*AI92</f>
        <v>2377138.1920000003</v>
      </c>
      <c r="AK92" s="196">
        <f t="shared" si="215"/>
        <v>1823.5180975767905</v>
      </c>
      <c r="AL92" s="196">
        <f t="shared" si="228"/>
        <v>1823.5180975767905</v>
      </c>
      <c r="AN92">
        <f t="shared" si="216"/>
        <v>1</v>
      </c>
      <c r="AO92">
        <v>-1</v>
      </c>
      <c r="AP92">
        <v>1</v>
      </c>
      <c r="AQ92">
        <v>-1</v>
      </c>
      <c r="AR92">
        <f t="shared" si="292"/>
        <v>1</v>
      </c>
      <c r="AS92">
        <f t="shared" si="217"/>
        <v>0</v>
      </c>
      <c r="AT92" s="1">
        <v>-3.5770862077800001E-4</v>
      </c>
      <c r="AU92" s="2">
        <v>10</v>
      </c>
      <c r="AV92">
        <v>60</v>
      </c>
      <c r="AW92" t="str">
        <f t="shared" si="218"/>
        <v>TRUE</v>
      </c>
      <c r="AX92">
        <f>VLOOKUP($A92,'FuturesInfo (3)'!$A$2:$V$80,22)</f>
        <v>4</v>
      </c>
      <c r="AY92">
        <f t="shared" si="219"/>
        <v>3</v>
      </c>
      <c r="AZ92">
        <f t="shared" si="229"/>
        <v>4</v>
      </c>
      <c r="BA92" s="138">
        <f>VLOOKUP($A92,'FuturesInfo (3)'!$A$2:$O$80,15)*AZ92</f>
        <v>2377138.1920000003</v>
      </c>
      <c r="BB92" s="196">
        <f t="shared" si="220"/>
        <v>850.32282405902868</v>
      </c>
      <c r="BC92" s="196">
        <f t="shared" si="230"/>
        <v>-850.32282405902868</v>
      </c>
      <c r="BE92">
        <v>-1</v>
      </c>
      <c r="BF92">
        <v>-1</v>
      </c>
      <c r="BG92">
        <v>1</v>
      </c>
      <c r="BH92">
        <v>1</v>
      </c>
      <c r="BI92">
        <v>0</v>
      </c>
      <c r="BJ92">
        <v>1</v>
      </c>
      <c r="BK92" s="1">
        <v>4.0895613945399998E-4</v>
      </c>
      <c r="BL92" s="2">
        <v>10</v>
      </c>
      <c r="BM92">
        <v>60</v>
      </c>
      <c r="BN92" t="s">
        <v>1180</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1180</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1180</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1180</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1180</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1180</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1180</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1180</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1180</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1180</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1180</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1180</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1180</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1180</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1180</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1180</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1180</v>
      </c>
      <c r="QX92">
        <v>4</v>
      </c>
      <c r="QY92" s="253">
        <v>2</v>
      </c>
      <c r="QZ92">
        <v>3</v>
      </c>
      <c r="RA92" s="138">
        <v>2335178.4191999999</v>
      </c>
      <c r="RB92" s="138">
        <v>1751383.8144</v>
      </c>
      <c r="RC92" s="196">
        <v>-476.61565857825542</v>
      </c>
      <c r="RD92" s="196">
        <f t="shared" si="221"/>
        <v>476.61565857825542</v>
      </c>
      <c r="RE92" s="196">
        <v>476.61565857825542</v>
      </c>
      <c r="RF92" s="196">
        <v>-476.61565857825542</v>
      </c>
      <c r="RG92" s="196">
        <v>476.61565857825542</v>
      </c>
      <c r="RH92" s="196">
        <v>476.61565857825542</v>
      </c>
      <c r="RI92" s="196">
        <f t="shared" si="231"/>
        <v>-3</v>
      </c>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f t="shared" si="293"/>
        <v>1</v>
      </c>
      <c r="SE92" t="s">
        <v>1180</v>
      </c>
      <c r="SF92">
        <v>4</v>
      </c>
      <c r="SG92" s="253">
        <v>1</v>
      </c>
      <c r="SH92">
        <v>5</v>
      </c>
      <c r="SI92" s="138">
        <v>2363554.9760000003</v>
      </c>
      <c r="SJ92" s="138">
        <v>2954443.72</v>
      </c>
      <c r="SK92" s="196">
        <v>-723.46341475330303</v>
      </c>
      <c r="SL92" s="196">
        <f t="shared" si="232"/>
        <v>723.46341475330303</v>
      </c>
      <c r="SM92" s="196">
        <v>723.46341475330303</v>
      </c>
      <c r="SN92" s="196">
        <v>-723.46341475330303</v>
      </c>
      <c r="SO92" s="196">
        <v>723.46341475330303</v>
      </c>
      <c r="SP92" s="196">
        <v>723.46341475330303</v>
      </c>
      <c r="SQ92" s="196">
        <v>-723.46341475330303</v>
      </c>
      <c r="SR92" s="196">
        <f t="shared" si="233"/>
        <v>723.46341475330303</v>
      </c>
      <c r="SS92" s="196">
        <v>-723.46341475330303</v>
      </c>
      <c r="ST92" s="196">
        <v>723.46341475330303</v>
      </c>
      <c r="SU92" s="196">
        <v>-723.46341475330303</v>
      </c>
      <c r="SV92" s="196">
        <v>723.46341475330303</v>
      </c>
      <c r="SX92">
        <v>1</v>
      </c>
      <c r="SY92" s="243">
        <v>1</v>
      </c>
      <c r="SZ92" s="243">
        <v>1</v>
      </c>
      <c r="TA92" s="243">
        <v>1</v>
      </c>
      <c r="TB92" s="215">
        <v>1</v>
      </c>
      <c r="TC92" s="244">
        <v>6</v>
      </c>
      <c r="TD92">
        <v>-1</v>
      </c>
      <c r="TE92">
        <v>1</v>
      </c>
      <c r="TF92" s="215">
        <v>-1</v>
      </c>
      <c r="TG92">
        <v>0</v>
      </c>
      <c r="TH92">
        <v>0</v>
      </c>
      <c r="TI92">
        <v>1</v>
      </c>
      <c r="TJ92">
        <v>0</v>
      </c>
      <c r="TK92" s="250">
        <v>-5.6099551203599998E-4</v>
      </c>
      <c r="TL92" s="202">
        <v>42544</v>
      </c>
      <c r="TM92">
        <f t="shared" si="294"/>
        <v>1</v>
      </c>
      <c r="TN92" t="s">
        <v>1180</v>
      </c>
      <c r="TO92">
        <v>4</v>
      </c>
      <c r="TP92" s="253">
        <v>1</v>
      </c>
      <c r="TQ92">
        <v>5</v>
      </c>
      <c r="TR92" s="138">
        <v>2346152.84</v>
      </c>
      <c r="TS92" s="138">
        <v>2932691.05</v>
      </c>
      <c r="TT92" s="196">
        <v>-1316.1812137905154</v>
      </c>
      <c r="TU92" s="196">
        <f t="shared" si="280"/>
        <v>-1316.1812137905154</v>
      </c>
      <c r="TV92" s="196">
        <v>-1316.1812137905154</v>
      </c>
      <c r="TW92" s="196">
        <v>1316.1812137905154</v>
      </c>
      <c r="TX92" s="196">
        <v>-1316.1812137905154</v>
      </c>
      <c r="TY92" s="196">
        <v>-1316.1812137905154</v>
      </c>
      <c r="TZ92" s="196">
        <v>-1316.1812137905154</v>
      </c>
      <c r="UA92" s="196">
        <f t="shared" si="234"/>
        <v>-1316.1812137905154</v>
      </c>
      <c r="UB92" s="196">
        <v>1316.1812137905154</v>
      </c>
      <c r="UC92" s="196">
        <v>-1316.1812137905154</v>
      </c>
      <c r="UD92" s="196">
        <v>-1316.1812137905154</v>
      </c>
      <c r="UE92" s="196">
        <v>1316.1812137905154</v>
      </c>
      <c r="UG92">
        <v>-1</v>
      </c>
      <c r="UH92" s="243">
        <v>1</v>
      </c>
      <c r="UI92" s="243">
        <v>1</v>
      </c>
      <c r="UJ92" s="243">
        <v>-1</v>
      </c>
      <c r="UK92" s="215">
        <v>1</v>
      </c>
      <c r="UL92" s="244">
        <v>7</v>
      </c>
      <c r="UM92">
        <v>-1</v>
      </c>
      <c r="UN92">
        <v>1</v>
      </c>
      <c r="UO92" s="215">
        <v>1</v>
      </c>
      <c r="UP92">
        <v>1</v>
      </c>
      <c r="UQ92">
        <v>1</v>
      </c>
      <c r="UR92">
        <v>0</v>
      </c>
      <c r="US92">
        <v>1</v>
      </c>
      <c r="UT92" s="250">
        <v>6.6336684186400004E-4</v>
      </c>
      <c r="UU92" s="202">
        <v>42544</v>
      </c>
      <c r="UV92">
        <f t="shared" si="295"/>
        <v>1</v>
      </c>
      <c r="UW92" t="s">
        <v>1180</v>
      </c>
      <c r="UX92">
        <v>4</v>
      </c>
      <c r="UY92" s="253">
        <v>1</v>
      </c>
      <c r="UZ92">
        <v>5</v>
      </c>
      <c r="VA92" s="138">
        <v>2347709.1999999997</v>
      </c>
      <c r="VB92" s="138">
        <v>2934636.4999999995</v>
      </c>
      <c r="VC92" s="196">
        <v>1557.3924376190578</v>
      </c>
      <c r="VD92" s="196">
        <f t="shared" si="281"/>
        <v>-1557.3924376190578</v>
      </c>
      <c r="VE92" s="196">
        <v>1557.3924376190578</v>
      </c>
      <c r="VF92" s="196">
        <v>-1557.3924376190578</v>
      </c>
      <c r="VG92" s="196">
        <v>1557.3924376190578</v>
      </c>
      <c r="VH92" s="196">
        <v>1557.3924376190578</v>
      </c>
      <c r="VI92" s="196">
        <v>-1557.3924376190578</v>
      </c>
      <c r="VJ92" s="196">
        <f t="shared" si="235"/>
        <v>1557.3924376190578</v>
      </c>
      <c r="VK92" s="196">
        <v>-1557.3924376190578</v>
      </c>
      <c r="VL92" s="196">
        <v>1557.3924376190578</v>
      </c>
      <c r="VM92" s="196">
        <v>-1557.3924376190578</v>
      </c>
      <c r="VN92" s="196">
        <v>1557.3924376190578</v>
      </c>
      <c r="VP92">
        <v>1</v>
      </c>
      <c r="VQ92" s="243">
        <v>1</v>
      </c>
      <c r="VR92" s="243">
        <v>1</v>
      </c>
      <c r="VS92" s="243">
        <v>1</v>
      </c>
      <c r="VT92" s="215">
        <v>1</v>
      </c>
      <c r="VU92" s="244">
        <v>8</v>
      </c>
      <c r="VV92">
        <v>-1</v>
      </c>
      <c r="VW92">
        <v>1</v>
      </c>
      <c r="VX92" s="215">
        <v>1</v>
      </c>
      <c r="VY92">
        <v>1</v>
      </c>
      <c r="VZ92">
        <v>1</v>
      </c>
      <c r="WA92">
        <v>0</v>
      </c>
      <c r="WB92">
        <v>1</v>
      </c>
      <c r="WC92" s="250">
        <v>8.1591024987299999E-4</v>
      </c>
      <c r="WD92" s="202">
        <v>42544</v>
      </c>
      <c r="WE92">
        <f t="shared" si="296"/>
        <v>1</v>
      </c>
      <c r="WF92" t="s">
        <v>1180</v>
      </c>
      <c r="WG92">
        <v>4</v>
      </c>
      <c r="WH92" s="253">
        <v>1</v>
      </c>
      <c r="WI92">
        <v>4</v>
      </c>
      <c r="WJ92" s="138">
        <v>2347583.6159999999</v>
      </c>
      <c r="WK92" s="138">
        <v>2347583.6159999999</v>
      </c>
      <c r="WL92" s="196">
        <v>1915.4175347283208</v>
      </c>
      <c r="WM92" s="196">
        <f t="shared" si="282"/>
        <v>1915.4175347283208</v>
      </c>
      <c r="WN92" s="196">
        <v>1915.4175347283208</v>
      </c>
      <c r="WO92" s="196">
        <v>-1915.4175347283208</v>
      </c>
      <c r="WP92" s="196">
        <v>1915.4175347283208</v>
      </c>
      <c r="WQ92" s="196">
        <v>1915.4175347283208</v>
      </c>
      <c r="WR92" s="196">
        <v>1915.4175347283208</v>
      </c>
      <c r="WS92" s="196">
        <f t="shared" si="236"/>
        <v>1915.4175347283208</v>
      </c>
      <c r="WT92" s="196">
        <v>-1915.4175347283208</v>
      </c>
      <c r="WU92" s="196">
        <v>1915.4175347283208</v>
      </c>
      <c r="WV92" s="196">
        <v>-1915.4175347283208</v>
      </c>
      <c r="WW92" s="196">
        <v>1915.4175347283208</v>
      </c>
      <c r="WY92">
        <v>1</v>
      </c>
      <c r="WZ92" s="243">
        <v>1</v>
      </c>
      <c r="XA92" s="243">
        <v>1</v>
      </c>
      <c r="XB92" s="243">
        <v>1</v>
      </c>
      <c r="XC92" s="215">
        <v>1</v>
      </c>
      <c r="XD92" s="244">
        <v>9</v>
      </c>
      <c r="XE92">
        <v>-1</v>
      </c>
      <c r="XF92">
        <v>1</v>
      </c>
      <c r="XG92">
        <v>-1</v>
      </c>
      <c r="XH92">
        <v>0</v>
      </c>
      <c r="XI92">
        <v>0</v>
      </c>
      <c r="XJ92">
        <v>1</v>
      </c>
      <c r="XK92">
        <v>0</v>
      </c>
      <c r="XL92" s="288">
        <v>-5.0952817690699997E-5</v>
      </c>
      <c r="XM92" s="202">
        <v>42544</v>
      </c>
      <c r="XN92">
        <f t="shared" si="297"/>
        <v>1</v>
      </c>
      <c r="XO92" t="s">
        <v>1180</v>
      </c>
      <c r="XP92">
        <v>4</v>
      </c>
      <c r="XQ92" s="253">
        <v>1</v>
      </c>
      <c r="XR92">
        <v>5</v>
      </c>
      <c r="XS92" s="138">
        <v>2347464</v>
      </c>
      <c r="XT92" s="138">
        <v>2934330</v>
      </c>
      <c r="XU92" s="196">
        <v>-119.60990522748138</v>
      </c>
      <c r="XV92" s="196">
        <f t="shared" si="283"/>
        <v>-119.60990522748138</v>
      </c>
      <c r="XW92" s="196">
        <v>-119.60990522748138</v>
      </c>
      <c r="XX92" s="196">
        <v>119.60990522748138</v>
      </c>
      <c r="XY92" s="196">
        <v>-119.60990522748138</v>
      </c>
      <c r="XZ92" s="196">
        <v>-119.60990522748138</v>
      </c>
      <c r="YA92" s="196">
        <v>-119.60990522748138</v>
      </c>
      <c r="YB92" s="196">
        <f t="shared" si="237"/>
        <v>-119.60990522748138</v>
      </c>
      <c r="YC92" s="196">
        <v>119.60990522748138</v>
      </c>
      <c r="YD92" s="196">
        <v>-119.60990522748138</v>
      </c>
      <c r="YE92" s="196">
        <v>-119.60990522748138</v>
      </c>
      <c r="YF92" s="196">
        <v>119.60990522748138</v>
      </c>
      <c r="YH92">
        <v>-1</v>
      </c>
      <c r="YI92">
        <v>1</v>
      </c>
      <c r="YJ92">
        <v>-1</v>
      </c>
      <c r="YK92">
        <v>1</v>
      </c>
      <c r="YL92">
        <v>1</v>
      </c>
      <c r="YM92">
        <v>10</v>
      </c>
      <c r="YN92">
        <v>-1</v>
      </c>
      <c r="YO92">
        <v>1</v>
      </c>
      <c r="YP92" s="215">
        <v>-1</v>
      </c>
      <c r="YQ92">
        <v>0</v>
      </c>
      <c r="YR92">
        <v>0</v>
      </c>
      <c r="YS92">
        <v>1</v>
      </c>
      <c r="YT92">
        <v>0</v>
      </c>
      <c r="YU92" s="250">
        <v>-1.52866242038E-4</v>
      </c>
      <c r="YV92" s="202">
        <v>42544</v>
      </c>
      <c r="YW92">
        <f t="shared" si="298"/>
        <v>1</v>
      </c>
      <c r="YX92" t="s">
        <v>1180</v>
      </c>
      <c r="YY92">
        <v>4</v>
      </c>
      <c r="YZ92">
        <v>1</v>
      </c>
      <c r="ZA92">
        <v>5</v>
      </c>
      <c r="ZB92" s="138">
        <v>2376616.64</v>
      </c>
      <c r="ZC92" s="138">
        <v>2970770.8000000003</v>
      </c>
      <c r="ZD92" s="196">
        <v>-363.30445452177833</v>
      </c>
      <c r="ZE92" s="196">
        <f t="shared" si="284"/>
        <v>363.30445452177833</v>
      </c>
      <c r="ZF92" s="196">
        <v>-363.30445452177833</v>
      </c>
      <c r="ZG92" s="196">
        <v>363.30445452177833</v>
      </c>
      <c r="ZH92" s="196">
        <v>-363.30445452177833</v>
      </c>
      <c r="ZI92" s="196">
        <v>363.30445452177833</v>
      </c>
      <c r="ZJ92" s="196">
        <v>-363.30445452177833</v>
      </c>
      <c r="ZK92" s="196">
        <f t="shared" si="238"/>
        <v>-363.30445452177833</v>
      </c>
      <c r="ZL92" s="196">
        <v>363.30445452177833</v>
      </c>
      <c r="ZM92" s="196">
        <v>-363.30445452177833</v>
      </c>
      <c r="ZN92" s="196">
        <v>-363.30445452177833</v>
      </c>
      <c r="ZO92" s="196">
        <v>363.30445452177833</v>
      </c>
      <c r="ZQ92">
        <v>-1</v>
      </c>
      <c r="ZR92" s="243">
        <v>1</v>
      </c>
      <c r="ZS92" s="243">
        <v>-1</v>
      </c>
      <c r="ZT92" s="243">
        <v>1</v>
      </c>
      <c r="ZU92" s="215">
        <v>1</v>
      </c>
      <c r="ZV92" s="244">
        <v>11</v>
      </c>
      <c r="ZW92">
        <v>-1</v>
      </c>
      <c r="ZX92">
        <v>1</v>
      </c>
      <c r="ZY92" s="215">
        <v>-1</v>
      </c>
      <c r="ZZ92">
        <v>0</v>
      </c>
      <c r="AAA92">
        <v>0</v>
      </c>
      <c r="AAB92">
        <v>1</v>
      </c>
      <c r="AAC92">
        <v>0</v>
      </c>
      <c r="AAD92" s="250">
        <v>-2.03852818265E-4</v>
      </c>
      <c r="AAE92" s="202">
        <v>42544</v>
      </c>
      <c r="AAF92">
        <f t="shared" si="239"/>
        <v>1</v>
      </c>
      <c r="AAG92" t="s">
        <v>1180</v>
      </c>
      <c r="AAH92">
        <v>4</v>
      </c>
      <c r="AAI92" s="253">
        <v>1</v>
      </c>
      <c r="AAJ92">
        <v>5</v>
      </c>
      <c r="AAK92" s="138">
        <v>2364518.304</v>
      </c>
      <c r="AAL92" s="138">
        <v>2955647.88</v>
      </c>
      <c r="AAM92" s="196">
        <v>-482.013720109578</v>
      </c>
      <c r="AAN92" s="196">
        <f t="shared" si="285"/>
        <v>482.013720109578</v>
      </c>
      <c r="AAO92" s="196">
        <v>-482.013720109578</v>
      </c>
      <c r="AAP92" s="196">
        <v>482.013720109578</v>
      </c>
      <c r="AAQ92" s="196">
        <v>-482.013720109578</v>
      </c>
      <c r="AAR92" s="196">
        <v>482.013720109578</v>
      </c>
      <c r="AAS92" s="196">
        <v>-482.013720109578</v>
      </c>
      <c r="AAT92" s="196">
        <f t="shared" si="240"/>
        <v>-482.013720109578</v>
      </c>
      <c r="AAU92" s="196">
        <v>482.013720109578</v>
      </c>
      <c r="AAV92" s="196">
        <v>-482.013720109578</v>
      </c>
      <c r="AAW92" s="196">
        <v>-482.013720109578</v>
      </c>
      <c r="AAX92" s="196">
        <v>482.013720109578</v>
      </c>
      <c r="AAZ92">
        <v>-1</v>
      </c>
      <c r="ABA92" s="243">
        <v>1</v>
      </c>
      <c r="ABB92" s="243">
        <v>-1</v>
      </c>
      <c r="ABC92" s="243">
        <v>1</v>
      </c>
      <c r="ABD92" s="215">
        <v>1</v>
      </c>
      <c r="ABE92" s="244">
        <v>12</v>
      </c>
      <c r="ABF92">
        <v>-1</v>
      </c>
      <c r="ABG92">
        <v>1</v>
      </c>
      <c r="ABH92" s="215">
        <v>-1</v>
      </c>
      <c r="ABI92">
        <v>0</v>
      </c>
      <c r="ABJ92">
        <v>0</v>
      </c>
      <c r="ABK92">
        <v>1</v>
      </c>
      <c r="ABL92">
        <v>0</v>
      </c>
      <c r="ABM92" s="250">
        <v>-4.5876236109699999E-4</v>
      </c>
      <c r="ABN92" s="202">
        <v>42544</v>
      </c>
      <c r="ABO92">
        <v>1</v>
      </c>
      <c r="ABP92" t="s">
        <v>1180</v>
      </c>
      <c r="ABQ92">
        <v>4</v>
      </c>
      <c r="ABR92" s="253">
        <v>1</v>
      </c>
      <c r="ABS92">
        <v>5</v>
      </c>
      <c r="ABT92" s="138">
        <v>2394180.4640000002</v>
      </c>
      <c r="ABU92" s="138">
        <v>2992725.58</v>
      </c>
      <c r="ABV92" s="196">
        <v>-1098.3598825569511</v>
      </c>
      <c r="ABW92" s="196">
        <v>1098.3598825569511</v>
      </c>
      <c r="ABX92" s="196">
        <v>-1098.3598825569511</v>
      </c>
      <c r="ABY92" s="196">
        <v>1098.3598825569511</v>
      </c>
      <c r="ABZ92" s="196">
        <v>-1098.3598825569511</v>
      </c>
      <c r="ACA92" s="196">
        <v>1098.3598825569511</v>
      </c>
      <c r="ACB92" s="196">
        <v>-1098.3598825569511</v>
      </c>
      <c r="ACC92" s="196">
        <v>-1098.3598825569511</v>
      </c>
      <c r="ACD92" s="196">
        <v>1098.3598825569511</v>
      </c>
      <c r="ACE92" s="196">
        <v>-1098.3598825569511</v>
      </c>
      <c r="ACF92" s="196">
        <v>-1098.3598825569511</v>
      </c>
      <c r="ACG92" s="196">
        <v>1098.3598825569511</v>
      </c>
      <c r="ACI92">
        <v>-1</v>
      </c>
      <c r="ACJ92" s="243">
        <v>-1</v>
      </c>
      <c r="ACK92" s="243">
        <v>-1</v>
      </c>
      <c r="ACL92" s="243">
        <v>-1</v>
      </c>
      <c r="ACM92" s="215">
        <v>1</v>
      </c>
      <c r="ACN92" s="244">
        <v>13</v>
      </c>
      <c r="ACO92">
        <v>-1</v>
      </c>
      <c r="ACP92">
        <v>1</v>
      </c>
      <c r="ACQ92" s="215">
        <v>-1</v>
      </c>
      <c r="ACR92">
        <v>1</v>
      </c>
      <c r="ACS92">
        <v>0</v>
      </c>
      <c r="ACT92">
        <v>1</v>
      </c>
      <c r="ACU92">
        <v>0</v>
      </c>
      <c r="ACV92" s="250">
        <v>-3.5697893824299999E-4</v>
      </c>
      <c r="ACW92" s="202">
        <v>42544</v>
      </c>
      <c r="ACX92">
        <v>-1</v>
      </c>
      <c r="ACY92" t="s">
        <v>1180</v>
      </c>
      <c r="ACZ92">
        <v>4</v>
      </c>
      <c r="ADA92" s="253"/>
      <c r="ADB92">
        <v>3</v>
      </c>
      <c r="ADC92" s="138">
        <v>2386425.8880000003</v>
      </c>
      <c r="ADD92" s="138">
        <v>1789819.4160000002</v>
      </c>
      <c r="ADE92" s="196">
        <v>851.90377969384849</v>
      </c>
      <c r="ADF92" s="196">
        <v>851.90377969384849</v>
      </c>
      <c r="ADG92" s="196">
        <v>-851.90377969384849</v>
      </c>
      <c r="ADH92" s="196">
        <v>851.90377969384849</v>
      </c>
      <c r="ADI92" s="196">
        <v>-851.90377969384849</v>
      </c>
      <c r="ADJ92" s="196">
        <v>851.90377969384849</v>
      </c>
      <c r="ADK92" s="196">
        <v>851.90377969384849</v>
      </c>
      <c r="ADL92" s="196">
        <v>851.90377969384849</v>
      </c>
      <c r="ADM92" s="196">
        <v>851.90377969384849</v>
      </c>
      <c r="ADN92" s="196">
        <v>-851.90377969384849</v>
      </c>
      <c r="ADO92" s="196">
        <v>-851.90377969384849</v>
      </c>
      <c r="ADP92" s="196">
        <v>851.90377969384849</v>
      </c>
      <c r="ADR92">
        <v>-1</v>
      </c>
      <c r="ADS92" s="243">
        <v>-1</v>
      </c>
      <c r="ADT92" s="243">
        <v>-1</v>
      </c>
      <c r="ADU92" s="215">
        <v>-1</v>
      </c>
      <c r="ADV92" s="215">
        <v>1</v>
      </c>
      <c r="ADW92" s="244">
        <v>-5</v>
      </c>
      <c r="ADX92">
        <v>-1</v>
      </c>
      <c r="ADY92">
        <v>-1</v>
      </c>
      <c r="ADZ92" s="215">
        <v>1</v>
      </c>
      <c r="AEA92">
        <v>0</v>
      </c>
      <c r="AEB92">
        <v>1</v>
      </c>
      <c r="AEC92">
        <v>0</v>
      </c>
      <c r="AED92">
        <v>0</v>
      </c>
      <c r="AEE92" s="250">
        <v>2.0406081012100001E-4</v>
      </c>
      <c r="AEF92" s="202">
        <v>42557</v>
      </c>
      <c r="AEG92">
        <v>-1</v>
      </c>
      <c r="AEH92" t="s">
        <v>1180</v>
      </c>
      <c r="AEI92">
        <v>4</v>
      </c>
      <c r="AEJ92" s="253"/>
      <c r="AEK92">
        <v>3</v>
      </c>
      <c r="AEL92" s="138">
        <v>2394441.568</v>
      </c>
      <c r="AEM92" s="138">
        <v>1795831.176</v>
      </c>
      <c r="AEN92" s="196">
        <v>-488.61168615347754</v>
      </c>
      <c r="AEO92" s="196">
        <v>-488.61168615347754</v>
      </c>
      <c r="AEP92" s="196">
        <v>488.61168615347754</v>
      </c>
      <c r="AEQ92" s="196">
        <v>-488.61168615347754</v>
      </c>
      <c r="AER92" s="196">
        <v>-488.61168615347754</v>
      </c>
      <c r="AES92" s="196">
        <v>-488.61168615347754</v>
      </c>
      <c r="AET92" s="196">
        <v>-488.61168615347754</v>
      </c>
      <c r="AEU92" s="196">
        <v>-488.61168615347754</v>
      </c>
      <c r="AEV92" s="196">
        <v>-488.61168615347754</v>
      </c>
      <c r="AEW92" s="196">
        <v>488.61168615347754</v>
      </c>
      <c r="AEX92" s="196">
        <v>-488.61168615347754</v>
      </c>
      <c r="AEY92" s="196">
        <v>488.61168615347754</v>
      </c>
      <c r="AFA92">
        <f t="shared" si="241"/>
        <v>1</v>
      </c>
      <c r="AFB92" s="243">
        <v>1</v>
      </c>
      <c r="AFC92" s="243">
        <v>-1</v>
      </c>
      <c r="AFD92" s="243">
        <v>1</v>
      </c>
      <c r="AFE92" s="215">
        <v>1</v>
      </c>
      <c r="AFF92" s="244">
        <v>-6</v>
      </c>
      <c r="AFG92">
        <f t="shared" si="242"/>
        <v>-1</v>
      </c>
      <c r="AFH92">
        <f t="shared" si="243"/>
        <v>-1</v>
      </c>
      <c r="AFI92" s="215">
        <v>-1</v>
      </c>
      <c r="AFJ92">
        <f t="shared" si="244"/>
        <v>1</v>
      </c>
      <c r="AFK92">
        <f t="shared" si="308"/>
        <v>0</v>
      </c>
      <c r="AFL92">
        <f t="shared" si="286"/>
        <v>1</v>
      </c>
      <c r="AFM92">
        <f t="shared" si="245"/>
        <v>1</v>
      </c>
      <c r="AFN92">
        <v>-1.53014383352E-4</v>
      </c>
      <c r="AFO92" s="202">
        <v>42557</v>
      </c>
      <c r="AFP92">
        <f t="shared" si="246"/>
        <v>1</v>
      </c>
      <c r="AFQ92" t="str">
        <f t="shared" si="222"/>
        <v>TRUE</v>
      </c>
      <c r="AFR92">
        <f>VLOOKUP($A92,'FuturesInfo (3)'!$A$2:$V$80,22)</f>
        <v>4</v>
      </c>
      <c r="AFS92" s="253"/>
      <c r="AFT92">
        <f t="shared" si="247"/>
        <v>3</v>
      </c>
      <c r="AFU92" s="138">
        <f>VLOOKUP($A92,'FuturesInfo (3)'!$A$2:$O$80,15)*AFR92</f>
        <v>2377138.1920000003</v>
      </c>
      <c r="AFV92" s="138">
        <f>VLOOKUP($A92,'FuturesInfo (3)'!$A$2:$O$80,15)*AFT92</f>
        <v>1782853.6440000003</v>
      </c>
      <c r="AFW92" s="196">
        <f t="shared" si="248"/>
        <v>-363.73633459136823</v>
      </c>
      <c r="AFX92" s="196">
        <f t="shared" si="302"/>
        <v>-363.73633459136823</v>
      </c>
      <c r="AFY92" s="196">
        <f t="shared" si="249"/>
        <v>-363.73633459136823</v>
      </c>
      <c r="AFZ92" s="196">
        <f t="shared" si="250"/>
        <v>363.73633459136823</v>
      </c>
      <c r="AGA92" s="196">
        <f t="shared" si="305"/>
        <v>363.73633459136823</v>
      </c>
      <c r="AGB92" s="196">
        <f t="shared" si="251"/>
        <v>363.73633459136823</v>
      </c>
      <c r="AGC92" s="196">
        <f t="shared" si="287"/>
        <v>-363.73633459136823</v>
      </c>
      <c r="AGD92" s="196">
        <f t="shared" si="252"/>
        <v>-363.73633459136823</v>
      </c>
      <c r="AGE92" s="196">
        <f>IF(IF(sym!$Q81=AFI92,1,0)=1,ABS(AFU92*AFN92),-ABS(AFU92*AFN92))</f>
        <v>363.73633459136823</v>
      </c>
      <c r="AGF92" s="196">
        <f>IF(IF(sym!$P81=AFI92,1,0)=1,ABS(AFU92*AFN92),-ABS(AFU92*AFN92))</f>
        <v>-363.73633459136823</v>
      </c>
      <c r="AGG92" s="196">
        <f t="shared" si="299"/>
        <v>-363.73633459136823</v>
      </c>
      <c r="AGH92" s="196">
        <f t="shared" si="253"/>
        <v>363.73633459136823</v>
      </c>
      <c r="AGJ92">
        <f t="shared" si="254"/>
        <v>-1</v>
      </c>
      <c r="AGK92" s="243">
        <v>1</v>
      </c>
      <c r="AGL92" s="243">
        <v>-1</v>
      </c>
      <c r="AGM92" s="243">
        <v>1</v>
      </c>
      <c r="AGN92" s="215">
        <v>1</v>
      </c>
      <c r="AGO92" s="244">
        <v>-7</v>
      </c>
      <c r="AGP92">
        <f t="shared" si="255"/>
        <v>-1</v>
      </c>
      <c r="AGQ92">
        <f t="shared" si="256"/>
        <v>-1</v>
      </c>
      <c r="AGR92" s="215"/>
      <c r="AGS92">
        <f t="shared" si="257"/>
        <v>0</v>
      </c>
      <c r="AGT92">
        <f t="shared" si="309"/>
        <v>0</v>
      </c>
      <c r="AGU92">
        <f t="shared" si="288"/>
        <v>0</v>
      </c>
      <c r="AGV92">
        <f t="shared" si="258"/>
        <v>0</v>
      </c>
      <c r="AGW92" s="250"/>
      <c r="AGX92" s="202">
        <v>42557</v>
      </c>
      <c r="AGY92">
        <f>IF(AGK92+AGL92+AGM92+AGN92+AGQ92&gt;0,1,-1)</f>
        <v>1</v>
      </c>
      <c r="AGZ92" t="str">
        <f t="shared" si="223"/>
        <v>TRUE</v>
      </c>
      <c r="AHA92">
        <f>VLOOKUP($A92,'FuturesInfo (3)'!$A$2:$V$80,22)</f>
        <v>4</v>
      </c>
      <c r="AHB92" s="253"/>
      <c r="AHC92">
        <f t="shared" si="260"/>
        <v>3</v>
      </c>
      <c r="AHD92" s="138">
        <f>VLOOKUP($A92,'FuturesInfo (3)'!$A$2:$O$80,15)*AHA92</f>
        <v>2377138.1920000003</v>
      </c>
      <c r="AHE92" s="138">
        <f>VLOOKUP($A92,'FuturesInfo (3)'!$A$2:$O$80,15)*AHC92</f>
        <v>1782853.6440000003</v>
      </c>
      <c r="AHF92" s="196">
        <f t="shared" si="261"/>
        <v>0</v>
      </c>
      <c r="AHG92" s="196">
        <f t="shared" si="303"/>
        <v>0</v>
      </c>
      <c r="AHH92" s="196">
        <f t="shared" si="262"/>
        <v>0</v>
      </c>
      <c r="AHI92" s="196">
        <f t="shared" si="263"/>
        <v>0</v>
      </c>
      <c r="AHJ92" s="196">
        <f t="shared" si="306"/>
        <v>0</v>
      </c>
      <c r="AHK92" s="196">
        <f t="shared" si="264"/>
        <v>0</v>
      </c>
      <c r="AHL92" s="196">
        <f t="shared" si="289"/>
        <v>0</v>
      </c>
      <c r="AHM92" s="196">
        <f t="shared" si="265"/>
        <v>0</v>
      </c>
      <c r="AHN92" s="196">
        <f>IF(IF(sym!$Q81=AGR92,1,0)=1,ABS(AHD92*AGW92),-ABS(AHD92*AGW92))</f>
        <v>0</v>
      </c>
      <c r="AHO92" s="196">
        <f>IF(IF(sym!$P81=AGR92,1,0)=1,ABS(AHD92*AGW92),-ABS(AHD92*AGW92))</f>
        <v>0</v>
      </c>
      <c r="AHP92" s="196">
        <f t="shared" si="300"/>
        <v>0</v>
      </c>
      <c r="AHQ92" s="196">
        <f t="shared" si="266"/>
        <v>0</v>
      </c>
      <c r="AHS92">
        <f t="shared" si="267"/>
        <v>0</v>
      </c>
      <c r="AHT92" s="243"/>
      <c r="AHU92" s="243"/>
      <c r="AHV92" s="243"/>
      <c r="AHW92" s="215"/>
      <c r="AHX92" s="244"/>
      <c r="AHY92">
        <f t="shared" si="268"/>
        <v>1</v>
      </c>
      <c r="AHZ92">
        <f t="shared" si="269"/>
        <v>0</v>
      </c>
      <c r="AIA92" s="215"/>
      <c r="AIB92">
        <f t="shared" si="270"/>
        <v>1</v>
      </c>
      <c r="AIC92">
        <f t="shared" si="310"/>
        <v>1</v>
      </c>
      <c r="AID92">
        <f t="shared" si="290"/>
        <v>0</v>
      </c>
      <c r="AIE92">
        <f t="shared" si="271"/>
        <v>1</v>
      </c>
      <c r="AIF92" s="250"/>
      <c r="AIG92" s="202"/>
      <c r="AIH92">
        <f t="shared" si="272"/>
        <v>-1</v>
      </c>
      <c r="AII92" t="str">
        <f t="shared" si="224"/>
        <v>FALSE</v>
      </c>
      <c r="AIJ92">
        <f>VLOOKUP($A92,'FuturesInfo (3)'!$A$2:$V$80,22)</f>
        <v>4</v>
      </c>
      <c r="AIK92" s="253"/>
      <c r="AIL92">
        <f t="shared" si="273"/>
        <v>3</v>
      </c>
      <c r="AIM92" s="138">
        <f>VLOOKUP($A92,'FuturesInfo (3)'!$A$2:$O$80,15)*AIJ92</f>
        <v>2377138.1920000003</v>
      </c>
      <c r="AIN92" s="138">
        <f>VLOOKUP($A92,'FuturesInfo (3)'!$A$2:$O$80,15)*AIL92</f>
        <v>1782853.6440000003</v>
      </c>
      <c r="AIO92" s="196">
        <f t="shared" si="274"/>
        <v>0</v>
      </c>
      <c r="AIP92" s="196">
        <f t="shared" si="304"/>
        <v>0</v>
      </c>
      <c r="AIQ92" s="196">
        <f t="shared" si="275"/>
        <v>0</v>
      </c>
      <c r="AIR92" s="196">
        <f t="shared" si="276"/>
        <v>0</v>
      </c>
      <c r="AIS92" s="196">
        <f t="shared" si="307"/>
        <v>0</v>
      </c>
      <c r="AIT92" s="196">
        <f t="shared" si="277"/>
        <v>0</v>
      </c>
      <c r="AIU92" s="196">
        <f t="shared" si="291"/>
        <v>0</v>
      </c>
      <c r="AIV92" s="196">
        <f t="shared" si="278"/>
        <v>0</v>
      </c>
      <c r="AIW92" s="196">
        <f>IF(IF(sym!$Q81=AIA92,1,0)=1,ABS(AIM92*AIF92),-ABS(AIM92*AIF92))</f>
        <v>0</v>
      </c>
      <c r="AIX92" s="196">
        <f>IF(IF(sym!$P81=AIA92,1,0)=1,ABS(AIM92*AIF92),-ABS(AIM92*AIF92))</f>
        <v>0</v>
      </c>
      <c r="AIY92" s="196">
        <f t="shared" si="301"/>
        <v>0</v>
      </c>
      <c r="AIZ92" s="196">
        <f t="shared" si="279"/>
        <v>0</v>
      </c>
    </row>
    <row r="94" spans="1:936" ht="15.75" thickBot="1" x14ac:dyDescent="0.3">
      <c r="G94">
        <f t="shared" ref="G94:L94" si="311">G12</f>
        <v>20160602</v>
      </c>
      <c r="H94" t="str">
        <f t="shared" si="311"/>
        <v>SEA</v>
      </c>
      <c r="I94" t="str">
        <f t="shared" si="311"/>
        <v>ACT</v>
      </c>
      <c r="J94" t="str">
        <f t="shared" si="311"/>
        <v>ACCSIG</v>
      </c>
      <c r="K94" t="str">
        <f t="shared" si="311"/>
        <v>ACCSEA</v>
      </c>
      <c r="L94" s="183" t="str">
        <f t="shared" si="311"/>
        <v>PctChg</v>
      </c>
      <c r="M94" t="s">
        <v>429</v>
      </c>
      <c r="N94" t="s">
        <v>1</v>
      </c>
      <c r="O94" t="s">
        <v>32</v>
      </c>
      <c r="P94" t="s">
        <v>780</v>
      </c>
      <c r="Q94" t="s">
        <v>782</v>
      </c>
      <c r="R94" t="str">
        <f>R12</f>
        <v>$$$</v>
      </c>
      <c r="S94" t="s">
        <v>920</v>
      </c>
      <c r="T94" t="s">
        <v>1076</v>
      </c>
      <c r="X94">
        <f>X12</f>
        <v>20160603</v>
      </c>
      <c r="Y94" t="str">
        <f>Y12</f>
        <v>SEA</v>
      </c>
      <c r="Z94" t="str">
        <f t="shared" ref="Z94:AL94" si="312">Z12</f>
        <v>ACT</v>
      </c>
      <c r="AA94" t="str">
        <f t="shared" si="312"/>
        <v>ACCSIG</v>
      </c>
      <c r="AB94" t="str">
        <f t="shared" si="312"/>
        <v>ACCSEA</v>
      </c>
      <c r="AC94" t="str">
        <f t="shared" si="312"/>
        <v>PctChg</v>
      </c>
      <c r="AD94" t="str">
        <f t="shared" si="312"/>
        <v>pivot</v>
      </c>
      <c r="AE94" t="str">
        <f t="shared" si="312"/>
        <v>lb</v>
      </c>
      <c r="AF94" t="str">
        <f t="shared" si="312"/>
        <v>Submit</v>
      </c>
      <c r="AG94" t="str">
        <f t="shared" si="312"/>
        <v>c2qty</v>
      </c>
      <c r="AH94" t="str">
        <f t="shared" si="312"/>
        <v>adj</v>
      </c>
      <c r="AI94" t="str">
        <f t="shared" si="312"/>
        <v>$$$</v>
      </c>
      <c r="AJ94" t="str">
        <f t="shared" si="312"/>
        <v>value</v>
      </c>
      <c r="AK94" s="194" t="str">
        <f t="shared" si="312"/>
        <v>PNL SIG</v>
      </c>
      <c r="AL94" s="194" t="str">
        <f t="shared" si="312"/>
        <v>PNL SEA</v>
      </c>
      <c r="AO94">
        <f>AO12</f>
        <v>20160606</v>
      </c>
      <c r="AP94" t="s">
        <v>1119</v>
      </c>
      <c r="AQ94" t="str">
        <f t="shared" ref="AQ94:BC94" si="313">AQ12</f>
        <v>ACT</v>
      </c>
      <c r="AR94" t="str">
        <f t="shared" si="313"/>
        <v>ACCSIG</v>
      </c>
      <c r="AS94" t="str">
        <f t="shared" si="313"/>
        <v>ACCSEA</v>
      </c>
      <c r="AT94" t="str">
        <f t="shared" si="313"/>
        <v>PctChg</v>
      </c>
      <c r="AU94" t="str">
        <f t="shared" si="313"/>
        <v>pivot</v>
      </c>
      <c r="AV94" t="str">
        <f t="shared" si="313"/>
        <v>lb</v>
      </c>
      <c r="AW94" t="str">
        <f t="shared" si="313"/>
        <v>Submit</v>
      </c>
      <c r="AX94" t="str">
        <f t="shared" si="313"/>
        <v>c2qty</v>
      </c>
      <c r="AY94" t="str">
        <f t="shared" si="313"/>
        <v>adj</v>
      </c>
      <c r="AZ94" t="str">
        <f t="shared" si="313"/>
        <v>$$$</v>
      </c>
      <c r="BA94" t="str">
        <f t="shared" si="313"/>
        <v>value</v>
      </c>
      <c r="BB94" s="194" t="str">
        <f t="shared" si="313"/>
        <v>PNL SIG</v>
      </c>
      <c r="BC94" s="194" t="str">
        <f t="shared" si="313"/>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1157</v>
      </c>
      <c r="BY94" t="s">
        <v>1156</v>
      </c>
      <c r="BZ94" t="s">
        <v>1069</v>
      </c>
      <c r="CA94" t="s">
        <v>1125</v>
      </c>
      <c r="CC94" t="s">
        <v>1156</v>
      </c>
      <c r="CD94" t="s">
        <v>1068</v>
      </c>
      <c r="CE94" t="s">
        <v>429</v>
      </c>
      <c r="CF94" t="s">
        <v>1</v>
      </c>
      <c r="CG94" t="s">
        <v>32</v>
      </c>
      <c r="CH94" t="s">
        <v>780</v>
      </c>
      <c r="CI94" t="s">
        <v>1123</v>
      </c>
      <c r="CJ94" t="s">
        <v>1124</v>
      </c>
      <c r="CK94" t="s">
        <v>920</v>
      </c>
      <c r="CL94" s="194" t="s">
        <v>1112</v>
      </c>
      <c r="CN94" s="194" t="s">
        <v>1158</v>
      </c>
      <c r="CP94" t="s">
        <v>1074</v>
      </c>
      <c r="CQ94">
        <v>20160609</v>
      </c>
      <c r="CR94" t="s">
        <v>1157</v>
      </c>
      <c r="CS94" t="s">
        <v>1156</v>
      </c>
      <c r="CT94" t="s">
        <v>1069</v>
      </c>
      <c r="CU94" t="s">
        <v>1125</v>
      </c>
      <c r="CW94" t="s">
        <v>1156</v>
      </c>
      <c r="CX94" t="s">
        <v>1068</v>
      </c>
      <c r="CY94" t="s">
        <v>429</v>
      </c>
      <c r="CZ94" t="s">
        <v>1</v>
      </c>
      <c r="DA94" t="s">
        <v>32</v>
      </c>
      <c r="DB94" t="s">
        <v>780</v>
      </c>
      <c r="DC94" t="s">
        <v>1123</v>
      </c>
      <c r="DD94" t="s">
        <v>1124</v>
      </c>
      <c r="DE94" t="s">
        <v>920</v>
      </c>
      <c r="DF94" s="194" t="s">
        <v>1112</v>
      </c>
      <c r="DH94" s="194" t="s">
        <v>1158</v>
      </c>
      <c r="DJ94" t="s">
        <v>1074</v>
      </c>
      <c r="DK94">
        <v>20160610</v>
      </c>
      <c r="DL94" t="s">
        <v>1157</v>
      </c>
      <c r="DN94" t="s">
        <v>1156</v>
      </c>
      <c r="DP94" t="s">
        <v>1069</v>
      </c>
      <c r="DQ94" t="s">
        <v>1125</v>
      </c>
      <c r="DS94" t="s">
        <v>1156</v>
      </c>
      <c r="DU94" t="s">
        <v>1068</v>
      </c>
      <c r="DV94" t="s">
        <v>429</v>
      </c>
      <c r="DW94" t="s">
        <v>1</v>
      </c>
      <c r="DX94" t="s">
        <v>32</v>
      </c>
      <c r="DY94" t="s">
        <v>780</v>
      </c>
      <c r="DZ94" t="s">
        <v>1123</v>
      </c>
      <c r="EA94" t="s">
        <v>1124</v>
      </c>
      <c r="EB94" t="s">
        <v>920</v>
      </c>
      <c r="EC94" s="194" t="s">
        <v>1112</v>
      </c>
      <c r="EE94" s="194" t="s">
        <v>1158</v>
      </c>
      <c r="EF94" s="194" t="s">
        <v>1176</v>
      </c>
      <c r="EH94" t="s">
        <v>1074</v>
      </c>
      <c r="EI94">
        <v>20160613</v>
      </c>
      <c r="EJ94" t="s">
        <v>1157</v>
      </c>
      <c r="EL94" t="s">
        <v>1156</v>
      </c>
      <c r="EN94" t="s">
        <v>1069</v>
      </c>
      <c r="EO94" t="s">
        <v>1125</v>
      </c>
      <c r="EQ94" t="s">
        <v>1156</v>
      </c>
      <c r="ES94" t="s">
        <v>1068</v>
      </c>
      <c r="ET94" t="s">
        <v>1182</v>
      </c>
      <c r="EU94" t="s">
        <v>1</v>
      </c>
      <c r="EV94" t="s">
        <v>32</v>
      </c>
      <c r="EW94" t="s">
        <v>780</v>
      </c>
      <c r="EX94" t="s">
        <v>1184</v>
      </c>
      <c r="EY94" t="s">
        <v>1124</v>
      </c>
      <c r="EZ94" t="s">
        <v>920</v>
      </c>
      <c r="FA94" s="194" t="s">
        <v>1112</v>
      </c>
      <c r="FC94" s="194" t="s">
        <v>1158</v>
      </c>
      <c r="FD94" s="194" t="s">
        <v>1176</v>
      </c>
      <c r="FF94" t="s">
        <v>1074</v>
      </c>
      <c r="FG94">
        <v>20160614</v>
      </c>
      <c r="FH94" t="s">
        <v>1157</v>
      </c>
      <c r="FJ94" t="s">
        <v>1156</v>
      </c>
      <c r="FL94" t="s">
        <v>1069</v>
      </c>
      <c r="FM94" t="s">
        <v>1125</v>
      </c>
      <c r="FO94" t="s">
        <v>1156</v>
      </c>
      <c r="FQ94" t="s">
        <v>1068</v>
      </c>
      <c r="FR94" t="s">
        <v>1182</v>
      </c>
      <c r="FS94" t="s">
        <v>1</v>
      </c>
      <c r="FT94" t="s">
        <v>32</v>
      </c>
      <c r="FU94" t="s">
        <v>780</v>
      </c>
      <c r="FV94" t="s">
        <v>1185</v>
      </c>
      <c r="FW94" t="s">
        <v>1124</v>
      </c>
      <c r="FX94" t="s">
        <v>1186</v>
      </c>
      <c r="FZ94" s="194" t="s">
        <v>1188</v>
      </c>
      <c r="GC94" s="194" t="s">
        <v>1158</v>
      </c>
      <c r="GD94" s="194" t="s">
        <v>1176</v>
      </c>
      <c r="GF94" t="s">
        <v>1074</v>
      </c>
      <c r="GG94">
        <v>20160615</v>
      </c>
      <c r="GH94" t="s">
        <v>1157</v>
      </c>
      <c r="GJ94" t="s">
        <v>1156</v>
      </c>
      <c r="GL94" t="s">
        <v>1069</v>
      </c>
      <c r="GM94" t="s">
        <v>1125</v>
      </c>
      <c r="GO94" t="s">
        <v>1156</v>
      </c>
      <c r="GQ94" t="s">
        <v>1068</v>
      </c>
      <c r="GR94" t="s">
        <v>1182</v>
      </c>
      <c r="GS94" t="s">
        <v>1</v>
      </c>
      <c r="GT94" t="s">
        <v>32</v>
      </c>
      <c r="GU94" t="s">
        <v>780</v>
      </c>
      <c r="GV94" t="s">
        <v>1185</v>
      </c>
      <c r="GW94" t="s">
        <v>1124</v>
      </c>
      <c r="GX94" t="s">
        <v>1186</v>
      </c>
      <c r="GZ94" s="194" t="s">
        <v>1188</v>
      </c>
      <c r="HC94" s="194" t="s">
        <v>1158</v>
      </c>
      <c r="HD94" s="194" t="s">
        <v>1176</v>
      </c>
      <c r="HF94" t="s">
        <v>1074</v>
      </c>
      <c r="HG94">
        <v>20160616</v>
      </c>
      <c r="HH94" t="s">
        <v>1157</v>
      </c>
      <c r="HJ94" t="s">
        <v>1156</v>
      </c>
      <c r="HL94" t="s">
        <v>1069</v>
      </c>
      <c r="HM94" t="s">
        <v>1125</v>
      </c>
      <c r="HO94" t="s">
        <v>1156</v>
      </c>
      <c r="HQ94" t="s">
        <v>1068</v>
      </c>
      <c r="HR94" t="s">
        <v>1182</v>
      </c>
      <c r="HS94" t="s">
        <v>1</v>
      </c>
      <c r="HT94" t="s">
        <v>32</v>
      </c>
      <c r="HU94" t="s">
        <v>780</v>
      </c>
      <c r="HV94" t="s">
        <v>1185</v>
      </c>
      <c r="HW94" t="s">
        <v>1124</v>
      </c>
      <c r="HX94" t="s">
        <v>1186</v>
      </c>
      <c r="HZ94" s="194" t="s">
        <v>1188</v>
      </c>
      <c r="IC94" s="194" t="s">
        <v>1158</v>
      </c>
      <c r="ID94" s="194" t="s">
        <v>1176</v>
      </c>
      <c r="IF94" t="s">
        <v>1074</v>
      </c>
      <c r="IJ94" t="s">
        <v>1156</v>
      </c>
      <c r="IL94" t="s">
        <v>1069</v>
      </c>
      <c r="IM94" t="s">
        <v>1125</v>
      </c>
      <c r="IO94" t="s">
        <v>1156</v>
      </c>
      <c r="IQ94" t="s">
        <v>1068</v>
      </c>
      <c r="IS94" t="s">
        <v>1</v>
      </c>
      <c r="IT94" t="s">
        <v>32</v>
      </c>
      <c r="IU94" t="s">
        <v>780</v>
      </c>
      <c r="IW94" t="s">
        <v>1124</v>
      </c>
      <c r="IX94" t="s">
        <v>1186</v>
      </c>
      <c r="IZ94" s="194" t="s">
        <v>1188</v>
      </c>
      <c r="JC94" s="194" t="s">
        <v>1158</v>
      </c>
      <c r="JD94" s="194" t="s">
        <v>1176</v>
      </c>
      <c r="JF94" t="s">
        <v>1074</v>
      </c>
      <c r="JG94">
        <v>20160620</v>
      </c>
      <c r="JH94" t="s">
        <v>1157</v>
      </c>
      <c r="JJ94" t="s">
        <v>1156</v>
      </c>
      <c r="JL94" t="s">
        <v>1069</v>
      </c>
      <c r="JM94" t="s">
        <v>1125</v>
      </c>
      <c r="JO94" t="s">
        <v>1156</v>
      </c>
      <c r="JQ94" t="s">
        <v>1068</v>
      </c>
      <c r="JR94" t="s">
        <v>1182</v>
      </c>
      <c r="JS94" t="s">
        <v>1</v>
      </c>
      <c r="JT94" t="s">
        <v>32</v>
      </c>
      <c r="JU94" t="s">
        <v>780</v>
      </c>
      <c r="JV94" t="s">
        <v>1185</v>
      </c>
      <c r="JW94" t="s">
        <v>1124</v>
      </c>
      <c r="JX94" t="s">
        <v>1186</v>
      </c>
      <c r="JZ94" s="194" t="s">
        <v>1188</v>
      </c>
      <c r="KC94" s="194" t="s">
        <v>1158</v>
      </c>
      <c r="KD94" s="194" t="s">
        <v>1176</v>
      </c>
      <c r="KF94" t="s">
        <v>1074</v>
      </c>
      <c r="KG94">
        <v>20160621</v>
      </c>
      <c r="KH94" t="s">
        <v>1157</v>
      </c>
      <c r="KJ94" t="s">
        <v>1156</v>
      </c>
      <c r="KL94" t="s">
        <v>1069</v>
      </c>
      <c r="KM94" t="s">
        <v>1125</v>
      </c>
      <c r="KO94" t="s">
        <v>1156</v>
      </c>
      <c r="KQ94" t="s">
        <v>1068</v>
      </c>
      <c r="KR94" t="s">
        <v>1182</v>
      </c>
      <c r="KS94" t="s">
        <v>1</v>
      </c>
      <c r="KT94" t="s">
        <v>32</v>
      </c>
      <c r="KU94" t="s">
        <v>780</v>
      </c>
      <c r="KV94" t="s">
        <v>1185</v>
      </c>
      <c r="KW94" t="s">
        <v>1194</v>
      </c>
      <c r="KX94" t="s">
        <v>1186</v>
      </c>
      <c r="KZ94" s="194" t="s">
        <v>1188</v>
      </c>
      <c r="LC94" s="194" t="s">
        <v>1158</v>
      </c>
      <c r="LD94" s="194" t="s">
        <v>1176</v>
      </c>
      <c r="LF94" t="s">
        <v>1074</v>
      </c>
      <c r="LG94">
        <v>20160622</v>
      </c>
      <c r="LH94" t="s">
        <v>1157</v>
      </c>
      <c r="LJ94" t="s">
        <v>1156</v>
      </c>
      <c r="LL94" t="s">
        <v>1069</v>
      </c>
      <c r="LM94" t="s">
        <v>1125</v>
      </c>
      <c r="LO94" t="s">
        <v>1156</v>
      </c>
      <c r="LQ94" t="s">
        <v>1068</v>
      </c>
      <c r="LR94" t="s">
        <v>1182</v>
      </c>
      <c r="LS94" t="s">
        <v>1</v>
      </c>
      <c r="LT94" t="s">
        <v>32</v>
      </c>
      <c r="LU94" t="s">
        <v>780</v>
      </c>
      <c r="LV94" t="s">
        <v>1185</v>
      </c>
      <c r="LW94" t="s">
        <v>1124</v>
      </c>
      <c r="LX94" t="s">
        <v>1186</v>
      </c>
      <c r="LZ94" s="194" t="s">
        <v>1188</v>
      </c>
      <c r="MC94" s="194" t="s">
        <v>1158</v>
      </c>
      <c r="MD94" s="194" t="s">
        <v>1176</v>
      </c>
      <c r="MF94" t="s">
        <v>1074</v>
      </c>
      <c r="MG94">
        <v>20160623</v>
      </c>
      <c r="MH94" t="s">
        <v>1157</v>
      </c>
      <c r="MJ94" t="s">
        <v>1156</v>
      </c>
      <c r="ML94" t="s">
        <v>1069</v>
      </c>
      <c r="MM94" t="s">
        <v>1125</v>
      </c>
      <c r="MO94" t="s">
        <v>1156</v>
      </c>
      <c r="MQ94" t="s">
        <v>1068</v>
      </c>
      <c r="MR94" t="s">
        <v>1182</v>
      </c>
      <c r="MS94" t="s">
        <v>1</v>
      </c>
      <c r="MT94" t="s">
        <v>32</v>
      </c>
      <c r="MU94" t="s">
        <v>780</v>
      </c>
      <c r="MV94" t="s">
        <v>1185</v>
      </c>
      <c r="MW94" t="s">
        <v>1124</v>
      </c>
      <c r="MX94" t="s">
        <v>1186</v>
      </c>
      <c r="MZ94" s="194" t="s">
        <v>1188</v>
      </c>
      <c r="NC94" s="194" t="s">
        <v>1158</v>
      </c>
      <c r="ND94" s="194" t="s">
        <v>1176</v>
      </c>
      <c r="NF94" t="s">
        <v>1074</v>
      </c>
      <c r="NG94">
        <v>20160624</v>
      </c>
      <c r="NH94" t="s">
        <v>1157</v>
      </c>
      <c r="NJ94" t="s">
        <v>1156</v>
      </c>
      <c r="NL94" t="s">
        <v>1069</v>
      </c>
      <c r="NM94" t="s">
        <v>1125</v>
      </c>
      <c r="NO94" t="s">
        <v>1156</v>
      </c>
      <c r="NQ94" t="s">
        <v>1068</v>
      </c>
      <c r="NR94" t="s">
        <v>1182</v>
      </c>
      <c r="NS94" t="s">
        <v>1</v>
      </c>
      <c r="NT94" t="s">
        <v>32</v>
      </c>
      <c r="NU94" t="s">
        <v>780</v>
      </c>
      <c r="NV94" t="s">
        <v>1185</v>
      </c>
      <c r="NW94" t="s">
        <v>1124</v>
      </c>
      <c r="NX94" t="s">
        <v>1186</v>
      </c>
      <c r="NZ94" s="194" t="s">
        <v>1188</v>
      </c>
      <c r="OC94" s="194" t="s">
        <v>1158</v>
      </c>
      <c r="OD94" s="194" t="s">
        <v>1176</v>
      </c>
      <c r="OF94" t="s">
        <v>1074</v>
      </c>
      <c r="OG94">
        <v>20160627</v>
      </c>
      <c r="OH94" t="s">
        <v>1157</v>
      </c>
      <c r="OJ94" t="s">
        <v>1156</v>
      </c>
      <c r="OL94" t="s">
        <v>1069</v>
      </c>
      <c r="OM94" t="s">
        <v>1125</v>
      </c>
      <c r="OO94" t="s">
        <v>1156</v>
      </c>
      <c r="OQ94" t="s">
        <v>1068</v>
      </c>
      <c r="OR94" t="s">
        <v>1182</v>
      </c>
      <c r="OS94" t="s">
        <v>1</v>
      </c>
      <c r="OT94" t="s">
        <v>32</v>
      </c>
      <c r="OU94" t="s">
        <v>780</v>
      </c>
      <c r="OV94" t="s">
        <v>1185</v>
      </c>
      <c r="OW94" t="s">
        <v>1124</v>
      </c>
      <c r="OX94" t="s">
        <v>1186</v>
      </c>
      <c r="OZ94" s="194" t="s">
        <v>1188</v>
      </c>
      <c r="PC94" s="194" t="s">
        <v>1158</v>
      </c>
      <c r="PD94" s="194" t="s">
        <v>1176</v>
      </c>
      <c r="PF94" t="s">
        <v>1074</v>
      </c>
      <c r="PG94">
        <v>20160628</v>
      </c>
      <c r="PI94" t="s">
        <v>1157</v>
      </c>
      <c r="PK94" t="s">
        <v>1156</v>
      </c>
      <c r="PM94" t="s">
        <v>1069</v>
      </c>
      <c r="PN94" t="s">
        <v>1125</v>
      </c>
      <c r="PP94" t="s">
        <v>1156</v>
      </c>
      <c r="PR94" t="s">
        <v>1068</v>
      </c>
      <c r="PS94" t="s">
        <v>1182</v>
      </c>
      <c r="PT94" t="s">
        <v>1</v>
      </c>
      <c r="PU94" t="s">
        <v>32</v>
      </c>
      <c r="PV94" t="s">
        <v>780</v>
      </c>
      <c r="PW94" t="s">
        <v>1185</v>
      </c>
      <c r="PX94" t="s">
        <v>1124</v>
      </c>
      <c r="PY94" t="s">
        <v>1186</v>
      </c>
      <c r="QA94" s="194" t="s">
        <v>1188</v>
      </c>
      <c r="QD94" s="194" t="s">
        <v>1158</v>
      </c>
      <c r="QE94" s="194" t="s">
        <v>1176</v>
      </c>
      <c r="QH94" t="s">
        <v>1074</v>
      </c>
      <c r="QI94">
        <v>20160629</v>
      </c>
      <c r="QK94" t="s">
        <v>1157</v>
      </c>
      <c r="QM94" t="s">
        <v>1156</v>
      </c>
      <c r="QO94" t="s">
        <v>1069</v>
      </c>
      <c r="QP94" t="s">
        <v>1125</v>
      </c>
      <c r="QR94" t="s">
        <v>1156</v>
      </c>
      <c r="QT94" t="s">
        <v>1068</v>
      </c>
      <c r="QU94" t="s">
        <v>1182</v>
      </c>
      <c r="QV94" t="s">
        <v>1</v>
      </c>
      <c r="QW94" t="s">
        <v>32</v>
      </c>
      <c r="QX94" t="s">
        <v>780</v>
      </c>
      <c r="QY94" t="s">
        <v>1185</v>
      </c>
      <c r="QZ94" t="s">
        <v>1124</v>
      </c>
      <c r="RA94" t="s">
        <v>1186</v>
      </c>
      <c r="RC94" s="194" t="s">
        <v>1188</v>
      </c>
      <c r="RF94" s="194" t="s">
        <v>1158</v>
      </c>
      <c r="RG94" s="194" t="s">
        <v>1176</v>
      </c>
      <c r="RO94" t="s">
        <v>1211</v>
      </c>
      <c r="RP94">
        <v>20160630</v>
      </c>
      <c r="RS94" t="s">
        <v>1157</v>
      </c>
      <c r="RU94" t="s">
        <v>1203</v>
      </c>
      <c r="RW94" t="s">
        <v>1069</v>
      </c>
      <c r="RX94" t="s">
        <v>1125</v>
      </c>
      <c r="RZ94" t="s">
        <v>1203</v>
      </c>
      <c r="SB94" t="s">
        <v>1068</v>
      </c>
      <c r="SC94" t="s">
        <v>1182</v>
      </c>
      <c r="SD94" t="s">
        <v>1</v>
      </c>
      <c r="SE94" t="s">
        <v>32</v>
      </c>
      <c r="SF94" t="s">
        <v>780</v>
      </c>
      <c r="SG94" t="s">
        <v>1185</v>
      </c>
      <c r="SH94" t="s">
        <v>1124</v>
      </c>
      <c r="SI94" t="s">
        <v>1186</v>
      </c>
      <c r="SK94" s="194" t="s">
        <v>1188</v>
      </c>
      <c r="SN94" s="194" t="s">
        <v>1204</v>
      </c>
      <c r="SO94" s="194" t="s">
        <v>1206</v>
      </c>
      <c r="SX94" t="s">
        <v>1211</v>
      </c>
      <c r="SY94">
        <v>20160701</v>
      </c>
      <c r="TB94" t="s">
        <v>1157</v>
      </c>
      <c r="TD94" t="s">
        <v>1207</v>
      </c>
      <c r="TF94" t="s">
        <v>1069</v>
      </c>
      <c r="TG94" t="s">
        <v>1125</v>
      </c>
      <c r="TI94" t="s">
        <v>1207</v>
      </c>
      <c r="TK94" t="s">
        <v>1068</v>
      </c>
      <c r="TL94" t="s">
        <v>1182</v>
      </c>
      <c r="TM94" t="s">
        <v>1</v>
      </c>
      <c r="TN94" t="s">
        <v>32</v>
      </c>
      <c r="TO94" t="s">
        <v>780</v>
      </c>
      <c r="TP94" t="s">
        <v>1185</v>
      </c>
      <c r="TQ94" t="s">
        <v>1124</v>
      </c>
      <c r="TR94" t="s">
        <v>1186</v>
      </c>
      <c r="TT94" s="194" t="s">
        <v>1188</v>
      </c>
      <c r="TW94" s="194" t="s">
        <v>1208</v>
      </c>
      <c r="TX94" s="194" t="s">
        <v>1206</v>
      </c>
      <c r="UG94" t="s">
        <v>1211</v>
      </c>
      <c r="UH94">
        <v>20160704</v>
      </c>
      <c r="UK94" t="s">
        <v>1157</v>
      </c>
      <c r="UM94" t="s">
        <v>1207</v>
      </c>
      <c r="UO94" t="s">
        <v>1069</v>
      </c>
      <c r="UP94" t="s">
        <v>1125</v>
      </c>
      <c r="UR94" t="s">
        <v>1207</v>
      </c>
      <c r="UT94" t="s">
        <v>1068</v>
      </c>
      <c r="UU94" t="s">
        <v>1182</v>
      </c>
      <c r="UV94" t="s">
        <v>1</v>
      </c>
      <c r="UW94" t="s">
        <v>32</v>
      </c>
      <c r="UX94" t="s">
        <v>780</v>
      </c>
      <c r="UY94" t="s">
        <v>1185</v>
      </c>
      <c r="UZ94" t="s">
        <v>1124</v>
      </c>
      <c r="VA94" t="s">
        <v>1186</v>
      </c>
      <c r="VC94" s="194" t="s">
        <v>1188</v>
      </c>
      <c r="VF94" s="194" t="s">
        <v>1208</v>
      </c>
      <c r="VG94" s="194" t="s">
        <v>1206</v>
      </c>
      <c r="VP94" t="s">
        <v>1211</v>
      </c>
      <c r="VQ94">
        <v>20160705</v>
      </c>
      <c r="VT94" t="s">
        <v>1157</v>
      </c>
      <c r="VV94" t="s">
        <v>1207</v>
      </c>
      <c r="VX94" t="s">
        <v>1069</v>
      </c>
      <c r="VY94" t="s">
        <v>1125</v>
      </c>
      <c r="WA94" t="s">
        <v>1207</v>
      </c>
      <c r="WC94" t="s">
        <v>1068</v>
      </c>
      <c r="WD94" t="s">
        <v>1182</v>
      </c>
      <c r="WE94" t="s">
        <v>1</v>
      </c>
      <c r="WF94" t="s">
        <v>32</v>
      </c>
      <c r="WG94" t="s">
        <v>780</v>
      </c>
      <c r="WH94" t="s">
        <v>1185</v>
      </c>
      <c r="WI94" t="s">
        <v>1124</v>
      </c>
      <c r="WJ94" t="s">
        <v>1186</v>
      </c>
      <c r="WL94" s="194" t="s">
        <v>1188</v>
      </c>
      <c r="WO94" s="194" t="s">
        <v>1208</v>
      </c>
      <c r="WP94" s="194" t="s">
        <v>1206</v>
      </c>
      <c r="WY94" t="s">
        <v>1211</v>
      </c>
      <c r="WZ94">
        <v>20160706</v>
      </c>
      <c r="XC94" t="s">
        <v>1157</v>
      </c>
      <c r="XE94" t="s">
        <v>1207</v>
      </c>
      <c r="XG94" t="s">
        <v>1069</v>
      </c>
      <c r="XH94" t="s">
        <v>1125</v>
      </c>
      <c r="XJ94" t="s">
        <v>1207</v>
      </c>
      <c r="XL94" t="s">
        <v>1068</v>
      </c>
      <c r="XM94" t="s">
        <v>1182</v>
      </c>
      <c r="XN94" t="s">
        <v>1</v>
      </c>
      <c r="XO94" t="s">
        <v>32</v>
      </c>
      <c r="XP94" t="s">
        <v>780</v>
      </c>
      <c r="XQ94" t="s">
        <v>1185</v>
      </c>
      <c r="XR94" t="s">
        <v>1124</v>
      </c>
      <c r="XS94" t="s">
        <v>1186</v>
      </c>
      <c r="XU94" s="194" t="s">
        <v>1188</v>
      </c>
      <c r="XX94" s="194" t="s">
        <v>1208</v>
      </c>
      <c r="XY94" s="194" t="s">
        <v>1206</v>
      </c>
      <c r="YH94" t="s">
        <v>1211</v>
      </c>
      <c r="YI94">
        <v>20160707</v>
      </c>
      <c r="YL94" t="s">
        <v>1157</v>
      </c>
      <c r="YN94" t="s">
        <v>1207</v>
      </c>
      <c r="YP94" t="s">
        <v>1069</v>
      </c>
      <c r="YQ94" t="s">
        <v>1125</v>
      </c>
      <c r="YS94" t="s">
        <v>1207</v>
      </c>
      <c r="YU94" t="s">
        <v>1068</v>
      </c>
      <c r="YV94" t="s">
        <v>1182</v>
      </c>
      <c r="YW94" t="s">
        <v>1</v>
      </c>
      <c r="YX94" t="s">
        <v>32</v>
      </c>
      <c r="YY94" t="s">
        <v>780</v>
      </c>
      <c r="YZ94" t="s">
        <v>1185</v>
      </c>
      <c r="ZA94" t="s">
        <v>1124</v>
      </c>
      <c r="ZB94" t="s">
        <v>1186</v>
      </c>
      <c r="ZD94" s="194" t="s">
        <v>1188</v>
      </c>
      <c r="ZG94" s="194" t="s">
        <v>1208</v>
      </c>
      <c r="ZH94" s="194" t="s">
        <v>1206</v>
      </c>
      <c r="ZQ94" t="s">
        <v>1211</v>
      </c>
      <c r="ZR94">
        <v>20160708</v>
      </c>
      <c r="ZU94" t="s">
        <v>1157</v>
      </c>
      <c r="ZW94" t="s">
        <v>1207</v>
      </c>
      <c r="ZY94" t="s">
        <v>1069</v>
      </c>
      <c r="ZZ94" t="s">
        <v>1125</v>
      </c>
      <c r="AAB94" t="s">
        <v>1207</v>
      </c>
      <c r="AAD94" t="s">
        <v>1068</v>
      </c>
      <c r="AAE94" t="s">
        <v>1182</v>
      </c>
      <c r="AAF94" t="s">
        <v>1</v>
      </c>
      <c r="AAG94" t="s">
        <v>32</v>
      </c>
      <c r="AAH94" t="s">
        <v>780</v>
      </c>
      <c r="AAI94" t="s">
        <v>1185</v>
      </c>
      <c r="AAJ94" t="s">
        <v>1124</v>
      </c>
      <c r="AAK94" t="s">
        <v>1186</v>
      </c>
      <c r="AAM94" s="194" t="s">
        <v>1188</v>
      </c>
      <c r="AAP94" s="194" t="s">
        <v>1208</v>
      </c>
      <c r="AAQ94" s="194" t="s">
        <v>1206</v>
      </c>
      <c r="AAZ94" t="s">
        <v>1211</v>
      </c>
      <c r="ABA94">
        <v>20160711</v>
      </c>
      <c r="ABD94" t="s">
        <v>1157</v>
      </c>
      <c r="ABF94" t="s">
        <v>1207</v>
      </c>
      <c r="ABH94" t="s">
        <v>1069</v>
      </c>
      <c r="ABI94" t="s">
        <v>1125</v>
      </c>
      <c r="ABK94" t="s">
        <v>1207</v>
      </c>
      <c r="ABM94" t="s">
        <v>1068</v>
      </c>
      <c r="ABN94" t="s">
        <v>1182</v>
      </c>
      <c r="ABO94" t="s">
        <v>1241</v>
      </c>
      <c r="ABP94" t="s">
        <v>32</v>
      </c>
      <c r="ABQ94" t="s">
        <v>780</v>
      </c>
      <c r="ABR94" t="s">
        <v>1185</v>
      </c>
      <c r="ABS94" t="s">
        <v>1124</v>
      </c>
      <c r="ABT94" t="s">
        <v>1186</v>
      </c>
      <c r="ABV94" s="194" t="s">
        <v>1188</v>
      </c>
      <c r="ABY94" s="194" t="s">
        <v>1208</v>
      </c>
      <c r="ABZ94" s="194" t="s">
        <v>1206</v>
      </c>
      <c r="ACI94" t="s">
        <v>1211</v>
      </c>
      <c r="ACJ94">
        <v>20160712</v>
      </c>
      <c r="ACM94" t="s">
        <v>1157</v>
      </c>
      <c r="ACO94" t="s">
        <v>1207</v>
      </c>
      <c r="ACQ94" t="s">
        <v>1069</v>
      </c>
      <c r="ACR94" t="s">
        <v>1200</v>
      </c>
      <c r="ACT94" t="s">
        <v>1207</v>
      </c>
      <c r="ACV94" t="s">
        <v>1068</v>
      </c>
      <c r="ACW94" t="s">
        <v>1182</v>
      </c>
      <c r="ACX94" t="s">
        <v>1241</v>
      </c>
      <c r="ACY94" t="s">
        <v>32</v>
      </c>
      <c r="ACZ94" t="s">
        <v>780</v>
      </c>
      <c r="ADA94" t="s">
        <v>1185</v>
      </c>
      <c r="ADB94" t="s">
        <v>1124</v>
      </c>
      <c r="ADC94" t="s">
        <v>1186</v>
      </c>
      <c r="ADE94" s="194" t="s">
        <v>1188</v>
      </c>
      <c r="ADH94" s="194" t="s">
        <v>1208</v>
      </c>
      <c r="ADI94" s="194" t="s">
        <v>1206</v>
      </c>
      <c r="ADR94" t="s">
        <v>1211</v>
      </c>
      <c r="ADS94">
        <v>20160713</v>
      </c>
      <c r="ADV94" t="s">
        <v>1157</v>
      </c>
      <c r="ADX94" t="s">
        <v>1207</v>
      </c>
      <c r="ADZ94" t="s">
        <v>1069</v>
      </c>
      <c r="AEA94" t="s">
        <v>1200</v>
      </c>
      <c r="AEC94" t="s">
        <v>1207</v>
      </c>
      <c r="AEE94" t="s">
        <v>1068</v>
      </c>
      <c r="AEF94" t="s">
        <v>1182</v>
      </c>
      <c r="AEG94" t="s">
        <v>1241</v>
      </c>
      <c r="AEH94" t="s">
        <v>32</v>
      </c>
      <c r="AEI94" t="s">
        <v>780</v>
      </c>
      <c r="AEJ94" t="s">
        <v>1185</v>
      </c>
      <c r="AEK94" t="s">
        <v>1124</v>
      </c>
      <c r="AEL94" t="s">
        <v>1186</v>
      </c>
      <c r="AEN94" s="194" t="s">
        <v>1188</v>
      </c>
      <c r="AEQ94" s="194" t="s">
        <v>1208</v>
      </c>
      <c r="AER94" s="194" t="s">
        <v>1206</v>
      </c>
      <c r="AFA94" t="str">
        <f>AFA12</f>
        <v>prev ACT</v>
      </c>
      <c r="AFB94">
        <f>AFB12</f>
        <v>20160714</v>
      </c>
      <c r="AFE94" t="str">
        <f>AFE12</f>
        <v>SEA1</v>
      </c>
      <c r="AFG94" t="str">
        <f>AFG12</f>
        <v>ANTI-S</v>
      </c>
      <c r="AFI94" t="str">
        <f>AFI12</f>
        <v>ACT</v>
      </c>
      <c r="AFJ94" t="str">
        <f>AFJ12</f>
        <v>&gt;equity</v>
      </c>
      <c r="AFL94" t="str">
        <f>AFL12</f>
        <v>ANTI-S</v>
      </c>
      <c r="AFN94" t="str">
        <f t="shared" ref="AFN94:AFU94" si="314">AFN12</f>
        <v>PctChg</v>
      </c>
      <c r="AFO94" t="str">
        <f t="shared" si="314"/>
        <v>vStart</v>
      </c>
      <c r="AFP94" t="str">
        <f t="shared" si="314"/>
        <v>Voting</v>
      </c>
      <c r="AFQ94" t="str">
        <f t="shared" si="314"/>
        <v>Submit</v>
      </c>
      <c r="AFR94" t="str">
        <f t="shared" si="314"/>
        <v>c2qty</v>
      </c>
      <c r="AFS94" t="str">
        <f t="shared" si="314"/>
        <v>safef</v>
      </c>
      <c r="AFT94" t="str">
        <f t="shared" si="314"/>
        <v>FIN</v>
      </c>
      <c r="AFU94" t="str">
        <f t="shared" si="314"/>
        <v>value-noDPS</v>
      </c>
      <c r="AFW94" s="194" t="str">
        <f>AFW12</f>
        <v>PNL SIG-noDPS</v>
      </c>
      <c r="AFZ94" s="194" t="str">
        <f>AFZ12</f>
        <v>PNL ANTI-S</v>
      </c>
      <c r="AGA94" s="194" t="str">
        <f>AGA12</f>
        <v>PNL SEA-ADJ</v>
      </c>
      <c r="AGJ94" t="str">
        <f>AGJ12</f>
        <v>prev ACT</v>
      </c>
      <c r="AGK94">
        <f>AGK12</f>
        <v>20160715</v>
      </c>
      <c r="AGN94" t="str">
        <f>AGN12</f>
        <v>SEA1</v>
      </c>
      <c r="AGP94" t="str">
        <f>AGP12</f>
        <v>ANTI-S</v>
      </c>
      <c r="AGR94" t="str">
        <f>AGR12</f>
        <v>ACT</v>
      </c>
      <c r="AGS94" t="str">
        <f>AGS12</f>
        <v>&gt;equity</v>
      </c>
      <c r="AGU94" t="str">
        <f>AGU12</f>
        <v>ANTI-S</v>
      </c>
      <c r="AGW94" t="str">
        <f t="shared" ref="AGW94:AHD94" si="315">AGW12</f>
        <v>PctChg</v>
      </c>
      <c r="AGX94" t="str">
        <f t="shared" si="315"/>
        <v>vStart</v>
      </c>
      <c r="AGY94" t="str">
        <f t="shared" si="315"/>
        <v>Voting</v>
      </c>
      <c r="AGZ94" t="str">
        <f t="shared" si="315"/>
        <v>Submit</v>
      </c>
      <c r="AHA94" t="str">
        <f t="shared" si="315"/>
        <v>c2qty</v>
      </c>
      <c r="AHB94" t="str">
        <f t="shared" si="315"/>
        <v>safef</v>
      </c>
      <c r="AHC94" t="str">
        <f t="shared" si="315"/>
        <v>FIN</v>
      </c>
      <c r="AHD94" t="str">
        <f t="shared" si="315"/>
        <v>value-noDPS</v>
      </c>
      <c r="AHF94" s="194" t="str">
        <f>AHF12</f>
        <v>PNL SIG-noDPS</v>
      </c>
      <c r="AHI94" s="194" t="str">
        <f>AHI12</f>
        <v>PNL ANTI-S</v>
      </c>
      <c r="AHJ94" s="194" t="str">
        <f>AHJ12</f>
        <v>PNL SEA-ADJ</v>
      </c>
      <c r="AHS94" t="str">
        <f>AHS12</f>
        <v>prev ACT</v>
      </c>
      <c r="AHT94">
        <f>AHT12</f>
        <v>20160718</v>
      </c>
      <c r="AHW94" t="str">
        <f>AHW12</f>
        <v>SEA1</v>
      </c>
      <c r="AHY94" t="str">
        <f>AHY12</f>
        <v>ANTI-S</v>
      </c>
      <c r="AIA94" t="str">
        <f>AIA12</f>
        <v>ACT</v>
      </c>
      <c r="AIB94" t="str">
        <f>AIB12</f>
        <v>&gt;equity</v>
      </c>
      <c r="AID94" t="str">
        <f>AID12</f>
        <v>ANTI-S</v>
      </c>
      <c r="AIF94" t="str">
        <f t="shared" ref="AIF94:AIM94" si="316">AIF12</f>
        <v>PctChg</v>
      </c>
      <c r="AIG94" t="str">
        <f t="shared" si="316"/>
        <v>vStart</v>
      </c>
      <c r="AIH94" t="str">
        <f t="shared" si="316"/>
        <v>Voting</v>
      </c>
      <c r="AII94" t="str">
        <f t="shared" si="316"/>
        <v>Submit</v>
      </c>
      <c r="AIJ94" t="str">
        <f t="shared" si="316"/>
        <v>c2qty</v>
      </c>
      <c r="AIK94" t="str">
        <f t="shared" si="316"/>
        <v>safef</v>
      </c>
      <c r="AIL94" t="str">
        <f t="shared" si="316"/>
        <v>FIN</v>
      </c>
      <c r="AIM94" t="str">
        <f t="shared" si="316"/>
        <v>value-noDPS</v>
      </c>
      <c r="AIO94" s="194" t="str">
        <f>AIO12</f>
        <v>PNL SIG-noDPS</v>
      </c>
      <c r="AIR94" s="194" t="str">
        <f>AIR12</f>
        <v>PNL ANTI-S</v>
      </c>
      <c r="AIS94" s="194" t="str">
        <f>AIS12</f>
        <v>PNL SEA-ADJ</v>
      </c>
    </row>
    <row r="95" spans="1:936"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1459905.5027795101</v>
      </c>
      <c r="T95" s="138">
        <f>SUM(T96:T123)</f>
        <v>3106.0736187731486</v>
      </c>
      <c r="U95" s="138">
        <f>SUM(U96:U123)</f>
        <v>2287.1946386350155</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1459905.5027795101</v>
      </c>
      <c r="AK95" s="195">
        <f>SUM(AK96:AK173)</f>
        <v>-6516.4189249496549</v>
      </c>
      <c r="AL95" s="195">
        <f>SUM(AL96:AL123)</f>
        <v>-5143.2003172231625</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1459905.5027795101</v>
      </c>
      <c r="BB95" s="195">
        <f>SUM(BB96:BB173)</f>
        <v>513.51543450335168</v>
      </c>
      <c r="BC95" s="195">
        <f>SUM(BC96:BC123)</f>
        <v>446.98845206563647</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V95" s="279"/>
      <c r="SX95" s="127" t="s">
        <v>1120</v>
      </c>
      <c r="SY95" s="193">
        <v>0</v>
      </c>
      <c r="SZ95" s="193"/>
      <c r="TA95" s="193"/>
      <c r="TB95" s="193">
        <v>0.5714285714285714</v>
      </c>
      <c r="TC95" s="193"/>
      <c r="TD95" s="193">
        <v>0.5714285714285714</v>
      </c>
      <c r="TE95" s="193"/>
      <c r="TF95" s="193">
        <v>0</v>
      </c>
      <c r="TG95" s="190">
        <v>1</v>
      </c>
      <c r="TH95" s="190"/>
      <c r="TI95" s="190">
        <v>0</v>
      </c>
      <c r="TJ95" s="236"/>
      <c r="TK95" s="127"/>
      <c r="TL95" s="127"/>
      <c r="TM95" s="127"/>
      <c r="TN95" s="127"/>
      <c r="TO95" s="127"/>
      <c r="TP95" s="186">
        <v>0.25</v>
      </c>
      <c r="TQ95" s="127"/>
      <c r="TR95" s="191">
        <v>1382737.7319984082</v>
      </c>
      <c r="TS95" s="191"/>
      <c r="TT95" s="195">
        <v>0</v>
      </c>
      <c r="TU95" s="195"/>
      <c r="TV95" s="195"/>
      <c r="TW95" s="195">
        <v>0</v>
      </c>
      <c r="TX95" s="195">
        <v>0</v>
      </c>
      <c r="TY95" s="279"/>
      <c r="TZ95" s="279"/>
      <c r="UA95" s="279"/>
      <c r="UB95" s="279"/>
      <c r="UC95" s="279"/>
      <c r="UD95" s="279"/>
      <c r="UE95" s="279"/>
      <c r="UG95" s="127" t="s">
        <v>1120</v>
      </c>
      <c r="UH95" s="193">
        <v>0</v>
      </c>
      <c r="UI95" s="193"/>
      <c r="UJ95" s="193"/>
      <c r="UK95" s="193">
        <v>0.5714285714285714</v>
      </c>
      <c r="UL95" s="193"/>
      <c r="UM95" s="193">
        <v>0.5714285714285714</v>
      </c>
      <c r="UN95" s="193"/>
      <c r="UO95" s="193">
        <v>0</v>
      </c>
      <c r="UP95" s="190">
        <v>1</v>
      </c>
      <c r="UQ95" s="190"/>
      <c r="UR95" s="190">
        <v>0</v>
      </c>
      <c r="US95" s="236"/>
      <c r="UT95" s="127"/>
      <c r="UU95" s="127"/>
      <c r="UV95" s="127"/>
      <c r="UW95" s="127"/>
      <c r="UX95" s="127"/>
      <c r="UY95" s="186">
        <v>0.25</v>
      </c>
      <c r="UZ95" s="127"/>
      <c r="VA95" s="191">
        <v>1433054.6120395313</v>
      </c>
      <c r="VB95" s="191"/>
      <c r="VC95" s="195">
        <v>0</v>
      </c>
      <c r="VD95" s="195"/>
      <c r="VE95" s="195"/>
      <c r="VF95" s="195">
        <v>0</v>
      </c>
      <c r="VG95" s="195">
        <v>0</v>
      </c>
      <c r="VH95" s="279"/>
      <c r="VI95" s="279"/>
      <c r="VJ95" s="279"/>
      <c r="VK95" s="279"/>
      <c r="VL95" s="279"/>
      <c r="VM95" s="279"/>
      <c r="VN95" s="279"/>
      <c r="VP95" s="127" t="s">
        <v>1120</v>
      </c>
      <c r="VQ95" s="193">
        <v>0</v>
      </c>
      <c r="VR95" s="193"/>
      <c r="VS95" s="193"/>
      <c r="VT95" s="193">
        <v>0.5714285714285714</v>
      </c>
      <c r="VU95" s="193"/>
      <c r="VV95" s="193">
        <v>0.5714285714285714</v>
      </c>
      <c r="VW95" s="193"/>
      <c r="VX95" s="193">
        <v>0</v>
      </c>
      <c r="VY95" s="190">
        <v>1</v>
      </c>
      <c r="VZ95" s="190"/>
      <c r="WA95" s="190">
        <v>0</v>
      </c>
      <c r="WB95" s="236"/>
      <c r="WC95" s="127"/>
      <c r="WD95" s="127"/>
      <c r="WE95" s="127"/>
      <c r="WF95" s="127"/>
      <c r="WG95" s="127"/>
      <c r="WH95" s="186">
        <v>0.25</v>
      </c>
      <c r="WI95" s="127"/>
      <c r="WJ95" s="191">
        <v>1454617.7232538755</v>
      </c>
      <c r="WK95" s="191"/>
      <c r="WL95" s="195">
        <v>0</v>
      </c>
      <c r="WM95" s="195"/>
      <c r="WN95" s="195"/>
      <c r="WO95" s="195">
        <v>0</v>
      </c>
      <c r="WP95" s="195">
        <v>0</v>
      </c>
      <c r="WQ95" s="279"/>
      <c r="WR95" s="279"/>
      <c r="WS95" s="279"/>
      <c r="WT95" s="279"/>
      <c r="WU95" s="279"/>
      <c r="WV95" s="279"/>
      <c r="WW95" s="279"/>
      <c r="WY95" s="127" t="s">
        <v>1120</v>
      </c>
      <c r="WZ95" s="193">
        <v>0</v>
      </c>
      <c r="XA95" s="193"/>
      <c r="XB95" s="193"/>
      <c r="XC95" s="193">
        <v>0.5714285714285714</v>
      </c>
      <c r="XD95" s="193"/>
      <c r="XE95" s="193">
        <v>0.5714285714285714</v>
      </c>
      <c r="XF95" s="193"/>
      <c r="XG95" s="193">
        <v>0</v>
      </c>
      <c r="XH95" s="190">
        <v>1</v>
      </c>
      <c r="XI95" s="190"/>
      <c r="XJ95" s="190">
        <v>0</v>
      </c>
      <c r="XK95" s="236"/>
      <c r="XL95" s="127"/>
      <c r="XM95" s="127"/>
      <c r="XN95" s="127"/>
      <c r="XO95" s="127"/>
      <c r="XP95" s="127"/>
      <c r="XQ95" s="186">
        <v>0.25</v>
      </c>
      <c r="XR95" s="127"/>
      <c r="XS95" s="191">
        <v>1454617.7232538755</v>
      </c>
      <c r="XT95" s="191"/>
      <c r="XU95" s="195">
        <v>0</v>
      </c>
      <c r="XV95" s="195"/>
      <c r="XW95" s="195"/>
      <c r="XX95" s="195">
        <v>0</v>
      </c>
      <c r="XY95" s="195">
        <v>0</v>
      </c>
      <c r="XZ95" s="279"/>
      <c r="YA95" s="279"/>
      <c r="YB95" s="279"/>
      <c r="YC95" s="279"/>
      <c r="YD95" s="279"/>
      <c r="YE95" s="279"/>
      <c r="YF95" s="279"/>
      <c r="YH95" s="127" t="s">
        <v>1120</v>
      </c>
      <c r="YI95" s="193">
        <v>0</v>
      </c>
      <c r="YJ95" s="193"/>
      <c r="YK95" s="193"/>
      <c r="YL95" s="193">
        <v>0.5714285714285714</v>
      </c>
      <c r="YM95" s="193"/>
      <c r="YN95" s="193">
        <v>0.5714285714285714</v>
      </c>
      <c r="YO95" s="193"/>
      <c r="YP95" s="193">
        <v>0</v>
      </c>
      <c r="YQ95" s="190">
        <v>1</v>
      </c>
      <c r="YR95" s="190"/>
      <c r="YS95" s="190">
        <v>0</v>
      </c>
      <c r="YT95" s="236"/>
      <c r="YU95" s="127"/>
      <c r="YV95" s="127"/>
      <c r="YW95" s="127"/>
      <c r="YX95" s="127"/>
      <c r="YY95" s="127"/>
      <c r="YZ95" s="186">
        <v>0.25</v>
      </c>
      <c r="ZA95" s="127"/>
      <c r="ZB95" s="191">
        <v>1475346.0843826083</v>
      </c>
      <c r="ZC95" s="191"/>
      <c r="ZD95" s="195">
        <v>0</v>
      </c>
      <c r="ZE95" s="195"/>
      <c r="ZF95" s="195"/>
      <c r="ZG95" s="195">
        <v>0</v>
      </c>
      <c r="ZH95" s="195">
        <v>0</v>
      </c>
      <c r="ZI95" s="279"/>
      <c r="ZJ95" s="279"/>
      <c r="ZK95" s="279"/>
      <c r="ZL95" s="279"/>
      <c r="ZM95" s="279"/>
      <c r="ZN95" s="279"/>
      <c r="ZO95" s="279"/>
      <c r="ZQ95" s="127" t="s">
        <v>1120</v>
      </c>
      <c r="ZR95" s="193">
        <v>0</v>
      </c>
      <c r="ZS95" s="193"/>
      <c r="ZT95" s="193"/>
      <c r="ZU95" s="193">
        <v>0.5714285714285714</v>
      </c>
      <c r="ZV95" s="193"/>
      <c r="ZW95" s="193">
        <v>0.5714285714285714</v>
      </c>
      <c r="ZX95" s="193"/>
      <c r="ZY95" s="193">
        <v>0</v>
      </c>
      <c r="ZZ95" s="190">
        <v>1</v>
      </c>
      <c r="AAA95" s="190"/>
      <c r="AAB95" s="190">
        <v>0</v>
      </c>
      <c r="AAC95" s="236"/>
      <c r="AAD95" s="127"/>
      <c r="AAE95" s="127"/>
      <c r="AAF95" s="127"/>
      <c r="AAG95" s="127"/>
      <c r="AAH95" s="127"/>
      <c r="AAI95" s="186">
        <v>0.25</v>
      </c>
      <c r="AAJ95" s="127"/>
      <c r="AAK95" s="191">
        <v>1472209.0901134091</v>
      </c>
      <c r="AAL95" s="191"/>
      <c r="AAM95" s="195">
        <v>0</v>
      </c>
      <c r="AAN95" s="195"/>
      <c r="AAO95" s="195"/>
      <c r="AAP95" s="195">
        <v>0</v>
      </c>
      <c r="AAQ95" s="195">
        <v>0</v>
      </c>
      <c r="AAR95" s="279"/>
      <c r="AAS95" s="279"/>
      <c r="AAT95" s="279"/>
      <c r="AAU95" s="279"/>
      <c r="AAV95" s="279"/>
      <c r="AAW95" s="279"/>
      <c r="AAX95" s="279"/>
      <c r="AAZ95" s="127" t="s">
        <v>1120</v>
      </c>
      <c r="ABA95" s="193">
        <v>0</v>
      </c>
      <c r="ABB95" s="193"/>
      <c r="ABC95" s="193"/>
      <c r="ABD95" s="193">
        <v>0.5714285714285714</v>
      </c>
      <c r="ABE95" s="193"/>
      <c r="ABF95" s="193">
        <v>0.5714285714285714</v>
      </c>
      <c r="ABG95" s="193"/>
      <c r="ABH95" s="193">
        <v>0</v>
      </c>
      <c r="ABI95" s="190">
        <v>1</v>
      </c>
      <c r="ABJ95" s="190"/>
      <c r="ABK95" s="190">
        <v>0</v>
      </c>
      <c r="ABL95" s="236"/>
      <c r="ABM95" s="127"/>
      <c r="ABN95" s="127"/>
      <c r="ABO95" s="127"/>
      <c r="ABP95" s="127"/>
      <c r="ABQ95" s="127"/>
      <c r="ABR95" s="186">
        <v>0.25</v>
      </c>
      <c r="ABS95" s="127"/>
      <c r="ABT95" s="191">
        <v>1483904.3696331768</v>
      </c>
      <c r="ABU95" s="191"/>
      <c r="ABV95" s="195">
        <v>0</v>
      </c>
      <c r="ABW95" s="195"/>
      <c r="ABX95" s="195"/>
      <c r="ABY95" s="195">
        <v>0</v>
      </c>
      <c r="ABZ95" s="195">
        <v>0</v>
      </c>
      <c r="ACA95" s="279"/>
      <c r="ACB95" s="279"/>
      <c r="ACC95" s="279"/>
      <c r="ACD95" s="279"/>
      <c r="ACE95" s="279"/>
      <c r="ACF95" s="279"/>
      <c r="ACG95" s="279"/>
      <c r="ACI95" s="127" t="s">
        <v>1120</v>
      </c>
      <c r="ACJ95" s="193">
        <v>0</v>
      </c>
      <c r="ACK95" s="193"/>
      <c r="ACL95" s="193"/>
      <c r="ACM95" s="193">
        <v>0.5714285714285714</v>
      </c>
      <c r="ACN95" s="193"/>
      <c r="ACO95" s="193">
        <v>0.5714285714285714</v>
      </c>
      <c r="ACP95" s="193"/>
      <c r="ACQ95" s="193">
        <v>0</v>
      </c>
      <c r="ACR95" s="190">
        <v>1</v>
      </c>
      <c r="ACS95" s="190"/>
      <c r="ACT95" s="190">
        <v>0</v>
      </c>
      <c r="ACU95" s="236"/>
      <c r="ACV95" s="127"/>
      <c r="ACW95" s="127"/>
      <c r="ACX95" s="127"/>
      <c r="ACY95" s="127"/>
      <c r="ACZ95" s="127"/>
      <c r="ADA95" s="186">
        <v>0.25</v>
      </c>
      <c r="ADB95" s="127"/>
      <c r="ADC95" s="191">
        <v>1466885.662932981</v>
      </c>
      <c r="ADD95" s="191"/>
      <c r="ADE95" s="195">
        <v>0</v>
      </c>
      <c r="ADF95" s="195"/>
      <c r="ADG95" s="195"/>
      <c r="ADH95" s="195">
        <v>0</v>
      </c>
      <c r="ADI95" s="195">
        <v>0</v>
      </c>
      <c r="ADJ95" s="279"/>
      <c r="ADK95" s="279"/>
      <c r="ADL95" s="279"/>
      <c r="ADM95" s="279"/>
      <c r="ADN95" s="279"/>
      <c r="ADO95" s="279"/>
      <c r="ADP95" s="279"/>
      <c r="ADR95" s="127" t="s">
        <v>1120</v>
      </c>
      <c r="ADS95" s="193">
        <v>0</v>
      </c>
      <c r="ADT95" s="193"/>
      <c r="ADU95" s="193"/>
      <c r="ADV95" s="193">
        <v>0.5714285714285714</v>
      </c>
      <c r="ADW95" s="193"/>
      <c r="ADX95" s="193">
        <v>0.5714285714285714</v>
      </c>
      <c r="ADY95" s="193"/>
      <c r="ADZ95" s="193">
        <v>0</v>
      </c>
      <c r="AEA95" s="190">
        <v>1</v>
      </c>
      <c r="AEB95" s="190"/>
      <c r="AEC95" s="190">
        <v>0</v>
      </c>
      <c r="AED95" s="236"/>
      <c r="AEE95" s="127"/>
      <c r="AEF95" s="127"/>
      <c r="AEG95" s="127"/>
      <c r="AEH95" s="127"/>
      <c r="AEI95" s="127"/>
      <c r="AEJ95" s="186">
        <v>0.25</v>
      </c>
      <c r="AEK95" s="127"/>
      <c r="AEL95" s="191">
        <v>1394308.2157034762</v>
      </c>
      <c r="AEM95" s="191"/>
      <c r="AEN95" s="195">
        <v>0</v>
      </c>
      <c r="AEO95" s="195"/>
      <c r="AEP95" s="195"/>
      <c r="AEQ95" s="195">
        <v>0</v>
      </c>
      <c r="AER95" s="195">
        <v>0</v>
      </c>
      <c r="AES95" s="279"/>
      <c r="AET95" s="279"/>
      <c r="AEU95" s="279"/>
      <c r="AEV95" s="279"/>
      <c r="AEW95" s="279"/>
      <c r="AEX95" s="279"/>
      <c r="AEY95" s="279"/>
      <c r="AFA95" s="127" t="s">
        <v>1120</v>
      </c>
      <c r="AFB95" s="193">
        <f>COUNTIF(AFB96:AFB123,1)/28</f>
        <v>0</v>
      </c>
      <c r="AFC95" s="193"/>
      <c r="AFD95" s="193"/>
      <c r="AFE95" s="193">
        <f>COUNTIF(AFE96:AFE123,1)/28</f>
        <v>0.5714285714285714</v>
      </c>
      <c r="AFF95" s="193"/>
      <c r="AFG95" s="193">
        <f>COUNTIF(AFG96:AFG123,1)/28</f>
        <v>0.5714285714285714</v>
      </c>
      <c r="AFH95" s="193"/>
      <c r="AFI95" s="193">
        <f>COUNTIF(AFI96:AFI123,1)/28</f>
        <v>0</v>
      </c>
      <c r="AFJ95" s="190">
        <f>SUM(AFJ96:AFJ123)/28</f>
        <v>1</v>
      </c>
      <c r="AFK95" s="190"/>
      <c r="AFL95" s="190">
        <f>SUM(AFL96:AFL123)/28</f>
        <v>0</v>
      </c>
      <c r="AFM95" s="236"/>
      <c r="AFN95" s="127"/>
      <c r="AFO95" s="127"/>
      <c r="AFP95" s="127"/>
      <c r="AFQ95" s="127"/>
      <c r="AFR95" s="127"/>
      <c r="AFS95" s="186">
        <v>0.25</v>
      </c>
      <c r="AFT95" s="127"/>
      <c r="AFU95" s="191">
        <f>SUM(AFU96:AFU173)</f>
        <v>1459905.5027795101</v>
      </c>
      <c r="AFV95" s="191"/>
      <c r="AFW95" s="195">
        <f>SUM(AFW96:AFW173)</f>
        <v>0</v>
      </c>
      <c r="AFX95" s="195"/>
      <c r="AFY95" s="195"/>
      <c r="AFZ95" s="195">
        <f>SUM(AFZ96:AFZ123)</f>
        <v>0</v>
      </c>
      <c r="AGA95" s="195">
        <f>SUM(AGA96:AGA123)</f>
        <v>0</v>
      </c>
      <c r="AGB95" s="279"/>
      <c r="AGC95" s="279"/>
      <c r="AGD95" s="279"/>
      <c r="AGE95" s="279"/>
      <c r="AGF95" s="279"/>
      <c r="AGG95" s="279"/>
      <c r="AGH95" s="279"/>
      <c r="AGJ95" s="127" t="s">
        <v>1120</v>
      </c>
      <c r="AGK95" s="193">
        <f>COUNTIF(AGK96:AGK123,1)/28</f>
        <v>0</v>
      </c>
      <c r="AGL95" s="193"/>
      <c r="AGM95" s="193"/>
      <c r="AGN95" s="193">
        <f>COUNTIF(AGN96:AGN123,1)/28</f>
        <v>0.5714285714285714</v>
      </c>
      <c r="AGO95" s="193"/>
      <c r="AGP95" s="193">
        <f>COUNTIF(AGP96:AGP123,1)/28</f>
        <v>0.5714285714285714</v>
      </c>
      <c r="AGQ95" s="193"/>
      <c r="AGR95" s="193">
        <f>COUNTIF(AGR96:AGR123,1)/28</f>
        <v>0</v>
      </c>
      <c r="AGS95" s="190">
        <f>SUM(AGS96:AGS123)/28</f>
        <v>1</v>
      </c>
      <c r="AGT95" s="190"/>
      <c r="AGU95" s="190">
        <f>SUM(AGU96:AGU123)/28</f>
        <v>0</v>
      </c>
      <c r="AGV95" s="236"/>
      <c r="AGW95" s="127"/>
      <c r="AGX95" s="127"/>
      <c r="AGY95" s="127"/>
      <c r="AGZ95" s="127"/>
      <c r="AHA95" s="127"/>
      <c r="AHB95" s="186">
        <v>0.25</v>
      </c>
      <c r="AHC95" s="127"/>
      <c r="AHD95" s="191">
        <f>SUM(AHD96:AHD173)</f>
        <v>1459905.5027795101</v>
      </c>
      <c r="AHE95" s="191"/>
      <c r="AHF95" s="195">
        <f>SUM(AHF96:AHF173)</f>
        <v>0</v>
      </c>
      <c r="AHG95" s="195"/>
      <c r="AHH95" s="195"/>
      <c r="AHI95" s="195">
        <f>SUM(AHI96:AHI123)</f>
        <v>0</v>
      </c>
      <c r="AHJ95" s="195">
        <f>SUM(AHJ96:AHJ123)</f>
        <v>0</v>
      </c>
      <c r="AHK95" s="279"/>
      <c r="AHL95" s="279"/>
      <c r="AHM95" s="279"/>
      <c r="AHN95" s="279"/>
      <c r="AHO95" s="279"/>
      <c r="AHP95" s="279"/>
      <c r="AHQ95" s="279"/>
      <c r="AHS95" s="127" t="s">
        <v>1120</v>
      </c>
      <c r="AHT95" s="193">
        <f>COUNTIF(AHT96:AHT123,1)/28</f>
        <v>0</v>
      </c>
      <c r="AHU95" s="193"/>
      <c r="AHV95" s="193"/>
      <c r="AHW95" s="193">
        <f>COUNTIF(AHW96:AHW123,1)/28</f>
        <v>0.5714285714285714</v>
      </c>
      <c r="AHX95" s="193"/>
      <c r="AHY95" s="193">
        <f>COUNTIF(AHY96:AHY123,1)/28</f>
        <v>0.5714285714285714</v>
      </c>
      <c r="AHZ95" s="193"/>
      <c r="AIA95" s="193">
        <f>COUNTIF(AIA96:AIA123,1)/28</f>
        <v>0</v>
      </c>
      <c r="AIB95" s="190">
        <f>SUM(AIB96:AIB123)/28</f>
        <v>1</v>
      </c>
      <c r="AIC95" s="190"/>
      <c r="AID95" s="190">
        <f>SUM(AID96:AID123)/28</f>
        <v>0</v>
      </c>
      <c r="AIE95" s="236"/>
      <c r="AIF95" s="127"/>
      <c r="AIG95" s="127"/>
      <c r="AIH95" s="127"/>
      <c r="AII95" s="127"/>
      <c r="AIJ95" s="127"/>
      <c r="AIK95" s="186">
        <v>0.25</v>
      </c>
      <c r="AIL95" s="127"/>
      <c r="AIM95" s="191">
        <f>SUM(AIM96:AIM173)</f>
        <v>1459905.5027795101</v>
      </c>
      <c r="AIN95" s="191"/>
      <c r="AIO95" s="195">
        <f>SUM(AIO96:AIO173)</f>
        <v>0</v>
      </c>
      <c r="AIP95" s="195"/>
      <c r="AIQ95" s="195"/>
      <c r="AIR95" s="195">
        <f>SUM(AIR96:AIR123)</f>
        <v>0</v>
      </c>
      <c r="AIS95" s="195">
        <f>SUM(AIS96:AIS123)</f>
        <v>0</v>
      </c>
      <c r="AIT95" s="279"/>
      <c r="AIU95" s="279"/>
      <c r="AIV95" s="279"/>
      <c r="AIW95" s="279"/>
      <c r="AIX95" s="279"/>
      <c r="AIY95" s="279"/>
      <c r="AIZ95" s="279"/>
    </row>
    <row r="96" spans="1:936" x14ac:dyDescent="0.25">
      <c r="A96" t="s">
        <v>1084</v>
      </c>
      <c r="B96" s="164" t="s">
        <v>22</v>
      </c>
      <c r="F96" t="e">
        <f>-#REF!+G96</f>
        <v>#REF!</v>
      </c>
      <c r="G96">
        <v>-1</v>
      </c>
      <c r="H96">
        <v>-1</v>
      </c>
      <c r="I96">
        <v>-1</v>
      </c>
      <c r="J96">
        <f t="shared" ref="J96:J123" si="317">IF(G96=I96,1,0)</f>
        <v>1</v>
      </c>
      <c r="K96">
        <f t="shared" ref="K96:K123" si="318">IF(I96=H96,1,0)</f>
        <v>1</v>
      </c>
      <c r="L96" s="183">
        <v>-3.3833771570200002E-3</v>
      </c>
      <c r="M96" s="116" t="s">
        <v>917</v>
      </c>
      <c r="N96">
        <v>50</v>
      </c>
      <c r="O96" t="str">
        <f t="shared" ref="O96:O123" si="319">IF(G96="","FALSE","TRUE")</f>
        <v>TRUE</v>
      </c>
      <c r="P96">
        <f>ROUND(MARGIN!$J13,0)</f>
        <v>7</v>
      </c>
      <c r="Q96" t="e">
        <f>IF(ABS(G96+I96)=2,ROUND(P96*(1+#REF!),0),IF(I96="",P96,ROUND(P96*(1+-#REF!),0)))</f>
        <v>#REF!</v>
      </c>
      <c r="R96">
        <f>P96</f>
        <v>7</v>
      </c>
      <c r="S96" s="138">
        <f>R96*10000*MARGIN!$G13/MARGIN!$D13</f>
        <v>52957.3449664</v>
      </c>
      <c r="T96" s="144">
        <f t="shared" ref="T96:T123" si="320">IF(J96=1,ABS(S96*L96),-ABS(S96*L96))</f>
        <v>179.17467125574586</v>
      </c>
      <c r="U96" s="144">
        <f t="shared" ref="U96:U123" si="321">IF(K96=1,ABS(S96*L96),-ABS(S96*L96))</f>
        <v>179.17467125574586</v>
      </c>
      <c r="W96">
        <f t="shared" ref="W96:W123" si="322">-G96+X96</f>
        <v>0</v>
      </c>
      <c r="X96">
        <v>-1</v>
      </c>
      <c r="Y96">
        <v>-1</v>
      </c>
      <c r="Z96">
        <v>1</v>
      </c>
      <c r="AA96">
        <f t="shared" ref="AA96:AA123" si="323">IF(X96=Z96,1,0)</f>
        <v>0</v>
      </c>
      <c r="AB96">
        <f t="shared" ref="AB96:AB123" si="324">IF(Z96=Y96,1,0)</f>
        <v>0</v>
      </c>
      <c r="AC96">
        <v>5.8157128267200004E-3</v>
      </c>
      <c r="AD96" s="116" t="s">
        <v>1108</v>
      </c>
      <c r="AE96">
        <v>50</v>
      </c>
      <c r="AF96" t="str">
        <f t="shared" ref="AF96:AF123" si="325">IF(X96="","FALSE","TRUE")</f>
        <v>TRUE</v>
      </c>
      <c r="AG96">
        <f>ROUND(MARGIN!$J13,0)</f>
        <v>7</v>
      </c>
      <c r="AH96">
        <f>ROUND(IF(X96=Y96,AG96*(1+$AH$95),AG96*(1-$AH$95)),0)</f>
        <v>9</v>
      </c>
      <c r="AI96">
        <f>AG96</f>
        <v>7</v>
      </c>
      <c r="AJ96" s="138">
        <f>AI96*10000*MARGIN!$G13/MARGIN!$D13</f>
        <v>52957.3449664</v>
      </c>
      <c r="AK96" s="196">
        <f t="shared" ref="AK96:AK123" si="326">IF(AA96=1,ABS(AJ96*AC96),-ABS(AJ96*AC96))</f>
        <v>-307.98471039012833</v>
      </c>
      <c r="AL96" s="196">
        <f t="shared" ref="AL96:AL123" si="327">IF(AB96=1,ABS(AJ96*AC96),-ABS(AJ96*AC96))</f>
        <v>-307.98471039012833</v>
      </c>
      <c r="AN96">
        <f t="shared" ref="AN96:AN123" si="328">-X96+AO96</f>
        <v>0</v>
      </c>
      <c r="AO96">
        <v>-1</v>
      </c>
      <c r="AP96">
        <v>-1</v>
      </c>
      <c r="AQ96">
        <v>1</v>
      </c>
      <c r="AR96">
        <f t="shared" ref="AR96:AR123" si="329">IF(AO96=AQ96,1,0)</f>
        <v>0</v>
      </c>
      <c r="AS96">
        <f t="shared" ref="AS96:AS123" si="330">IF(AQ96=AP96,1,0)</f>
        <v>0</v>
      </c>
      <c r="AT96">
        <v>4.2119910119099999E-3</v>
      </c>
      <c r="AU96" s="116" t="s">
        <v>1108</v>
      </c>
      <c r="AV96">
        <v>50</v>
      </c>
      <c r="AW96" t="str">
        <f t="shared" ref="AW96:AW123" si="331">IF(AO96="","FALSE","TRUE")</f>
        <v>TRUE</v>
      </c>
      <c r="AX96">
        <f>ROUND(MARGIN!$J13,0)</f>
        <v>7</v>
      </c>
      <c r="AY96">
        <f>ROUND(IF(AO96=AP96,AX96*(1+$AH$95),AX96*(1-$AH$95)),0)</f>
        <v>9</v>
      </c>
      <c r="AZ96">
        <f>AX96</f>
        <v>7</v>
      </c>
      <c r="BA96" s="138">
        <f>AZ96*10000*MARGIN!$G13/MARGIN!$D13</f>
        <v>52957.3449664</v>
      </c>
      <c r="BB96" s="196">
        <f t="shared" ref="BB96:BB123" si="332">IF(AR96=1,ABS(BA96*AT96),-ABS(BA96*AT96))</f>
        <v>-223.05586101309407</v>
      </c>
      <c r="BC96" s="196">
        <f t="shared" ref="BC96:BC123" si="333">IF(AS96=1,ABS(BA96*AT96),-ABS(BA96*AT96))</f>
        <v>-223.05586101309407</v>
      </c>
      <c r="BE96">
        <v>2</v>
      </c>
      <c r="BF96">
        <v>1</v>
      </c>
      <c r="BG96">
        <v>1</v>
      </c>
      <c r="BH96">
        <v>-1</v>
      </c>
      <c r="BI96">
        <v>0</v>
      </c>
      <c r="BJ96">
        <v>0</v>
      </c>
      <c r="BK96">
        <v>-4.1849622229900001E-3</v>
      </c>
      <c r="BL96" s="116" t="s">
        <v>1108</v>
      </c>
      <c r="BM96">
        <v>50</v>
      </c>
      <c r="BN96" t="s">
        <v>1180</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1180</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1180</v>
      </c>
      <c r="DB96">
        <v>10</v>
      </c>
      <c r="DC96">
        <v>8</v>
      </c>
      <c r="DD96">
        <v>10</v>
      </c>
      <c r="DE96" s="138">
        <v>74243.756120000005</v>
      </c>
      <c r="DF96" s="196">
        <v>0</v>
      </c>
      <c r="DG96" s="196"/>
      <c r="DH96" s="196">
        <v>0</v>
      </c>
      <c r="DJ96">
        <v>0</v>
      </c>
      <c r="DL96">
        <v>1</v>
      </c>
      <c r="DN96">
        <v>1</v>
      </c>
      <c r="DQ96">
        <v>1</v>
      </c>
      <c r="DS96">
        <v>0</v>
      </c>
      <c r="DV96" s="116" t="s">
        <v>1108</v>
      </c>
      <c r="DW96">
        <v>50</v>
      </c>
      <c r="DX96" t="s">
        <v>1183</v>
      </c>
      <c r="DY96">
        <v>10</v>
      </c>
      <c r="DZ96">
        <v>8</v>
      </c>
      <c r="EA96">
        <v>10</v>
      </c>
      <c r="EB96" s="138">
        <v>74243.756120000005</v>
      </c>
      <c r="EC96" s="196">
        <v>0</v>
      </c>
      <c r="ED96" s="196"/>
      <c r="EE96" s="196">
        <v>0</v>
      </c>
      <c r="EF96" s="196">
        <v>0</v>
      </c>
      <c r="EH96">
        <v>0</v>
      </c>
      <c r="EJ96">
        <v>1</v>
      </c>
      <c r="EL96">
        <v>1</v>
      </c>
      <c r="EO96">
        <v>1</v>
      </c>
      <c r="EQ96">
        <v>0</v>
      </c>
      <c r="ET96" s="116" t="s">
        <v>1108</v>
      </c>
      <c r="EU96">
        <v>50</v>
      </c>
      <c r="EV96" t="s">
        <v>1183</v>
      </c>
      <c r="EW96">
        <v>10</v>
      </c>
      <c r="EX96">
        <v>8</v>
      </c>
      <c r="EY96">
        <v>10</v>
      </c>
      <c r="EZ96" s="138">
        <v>73928.663719999997</v>
      </c>
      <c r="FA96" s="196">
        <v>0</v>
      </c>
      <c r="FB96" s="196"/>
      <c r="FC96" s="196">
        <v>0</v>
      </c>
      <c r="FD96" s="196">
        <v>0</v>
      </c>
      <c r="FF96">
        <v>0</v>
      </c>
      <c r="FH96">
        <v>1</v>
      </c>
      <c r="FJ96">
        <v>1</v>
      </c>
      <c r="FM96">
        <v>1</v>
      </c>
      <c r="FO96">
        <v>0</v>
      </c>
      <c r="FR96" s="116" t="s">
        <v>1108</v>
      </c>
      <c r="FS96">
        <v>50</v>
      </c>
      <c r="FT96" t="s">
        <v>1183</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1183</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1183</v>
      </c>
      <c r="HU96">
        <v>8</v>
      </c>
      <c r="HV96">
        <v>6</v>
      </c>
      <c r="HW96">
        <v>8</v>
      </c>
      <c r="HX96" s="138">
        <v>59655.572352000003</v>
      </c>
      <c r="HY96" s="138"/>
      <c r="HZ96" s="196">
        <v>0</v>
      </c>
      <c r="IA96" s="196"/>
      <c r="IB96" s="196"/>
      <c r="IC96" s="196">
        <v>0</v>
      </c>
      <c r="ID96" s="196">
        <v>0</v>
      </c>
      <c r="IF96">
        <v>0</v>
      </c>
      <c r="IJ96">
        <v>1</v>
      </c>
      <c r="IM96">
        <v>1</v>
      </c>
      <c r="IO96">
        <v>0</v>
      </c>
      <c r="IR96" s="116"/>
      <c r="IS96">
        <v>50</v>
      </c>
      <c r="IT96" t="s">
        <v>1183</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1183</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1183</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1183</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1183</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1183</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1183</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1183</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1183</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1183</v>
      </c>
      <c r="SF96">
        <v>7</v>
      </c>
      <c r="SG96">
        <v>5</v>
      </c>
      <c r="SH96">
        <v>7</v>
      </c>
      <c r="SI96" s="138">
        <v>52750.920992000007</v>
      </c>
      <c r="SJ96" s="138"/>
      <c r="SK96" s="196">
        <v>0</v>
      </c>
      <c r="SL96" s="196"/>
      <c r="SM96" s="196"/>
      <c r="SN96" s="196">
        <v>0</v>
      </c>
      <c r="SO96" s="196">
        <v>0</v>
      </c>
      <c r="SP96" s="196"/>
      <c r="SQ96" s="196"/>
      <c r="SR96" s="196"/>
      <c r="SS96" s="196"/>
      <c r="ST96" s="196"/>
      <c r="SU96" s="196"/>
      <c r="SV96" s="196"/>
      <c r="SX96">
        <v>-50</v>
      </c>
      <c r="TB96">
        <v>1</v>
      </c>
      <c r="TD96">
        <v>1</v>
      </c>
      <c r="TG96">
        <v>1</v>
      </c>
      <c r="TI96">
        <v>0</v>
      </c>
      <c r="TL96" s="116" t="s">
        <v>1108</v>
      </c>
      <c r="TM96">
        <v>50</v>
      </c>
      <c r="TN96" t="s">
        <v>1183</v>
      </c>
      <c r="TO96">
        <v>7</v>
      </c>
      <c r="TP96">
        <v>5</v>
      </c>
      <c r="TQ96">
        <v>7</v>
      </c>
      <c r="TR96" s="138">
        <v>52359.85482</v>
      </c>
      <c r="TS96" s="138"/>
      <c r="TT96" s="196">
        <v>0</v>
      </c>
      <c r="TU96" s="196"/>
      <c r="TV96" s="196"/>
      <c r="TW96" s="196">
        <v>0</v>
      </c>
      <c r="TX96" s="196">
        <v>0</v>
      </c>
      <c r="TY96" s="196"/>
      <c r="TZ96" s="196"/>
      <c r="UA96" s="196"/>
      <c r="UB96" s="196"/>
      <c r="UC96" s="196"/>
      <c r="UD96" s="196"/>
      <c r="UE96" s="196"/>
      <c r="UG96">
        <v>-50</v>
      </c>
      <c r="UK96">
        <v>1</v>
      </c>
      <c r="UM96">
        <v>1</v>
      </c>
      <c r="UP96">
        <v>1</v>
      </c>
      <c r="UR96">
        <v>0</v>
      </c>
      <c r="UU96" s="116" t="s">
        <v>1108</v>
      </c>
      <c r="UV96">
        <v>50</v>
      </c>
      <c r="UW96" t="s">
        <v>1183</v>
      </c>
      <c r="UX96">
        <v>7</v>
      </c>
      <c r="UY96">
        <v>5</v>
      </c>
      <c r="UZ96">
        <v>7</v>
      </c>
      <c r="VA96" s="138">
        <v>51897.170324999999</v>
      </c>
      <c r="VB96" s="138"/>
      <c r="VC96" s="196">
        <v>0</v>
      </c>
      <c r="VD96" s="196"/>
      <c r="VE96" s="196"/>
      <c r="VF96" s="196">
        <v>0</v>
      </c>
      <c r="VG96" s="196">
        <v>0</v>
      </c>
      <c r="VH96" s="196"/>
      <c r="VI96" s="196"/>
      <c r="VJ96" s="196"/>
      <c r="VK96" s="196"/>
      <c r="VL96" s="196"/>
      <c r="VM96" s="196"/>
      <c r="VN96" s="196"/>
      <c r="VP96">
        <v>-50</v>
      </c>
      <c r="VT96">
        <v>1</v>
      </c>
      <c r="VV96">
        <v>1</v>
      </c>
      <c r="VY96">
        <v>1</v>
      </c>
      <c r="WA96">
        <v>0</v>
      </c>
      <c r="WD96" s="116" t="s">
        <v>1108</v>
      </c>
      <c r="WE96">
        <v>50</v>
      </c>
      <c r="WF96" t="s">
        <v>1183</v>
      </c>
      <c r="WG96">
        <v>7</v>
      </c>
      <c r="WH96">
        <v>5</v>
      </c>
      <c r="WI96">
        <v>7</v>
      </c>
      <c r="WJ96" s="138">
        <v>52335.644854850005</v>
      </c>
      <c r="WK96" s="138"/>
      <c r="WL96" s="196">
        <v>0</v>
      </c>
      <c r="WM96" s="196"/>
      <c r="WN96" s="196"/>
      <c r="WO96" s="196">
        <v>0</v>
      </c>
      <c r="WP96" s="196">
        <v>0</v>
      </c>
      <c r="WQ96" s="196"/>
      <c r="WR96" s="196"/>
      <c r="WS96" s="196"/>
      <c r="WT96" s="196"/>
      <c r="WU96" s="196"/>
      <c r="WV96" s="196"/>
      <c r="WW96" s="196"/>
      <c r="WY96">
        <v>-50</v>
      </c>
      <c r="XC96">
        <v>1</v>
      </c>
      <c r="XE96">
        <v>1</v>
      </c>
      <c r="XH96">
        <v>1</v>
      </c>
      <c r="XJ96">
        <v>0</v>
      </c>
      <c r="XM96" s="116" t="s">
        <v>1108</v>
      </c>
      <c r="XN96">
        <v>50</v>
      </c>
      <c r="XO96" t="s">
        <v>1183</v>
      </c>
      <c r="XP96">
        <v>7</v>
      </c>
      <c r="XQ96">
        <v>5</v>
      </c>
      <c r="XR96">
        <v>7</v>
      </c>
      <c r="XS96" s="138">
        <v>52335.644854850005</v>
      </c>
      <c r="XT96" s="138"/>
      <c r="XU96" s="196">
        <v>0</v>
      </c>
      <c r="XV96" s="196"/>
      <c r="XW96" s="196"/>
      <c r="XX96" s="196">
        <v>0</v>
      </c>
      <c r="XY96" s="196">
        <v>0</v>
      </c>
      <c r="XZ96" s="196"/>
      <c r="YA96" s="196"/>
      <c r="YB96" s="196"/>
      <c r="YC96" s="196"/>
      <c r="YD96" s="196"/>
      <c r="YE96" s="196"/>
      <c r="YF96" s="196"/>
      <c r="YH96">
        <v>-50</v>
      </c>
      <c r="YL96">
        <v>1</v>
      </c>
      <c r="YN96">
        <v>1</v>
      </c>
      <c r="YQ96">
        <v>1</v>
      </c>
      <c r="YS96">
        <v>0</v>
      </c>
      <c r="YV96" s="116" t="s">
        <v>1108</v>
      </c>
      <c r="YW96">
        <v>50</v>
      </c>
      <c r="YX96" t="s">
        <v>1183</v>
      </c>
      <c r="YY96">
        <v>7</v>
      </c>
      <c r="YZ96">
        <v>5</v>
      </c>
      <c r="ZA96">
        <v>7</v>
      </c>
      <c r="ZB96" s="138">
        <v>52990.654429440001</v>
      </c>
      <c r="ZC96" s="138"/>
      <c r="ZD96" s="196">
        <v>0</v>
      </c>
      <c r="ZE96" s="196"/>
      <c r="ZF96" s="196"/>
      <c r="ZG96" s="196">
        <v>0</v>
      </c>
      <c r="ZH96" s="196">
        <v>0</v>
      </c>
      <c r="ZI96" s="196"/>
      <c r="ZJ96" s="196"/>
      <c r="ZK96" s="196"/>
      <c r="ZL96" s="196"/>
      <c r="ZM96" s="196"/>
      <c r="ZN96" s="196"/>
      <c r="ZO96" s="196"/>
      <c r="ZQ96">
        <v>-50</v>
      </c>
      <c r="ZU96">
        <v>1</v>
      </c>
      <c r="ZW96">
        <v>1</v>
      </c>
      <c r="ZZ96">
        <v>1</v>
      </c>
      <c r="AAB96">
        <v>0</v>
      </c>
      <c r="AAE96" s="116" t="s">
        <v>1108</v>
      </c>
      <c r="AAF96">
        <v>50</v>
      </c>
      <c r="AAG96" t="s">
        <v>1183</v>
      </c>
      <c r="AAH96">
        <v>7</v>
      </c>
      <c r="AAI96">
        <v>5</v>
      </c>
      <c r="AAJ96">
        <v>7</v>
      </c>
      <c r="AAK96" s="138">
        <v>52728.782777230008</v>
      </c>
      <c r="AAL96" s="138"/>
      <c r="AAM96" s="196">
        <v>0</v>
      </c>
      <c r="AAN96" s="196"/>
      <c r="AAO96" s="196"/>
      <c r="AAP96" s="196">
        <v>0</v>
      </c>
      <c r="AAQ96" s="196">
        <v>0</v>
      </c>
      <c r="AAR96" s="196"/>
      <c r="AAS96" s="196"/>
      <c r="AAT96" s="196"/>
      <c r="AAU96" s="196"/>
      <c r="AAV96" s="196"/>
      <c r="AAW96" s="196"/>
      <c r="AAX96" s="196"/>
      <c r="AAZ96">
        <v>-50</v>
      </c>
      <c r="ABD96">
        <v>1</v>
      </c>
      <c r="ABF96">
        <v>1</v>
      </c>
      <c r="ABI96">
        <v>1</v>
      </c>
      <c r="ABK96">
        <v>0</v>
      </c>
      <c r="ABN96" s="116" t="s">
        <v>1108</v>
      </c>
      <c r="ABO96">
        <v>50</v>
      </c>
      <c r="ABP96" t="s">
        <v>1183</v>
      </c>
      <c r="ABQ96">
        <v>7</v>
      </c>
      <c r="ABR96">
        <v>5</v>
      </c>
      <c r="ABS96">
        <v>7</v>
      </c>
      <c r="ABT96" s="138">
        <v>53417.554882999997</v>
      </c>
      <c r="ABU96" s="138"/>
      <c r="ABV96" s="196">
        <v>0</v>
      </c>
      <c r="ABW96" s="196"/>
      <c r="ABX96" s="196"/>
      <c r="ABY96" s="196">
        <v>0</v>
      </c>
      <c r="ABZ96" s="196">
        <v>0</v>
      </c>
      <c r="ACA96" s="196"/>
      <c r="ACB96" s="196"/>
      <c r="ACC96" s="196"/>
      <c r="ACD96" s="196"/>
      <c r="ACE96" s="196"/>
      <c r="ACF96" s="196"/>
      <c r="ACG96" s="196"/>
      <c r="ACI96">
        <v>-50</v>
      </c>
      <c r="ACM96">
        <v>1</v>
      </c>
      <c r="ACO96">
        <v>1</v>
      </c>
      <c r="ACR96">
        <v>1</v>
      </c>
      <c r="ACT96">
        <v>0</v>
      </c>
      <c r="ACW96" s="116" t="s">
        <v>1108</v>
      </c>
      <c r="ACX96">
        <v>50</v>
      </c>
      <c r="ACY96" t="s">
        <v>1183</v>
      </c>
      <c r="ACZ96">
        <v>7</v>
      </c>
      <c r="ADA96">
        <v>5</v>
      </c>
      <c r="ADB96">
        <v>7</v>
      </c>
      <c r="ADC96" s="138">
        <v>53261.312448680008</v>
      </c>
      <c r="ADD96" s="138"/>
      <c r="ADE96" s="196">
        <v>0</v>
      </c>
      <c r="ADF96" s="196"/>
      <c r="ADG96" s="196"/>
      <c r="ADH96" s="196">
        <v>0</v>
      </c>
      <c r="ADI96" s="196">
        <v>0</v>
      </c>
      <c r="ADJ96" s="196"/>
      <c r="ADK96" s="196"/>
      <c r="ADL96" s="196"/>
      <c r="ADM96" s="196"/>
      <c r="ADN96" s="196"/>
      <c r="ADO96" s="196"/>
      <c r="ADP96" s="196"/>
      <c r="ADR96">
        <v>-50</v>
      </c>
      <c r="ADV96">
        <v>1</v>
      </c>
      <c r="ADX96">
        <v>1</v>
      </c>
      <c r="AEA96">
        <v>1</v>
      </c>
      <c r="AEC96">
        <v>0</v>
      </c>
      <c r="AEF96" s="116" t="s">
        <v>1108</v>
      </c>
      <c r="AEG96">
        <v>50</v>
      </c>
      <c r="AEH96" t="s">
        <v>1183</v>
      </c>
      <c r="AEI96">
        <v>7</v>
      </c>
      <c r="AEJ96">
        <v>5</v>
      </c>
      <c r="AEK96">
        <v>7</v>
      </c>
      <c r="AEL96" s="138">
        <v>53430.998738180002</v>
      </c>
      <c r="AEM96" s="138"/>
      <c r="AEN96" s="196">
        <v>0</v>
      </c>
      <c r="AEO96" s="196"/>
      <c r="AEP96" s="196"/>
      <c r="AEQ96" s="196">
        <v>0</v>
      </c>
      <c r="AER96" s="196">
        <v>0</v>
      </c>
      <c r="AES96" s="196"/>
      <c r="AET96" s="196"/>
      <c r="AEU96" s="196"/>
      <c r="AEV96" s="196"/>
      <c r="AEW96" s="196"/>
      <c r="AEX96" s="196"/>
      <c r="AEY96" s="196"/>
      <c r="AFA96">
        <f t="shared" ref="AFA96:AFA123" si="334">-AEG96+AFB96</f>
        <v>-50</v>
      </c>
      <c r="AFE96">
        <v>1</v>
      </c>
      <c r="AFG96">
        <v>1</v>
      </c>
      <c r="AFJ96">
        <f t="shared" ref="AFJ96:AFJ101" si="335">IF(AFB96=AFI96,1,0)</f>
        <v>1</v>
      </c>
      <c r="AFL96">
        <f t="shared" ref="AFL96:AFL123" si="336">IF(AFI96=AFG96,1,0)</f>
        <v>0</v>
      </c>
      <c r="AFO96" s="116" t="s">
        <v>1108</v>
      </c>
      <c r="AFP96">
        <v>50</v>
      </c>
      <c r="AFQ96" t="str">
        <f t="shared" ref="AFQ96:AFQ101" si="337">IF(AFB96="","FALSE","TRUE")</f>
        <v>FALSE</v>
      </c>
      <c r="AFR96">
        <f>ROUND(MARGIN!$J13,0)</f>
        <v>7</v>
      </c>
      <c r="AFS96">
        <f t="shared" ref="AFS96:AFS123" si="338">ROUND(IF(AFB96=AFG96,AFR96*(1+$AH$95),AFR96*(1-$AH$95)),0)</f>
        <v>5</v>
      </c>
      <c r="AFT96">
        <f t="shared" ref="AFT96:AFT123" si="339">AFR96</f>
        <v>7</v>
      </c>
      <c r="AFU96" s="138">
        <f>AFT96*10000*MARGIN!$G13/MARGIN!$D13</f>
        <v>52957.3449664</v>
      </c>
      <c r="AFV96" s="138"/>
      <c r="AFW96" s="196">
        <f t="shared" ref="AFW96:AFW101" si="340">IF(AFJ96=1,ABS(AFU96*AFN96),-ABS(AFU96*AFN96))</f>
        <v>0</v>
      </c>
      <c r="AFX96" s="196"/>
      <c r="AFY96" s="196"/>
      <c r="AFZ96" s="196">
        <f t="shared" ref="AFZ96:AFZ123" si="341">IF(AFL96=1,ABS(AFU96*AFN96),-ABS(AFU96*AFN96))</f>
        <v>0</v>
      </c>
      <c r="AGA96" s="196">
        <f t="shared" ref="AGA96:AGA101" si="342">IF(AFN96=1,ABS(AFW96*AFO96),-ABS(AFW96*AFO96))</f>
        <v>0</v>
      </c>
      <c r="AGB96" s="196"/>
      <c r="AGC96" s="196"/>
      <c r="AGD96" s="196"/>
      <c r="AGE96" s="196"/>
      <c r="AGF96" s="196"/>
      <c r="AGG96" s="196"/>
      <c r="AGH96" s="196"/>
      <c r="AGJ96">
        <f t="shared" ref="AGJ96:AGJ123" si="343">-AFP96+AGK96</f>
        <v>-50</v>
      </c>
      <c r="AGN96">
        <v>1</v>
      </c>
      <c r="AGP96">
        <v>1</v>
      </c>
      <c r="AGS96">
        <f t="shared" ref="AGS96:AGS101" si="344">IF(AGK96=AGR96,1,0)</f>
        <v>1</v>
      </c>
      <c r="AGU96">
        <f t="shared" ref="AGU96:AGU123" si="345">IF(AGR96=AGP96,1,0)</f>
        <v>0</v>
      </c>
      <c r="AGX96" s="116" t="s">
        <v>1108</v>
      </c>
      <c r="AGY96">
        <v>50</v>
      </c>
      <c r="AGZ96" t="str">
        <f t="shared" ref="AGZ96:AGZ101" si="346">IF(AGK96="","FALSE","TRUE")</f>
        <v>FALSE</v>
      </c>
      <c r="AHA96">
        <f>ROUND(MARGIN!$J13,0)</f>
        <v>7</v>
      </c>
      <c r="AHB96">
        <f t="shared" ref="AHB96:AHB123" si="347">ROUND(IF(AGK96=AGP96,AHA96*(1+$AH$95),AHA96*(1-$AH$95)),0)</f>
        <v>5</v>
      </c>
      <c r="AHC96">
        <f t="shared" ref="AHC96:AHC123" si="348">AHA96</f>
        <v>7</v>
      </c>
      <c r="AHD96" s="138">
        <f>AHC96*10000*MARGIN!$G13/MARGIN!$D13</f>
        <v>52957.3449664</v>
      </c>
      <c r="AHE96" s="138"/>
      <c r="AHF96" s="196">
        <f t="shared" ref="AHF96:AHF101" si="349">IF(AGS96=1,ABS(AHD96*AGW96),-ABS(AHD96*AGW96))</f>
        <v>0</v>
      </c>
      <c r="AHG96" s="196"/>
      <c r="AHH96" s="196"/>
      <c r="AHI96" s="196">
        <f t="shared" ref="AHI96:AHI123" si="350">IF(AGU96=1,ABS(AHD96*AGW96),-ABS(AHD96*AGW96))</f>
        <v>0</v>
      </c>
      <c r="AHJ96" s="196">
        <f t="shared" ref="AHJ96:AHJ101" si="351">IF(AGW96=1,ABS(AHF96*AGX96),-ABS(AHF96*AGX96))</f>
        <v>0</v>
      </c>
      <c r="AHK96" s="196"/>
      <c r="AHL96" s="196"/>
      <c r="AHM96" s="196"/>
      <c r="AHN96" s="196"/>
      <c r="AHO96" s="196"/>
      <c r="AHP96" s="196"/>
      <c r="AHQ96" s="196"/>
      <c r="AHS96">
        <f t="shared" ref="AHS96:AHS123" si="352">-AGY96+AHT96</f>
        <v>-50</v>
      </c>
      <c r="AHW96">
        <v>1</v>
      </c>
      <c r="AHY96">
        <v>1</v>
      </c>
      <c r="AIB96">
        <f t="shared" ref="AIB96:AIB101" si="353">IF(AHT96=AIA96,1,0)</f>
        <v>1</v>
      </c>
      <c r="AID96">
        <f t="shared" ref="AID96:AID123" si="354">IF(AIA96=AHY96,1,0)</f>
        <v>0</v>
      </c>
      <c r="AIG96" s="116" t="s">
        <v>1108</v>
      </c>
      <c r="AIH96">
        <v>50</v>
      </c>
      <c r="AII96" t="str">
        <f t="shared" ref="AII96:AII101" si="355">IF(AHT96="","FALSE","TRUE")</f>
        <v>FALSE</v>
      </c>
      <c r="AIJ96">
        <f>ROUND(MARGIN!$J13,0)</f>
        <v>7</v>
      </c>
      <c r="AIK96">
        <f t="shared" ref="AIK96:AIK123" si="356">ROUND(IF(AHT96=AHY96,AIJ96*(1+$AH$95),AIJ96*(1-$AH$95)),0)</f>
        <v>5</v>
      </c>
      <c r="AIL96">
        <f t="shared" ref="AIL96:AIL123" si="357">AIJ96</f>
        <v>7</v>
      </c>
      <c r="AIM96" s="138">
        <f>AIL96*10000*MARGIN!$G13/MARGIN!$D13</f>
        <v>52957.3449664</v>
      </c>
      <c r="AIN96" s="138"/>
      <c r="AIO96" s="196">
        <f t="shared" ref="AIO96:AIO101" si="358">IF(AIB96=1,ABS(AIM96*AIF96),-ABS(AIM96*AIF96))</f>
        <v>0</v>
      </c>
      <c r="AIP96" s="196"/>
      <c r="AIQ96" s="196"/>
      <c r="AIR96" s="196">
        <f t="shared" ref="AIR96:AIR123" si="359">IF(AID96=1,ABS(AIM96*AIF96),-ABS(AIM96*AIF96))</f>
        <v>0</v>
      </c>
      <c r="AIS96" s="196">
        <f t="shared" ref="AIS96:AIS101" si="360">IF(AIF96=1,ABS(AIO96*AIG96),-ABS(AIO96*AIG96))</f>
        <v>0</v>
      </c>
      <c r="AIT96" s="196"/>
      <c r="AIU96" s="196"/>
      <c r="AIV96" s="196"/>
      <c r="AIW96" s="196"/>
      <c r="AIX96" s="196"/>
      <c r="AIY96" s="196"/>
      <c r="AIZ96" s="196"/>
    </row>
    <row r="97" spans="1:936" x14ac:dyDescent="0.25">
      <c r="A97" s="182" t="s">
        <v>1126</v>
      </c>
      <c r="B97" s="164" t="s">
        <v>23</v>
      </c>
      <c r="F97" t="e">
        <f>-#REF!+G97</f>
        <v>#REF!</v>
      </c>
      <c r="G97">
        <v>1</v>
      </c>
      <c r="H97">
        <v>1</v>
      </c>
      <c r="I97">
        <v>-1</v>
      </c>
      <c r="J97">
        <f t="shared" si="317"/>
        <v>0</v>
      </c>
      <c r="K97">
        <f t="shared" si="318"/>
        <v>0</v>
      </c>
      <c r="L97" s="183">
        <v>-1.3062591165E-2</v>
      </c>
      <c r="M97" s="116" t="s">
        <v>917</v>
      </c>
      <c r="N97">
        <v>50</v>
      </c>
      <c r="O97" t="str">
        <f t="shared" si="319"/>
        <v>TRUE</v>
      </c>
      <c r="P97">
        <f>ROUND(MARGIN!$J14,0)</f>
        <v>4</v>
      </c>
      <c r="Q97" t="e">
        <f>IF(ABS(G97+I97)=2,ROUND(P97*(1+#REF!),0),IF(I97="",P97,ROUND(P97*(1+-#REF!),0)))</f>
        <v>#REF!</v>
      </c>
      <c r="R97">
        <f t="shared" ref="R97:R123" si="361">P97</f>
        <v>4</v>
      </c>
      <c r="S97" s="138">
        <f>R97*10000*MARGIN!$G14/MARGIN!$D14</f>
        <v>52773.039015839997</v>
      </c>
      <c r="T97" s="144">
        <f t="shared" si="320"/>
        <v>-689.35263319851185</v>
      </c>
      <c r="U97" s="144">
        <f t="shared" si="321"/>
        <v>-689.35263319851185</v>
      </c>
      <c r="W97">
        <f t="shared" si="322"/>
        <v>-2</v>
      </c>
      <c r="X97">
        <v>-1</v>
      </c>
      <c r="Y97">
        <v>1</v>
      </c>
      <c r="Z97">
        <v>-1</v>
      </c>
      <c r="AA97">
        <f t="shared" si="323"/>
        <v>1</v>
      </c>
      <c r="AB97">
        <f t="shared" si="324"/>
        <v>0</v>
      </c>
      <c r="AC97">
        <v>-4.85030092181E-3</v>
      </c>
      <c r="AD97" s="116" t="s">
        <v>1108</v>
      </c>
      <c r="AE97">
        <v>50</v>
      </c>
      <c r="AF97" t="str">
        <f t="shared" si="325"/>
        <v>TRUE</v>
      </c>
      <c r="AG97">
        <f>ROUND(MARGIN!$J14,0)</f>
        <v>4</v>
      </c>
      <c r="AH97">
        <f t="shared" ref="AH97:AH123" si="362">ROUND(IF(X97=Y97,AG97*(1+$AH$95),AG97*(1-$AH$95)),0)</f>
        <v>3</v>
      </c>
      <c r="AI97">
        <f t="shared" ref="AI97:AI123" si="363">AG97</f>
        <v>4</v>
      </c>
      <c r="AJ97" s="138">
        <f>AI97*10000*MARGIN!$G14/MARGIN!$D14</f>
        <v>52773.039015839997</v>
      </c>
      <c r="AK97" s="196">
        <f t="shared" si="326"/>
        <v>255.96511978524384</v>
      </c>
      <c r="AL97" s="196">
        <f t="shared" si="327"/>
        <v>-255.96511978524384</v>
      </c>
      <c r="AN97">
        <f t="shared" si="328"/>
        <v>2</v>
      </c>
      <c r="AO97">
        <v>1</v>
      </c>
      <c r="AP97">
        <v>1</v>
      </c>
      <c r="AQ97">
        <v>-1</v>
      </c>
      <c r="AR97">
        <f t="shared" si="329"/>
        <v>0</v>
      </c>
      <c r="AS97">
        <f t="shared" si="330"/>
        <v>0</v>
      </c>
      <c r="AT97">
        <v>-5.1189139532499999E-3</v>
      </c>
      <c r="AU97" s="116" t="s">
        <v>1108</v>
      </c>
      <c r="AV97">
        <v>50</v>
      </c>
      <c r="AW97" t="str">
        <f t="shared" si="331"/>
        <v>TRUE</v>
      </c>
      <c r="AX97">
        <f>ROUND(MARGIN!$J14,0)</f>
        <v>4</v>
      </c>
      <c r="AY97">
        <f t="shared" ref="AY97:AY123" si="364">ROUND(IF(AO97=AP97,AX97*(1+$AH$95),AX97*(1-$AH$95)),0)</f>
        <v>5</v>
      </c>
      <c r="AZ97">
        <f t="shared" ref="AZ97:AZ123" si="365">AX97</f>
        <v>4</v>
      </c>
      <c r="BA97" s="138">
        <f>AZ97*10000*MARGIN!$G14/MARGIN!$D14</f>
        <v>52773.039015839997</v>
      </c>
      <c r="BB97" s="196">
        <f t="shared" si="332"/>
        <v>-270.14064577358999</v>
      </c>
      <c r="BC97" s="196">
        <f t="shared" si="333"/>
        <v>-270.14064577358999</v>
      </c>
      <c r="BE97">
        <v>-2</v>
      </c>
      <c r="BF97">
        <v>-1</v>
      </c>
      <c r="BG97">
        <v>-1</v>
      </c>
      <c r="BH97">
        <v>-1</v>
      </c>
      <c r="BI97">
        <v>1</v>
      </c>
      <c r="BJ97">
        <v>1</v>
      </c>
      <c r="BK97">
        <v>-4.5758373218E-3</v>
      </c>
      <c r="BL97" s="116" t="s">
        <v>1108</v>
      </c>
      <c r="BM97">
        <v>50</v>
      </c>
      <c r="BN97" t="s">
        <v>1180</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1180</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1180</v>
      </c>
      <c r="DB97">
        <v>5</v>
      </c>
      <c r="DC97">
        <v>6</v>
      </c>
      <c r="DD97">
        <v>5</v>
      </c>
      <c r="DE97" s="138">
        <v>72253.54853</v>
      </c>
      <c r="DF97" s="196">
        <v>0</v>
      </c>
      <c r="DG97" s="196"/>
      <c r="DH97" s="196">
        <v>0</v>
      </c>
      <c r="DJ97">
        <v>0</v>
      </c>
      <c r="DL97">
        <v>-1</v>
      </c>
      <c r="DN97">
        <v>-1</v>
      </c>
      <c r="DQ97">
        <v>1</v>
      </c>
      <c r="DS97">
        <v>0</v>
      </c>
      <c r="DV97" s="116" t="s">
        <v>1108</v>
      </c>
      <c r="DW97">
        <v>50</v>
      </c>
      <c r="DX97" t="s">
        <v>1183</v>
      </c>
      <c r="DY97">
        <v>5</v>
      </c>
      <c r="DZ97">
        <v>4</v>
      </c>
      <c r="EA97">
        <v>5</v>
      </c>
      <c r="EB97" s="138">
        <v>72253.54853</v>
      </c>
      <c r="EC97" s="196">
        <v>0</v>
      </c>
      <c r="ED97" s="196"/>
      <c r="EE97" s="196">
        <v>0</v>
      </c>
      <c r="EF97" s="196">
        <v>0</v>
      </c>
      <c r="EH97">
        <v>0</v>
      </c>
      <c r="EJ97">
        <v>-1</v>
      </c>
      <c r="EL97">
        <v>-1</v>
      </c>
      <c r="EO97">
        <v>1</v>
      </c>
      <c r="EQ97">
        <v>0</v>
      </c>
      <c r="ET97" s="116" t="s">
        <v>1108</v>
      </c>
      <c r="EU97">
        <v>50</v>
      </c>
      <c r="EV97" t="s">
        <v>1183</v>
      </c>
      <c r="EW97">
        <v>5</v>
      </c>
      <c r="EX97">
        <v>4</v>
      </c>
      <c r="EY97">
        <v>5</v>
      </c>
      <c r="EZ97" s="138">
        <v>70821.411770000006</v>
      </c>
      <c r="FA97" s="196">
        <v>0</v>
      </c>
      <c r="FB97" s="196"/>
      <c r="FC97" s="196">
        <v>0</v>
      </c>
      <c r="FD97" s="196">
        <v>0</v>
      </c>
      <c r="FF97">
        <v>0</v>
      </c>
      <c r="FH97">
        <v>-1</v>
      </c>
      <c r="FJ97">
        <v>-1</v>
      </c>
      <c r="FM97">
        <v>1</v>
      </c>
      <c r="FO97">
        <v>0</v>
      </c>
      <c r="FR97" s="116" t="s">
        <v>1108</v>
      </c>
      <c r="FS97">
        <v>50</v>
      </c>
      <c r="FT97" t="s">
        <v>1183</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1183</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1183</v>
      </c>
      <c r="HU97">
        <v>4</v>
      </c>
      <c r="HV97">
        <v>3</v>
      </c>
      <c r="HW97">
        <v>4</v>
      </c>
      <c r="HX97" s="138">
        <v>58696.496904000007</v>
      </c>
      <c r="HY97" s="138"/>
      <c r="HZ97" s="196">
        <v>0</v>
      </c>
      <c r="IA97" s="196"/>
      <c r="IB97" s="196"/>
      <c r="IC97" s="196">
        <v>0</v>
      </c>
      <c r="ID97" s="196">
        <v>0</v>
      </c>
      <c r="IF97">
        <v>0</v>
      </c>
      <c r="IJ97">
        <v>-1</v>
      </c>
      <c r="IM97">
        <v>1</v>
      </c>
      <c r="IO97">
        <v>0</v>
      </c>
      <c r="IR97" s="116"/>
      <c r="IS97">
        <v>50</v>
      </c>
      <c r="IT97" t="s">
        <v>1183</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1183</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1183</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1183</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1183</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1183</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1183</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1183</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1183</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1183</v>
      </c>
      <c r="SF97">
        <v>4</v>
      </c>
      <c r="SG97">
        <v>3</v>
      </c>
      <c r="SH97">
        <v>4</v>
      </c>
      <c r="SI97" s="138">
        <v>53159.785120000008</v>
      </c>
      <c r="SJ97" s="138"/>
      <c r="SK97" s="196">
        <v>0</v>
      </c>
      <c r="SL97" s="196"/>
      <c r="SM97" s="196"/>
      <c r="SN97" s="196">
        <v>0</v>
      </c>
      <c r="SO97" s="196">
        <v>0</v>
      </c>
      <c r="SP97" s="196"/>
      <c r="SQ97" s="196"/>
      <c r="SR97" s="196"/>
      <c r="SS97" s="196"/>
      <c r="ST97" s="196"/>
      <c r="SU97" s="196"/>
      <c r="SV97" s="196"/>
      <c r="SX97">
        <v>-50</v>
      </c>
      <c r="TB97">
        <v>-1</v>
      </c>
      <c r="TD97">
        <v>-1</v>
      </c>
      <c r="TG97">
        <v>1</v>
      </c>
      <c r="TI97">
        <v>0</v>
      </c>
      <c r="TL97" s="116" t="s">
        <v>1108</v>
      </c>
      <c r="TM97">
        <v>50</v>
      </c>
      <c r="TN97" t="s">
        <v>1183</v>
      </c>
      <c r="TO97">
        <v>4</v>
      </c>
      <c r="TP97">
        <v>3</v>
      </c>
      <c r="TQ97">
        <v>4</v>
      </c>
      <c r="TR97" s="138">
        <v>52205.103199999998</v>
      </c>
      <c r="TS97" s="138"/>
      <c r="TT97" s="196">
        <v>0</v>
      </c>
      <c r="TU97" s="196"/>
      <c r="TV97" s="196"/>
      <c r="TW97" s="196">
        <v>0</v>
      </c>
      <c r="TX97" s="196">
        <v>0</v>
      </c>
      <c r="TY97" s="196"/>
      <c r="TZ97" s="196"/>
      <c r="UA97" s="196"/>
      <c r="UB97" s="196"/>
      <c r="UC97" s="196"/>
      <c r="UD97" s="196"/>
      <c r="UE97" s="196"/>
      <c r="UG97">
        <v>-50</v>
      </c>
      <c r="UK97">
        <v>-1</v>
      </c>
      <c r="UM97">
        <v>-1</v>
      </c>
      <c r="UP97">
        <v>1</v>
      </c>
      <c r="UR97">
        <v>0</v>
      </c>
      <c r="UU97" s="116" t="s">
        <v>1108</v>
      </c>
      <c r="UV97">
        <v>50</v>
      </c>
      <c r="UW97" t="s">
        <v>1183</v>
      </c>
      <c r="UX97">
        <v>4</v>
      </c>
      <c r="UY97">
        <v>3</v>
      </c>
      <c r="UZ97">
        <v>4</v>
      </c>
      <c r="VA97" s="138">
        <v>52205.103199999998</v>
      </c>
      <c r="VB97" s="138"/>
      <c r="VC97" s="196">
        <v>0</v>
      </c>
      <c r="VD97" s="196"/>
      <c r="VE97" s="196"/>
      <c r="VF97" s="196">
        <v>0</v>
      </c>
      <c r="VG97" s="196">
        <v>0</v>
      </c>
      <c r="VH97" s="196"/>
      <c r="VI97" s="196"/>
      <c r="VJ97" s="196"/>
      <c r="VK97" s="196"/>
      <c r="VL97" s="196"/>
      <c r="VM97" s="196"/>
      <c r="VN97" s="196"/>
      <c r="VP97">
        <v>-50</v>
      </c>
      <c r="VT97">
        <v>-1</v>
      </c>
      <c r="VV97">
        <v>-1</v>
      </c>
      <c r="VY97">
        <v>1</v>
      </c>
      <c r="WA97">
        <v>0</v>
      </c>
      <c r="WD97" s="116" t="s">
        <v>1108</v>
      </c>
      <c r="WE97">
        <v>50</v>
      </c>
      <c r="WF97" t="s">
        <v>1183</v>
      </c>
      <c r="WG97">
        <v>4</v>
      </c>
      <c r="WH97">
        <v>3</v>
      </c>
      <c r="WI97">
        <v>4</v>
      </c>
      <c r="WJ97" s="138">
        <v>51646.77645456</v>
      </c>
      <c r="WK97" s="138"/>
      <c r="WL97" s="196">
        <v>0</v>
      </c>
      <c r="WM97" s="196"/>
      <c r="WN97" s="196"/>
      <c r="WO97" s="196">
        <v>0</v>
      </c>
      <c r="WP97" s="196">
        <v>0</v>
      </c>
      <c r="WQ97" s="196"/>
      <c r="WR97" s="196"/>
      <c r="WS97" s="196"/>
      <c r="WT97" s="196"/>
      <c r="WU97" s="196"/>
      <c r="WV97" s="196"/>
      <c r="WW97" s="196"/>
      <c r="WY97">
        <v>-50</v>
      </c>
      <c r="XC97">
        <v>-1</v>
      </c>
      <c r="XE97">
        <v>-1</v>
      </c>
      <c r="XH97">
        <v>1</v>
      </c>
      <c r="XJ97">
        <v>0</v>
      </c>
      <c r="XM97" s="116" t="s">
        <v>1108</v>
      </c>
      <c r="XN97">
        <v>50</v>
      </c>
      <c r="XO97" t="s">
        <v>1183</v>
      </c>
      <c r="XP97">
        <v>4</v>
      </c>
      <c r="XQ97">
        <v>3</v>
      </c>
      <c r="XR97">
        <v>4</v>
      </c>
      <c r="XS97" s="138">
        <v>51646.77645456</v>
      </c>
      <c r="XT97" s="138"/>
      <c r="XU97" s="196">
        <v>0</v>
      </c>
      <c r="XV97" s="196"/>
      <c r="XW97" s="196"/>
      <c r="XX97" s="196">
        <v>0</v>
      </c>
      <c r="XY97" s="196">
        <v>0</v>
      </c>
      <c r="XZ97" s="196"/>
      <c r="YA97" s="196"/>
      <c r="YB97" s="196"/>
      <c r="YC97" s="196"/>
      <c r="YD97" s="196"/>
      <c r="YE97" s="196"/>
      <c r="YF97" s="196"/>
      <c r="YH97">
        <v>-50</v>
      </c>
      <c r="YL97">
        <v>-1</v>
      </c>
      <c r="YN97">
        <v>-1</v>
      </c>
      <c r="YQ97">
        <v>1</v>
      </c>
      <c r="YS97">
        <v>0</v>
      </c>
      <c r="YV97" s="116" t="s">
        <v>1108</v>
      </c>
      <c r="YW97">
        <v>50</v>
      </c>
      <c r="YX97" t="s">
        <v>1183</v>
      </c>
      <c r="YY97">
        <v>4</v>
      </c>
      <c r="YZ97">
        <v>3</v>
      </c>
      <c r="ZA97">
        <v>4</v>
      </c>
      <c r="ZB97" s="138">
        <v>51814.712685599996</v>
      </c>
      <c r="ZC97" s="138"/>
      <c r="ZD97" s="196">
        <v>0</v>
      </c>
      <c r="ZE97" s="196"/>
      <c r="ZF97" s="196"/>
      <c r="ZG97" s="196">
        <v>0</v>
      </c>
      <c r="ZH97" s="196">
        <v>0</v>
      </c>
      <c r="ZI97" s="196"/>
      <c r="ZJ97" s="196"/>
      <c r="ZK97" s="196"/>
      <c r="ZL97" s="196"/>
      <c r="ZM97" s="196"/>
      <c r="ZN97" s="196"/>
      <c r="ZO97" s="196"/>
      <c r="ZQ97">
        <v>-50</v>
      </c>
      <c r="ZU97">
        <v>-1</v>
      </c>
      <c r="ZW97">
        <v>-1</v>
      </c>
      <c r="ZZ97">
        <v>1</v>
      </c>
      <c r="AAB97">
        <v>0</v>
      </c>
      <c r="AAE97" s="116" t="s">
        <v>1108</v>
      </c>
      <c r="AAF97">
        <v>50</v>
      </c>
      <c r="AAG97" t="s">
        <v>1183</v>
      </c>
      <c r="AAH97">
        <v>4</v>
      </c>
      <c r="AAI97">
        <v>3</v>
      </c>
      <c r="AAJ97">
        <v>4</v>
      </c>
      <c r="AAK97" s="138">
        <v>51961.578777359995</v>
      </c>
      <c r="AAL97" s="138"/>
      <c r="AAM97" s="196">
        <v>0</v>
      </c>
      <c r="AAN97" s="196"/>
      <c r="AAO97" s="196"/>
      <c r="AAP97" s="196">
        <v>0</v>
      </c>
      <c r="AAQ97" s="196">
        <v>0</v>
      </c>
      <c r="AAR97" s="196"/>
      <c r="AAS97" s="196"/>
      <c r="AAT97" s="196"/>
      <c r="AAU97" s="196"/>
      <c r="AAV97" s="196"/>
      <c r="AAW97" s="196"/>
      <c r="AAX97" s="196"/>
      <c r="AAZ97">
        <v>-50</v>
      </c>
      <c r="ABD97">
        <v>-1</v>
      </c>
      <c r="ABF97">
        <v>-1</v>
      </c>
      <c r="ABI97">
        <v>1</v>
      </c>
      <c r="ABK97">
        <v>0</v>
      </c>
      <c r="ABN97" s="116" t="s">
        <v>1108</v>
      </c>
      <c r="ABO97">
        <v>50</v>
      </c>
      <c r="ABP97" t="s">
        <v>1183</v>
      </c>
      <c r="ABQ97">
        <v>4</v>
      </c>
      <c r="ABR97">
        <v>3</v>
      </c>
      <c r="ABS97">
        <v>4</v>
      </c>
      <c r="ABT97" s="138">
        <v>52654.821519559999</v>
      </c>
      <c r="ABU97" s="138"/>
      <c r="ABV97" s="196">
        <v>0</v>
      </c>
      <c r="ABW97" s="196"/>
      <c r="ABX97" s="196"/>
      <c r="ABY97" s="196">
        <v>0</v>
      </c>
      <c r="ABZ97" s="196">
        <v>0</v>
      </c>
      <c r="ACA97" s="196"/>
      <c r="ACB97" s="196"/>
      <c r="ACC97" s="196"/>
      <c r="ACD97" s="196"/>
      <c r="ACE97" s="196"/>
      <c r="ACF97" s="196"/>
      <c r="ACG97" s="196"/>
      <c r="ACI97">
        <v>-50</v>
      </c>
      <c r="ACM97">
        <v>-1</v>
      </c>
      <c r="ACO97">
        <v>-1</v>
      </c>
      <c r="ACR97">
        <v>1</v>
      </c>
      <c r="ACT97">
        <v>0</v>
      </c>
      <c r="ACW97" s="116" t="s">
        <v>1108</v>
      </c>
      <c r="ACX97">
        <v>50</v>
      </c>
      <c r="ACY97" t="s">
        <v>1183</v>
      </c>
      <c r="ACZ97">
        <v>4</v>
      </c>
      <c r="ADA97">
        <v>3</v>
      </c>
      <c r="ADB97">
        <v>4</v>
      </c>
      <c r="ADC97" s="138">
        <v>52562.862734760005</v>
      </c>
      <c r="ADD97" s="138"/>
      <c r="ADE97" s="196">
        <v>0</v>
      </c>
      <c r="ADF97" s="196"/>
      <c r="ADG97" s="196"/>
      <c r="ADH97" s="196">
        <v>0</v>
      </c>
      <c r="ADI97" s="196">
        <v>0</v>
      </c>
      <c r="ADJ97" s="196"/>
      <c r="ADK97" s="196"/>
      <c r="ADL97" s="196"/>
      <c r="ADM97" s="196"/>
      <c r="ADN97" s="196"/>
      <c r="ADO97" s="196"/>
      <c r="ADP97" s="196"/>
      <c r="ADR97">
        <v>-50</v>
      </c>
      <c r="ADV97">
        <v>-1</v>
      </c>
      <c r="ADX97">
        <v>-1</v>
      </c>
      <c r="AEA97">
        <v>1</v>
      </c>
      <c r="AEC97">
        <v>0</v>
      </c>
      <c r="AEF97" s="116" t="s">
        <v>1108</v>
      </c>
      <c r="AEG97">
        <v>50</v>
      </c>
      <c r="AEH97" t="s">
        <v>1183</v>
      </c>
      <c r="AEI97">
        <v>4</v>
      </c>
      <c r="AEJ97">
        <v>3</v>
      </c>
      <c r="AEK97">
        <v>4</v>
      </c>
      <c r="AEL97" s="138">
        <v>53376.689067759995</v>
      </c>
      <c r="AEM97" s="138"/>
      <c r="AEN97" s="196">
        <v>0</v>
      </c>
      <c r="AEO97" s="196"/>
      <c r="AEP97" s="196"/>
      <c r="AEQ97" s="196">
        <v>0</v>
      </c>
      <c r="AER97" s="196">
        <v>0</v>
      </c>
      <c r="AES97" s="196"/>
      <c r="AET97" s="196"/>
      <c r="AEU97" s="196"/>
      <c r="AEV97" s="196"/>
      <c r="AEW97" s="196"/>
      <c r="AEX97" s="196"/>
      <c r="AEY97" s="196"/>
      <c r="AFA97">
        <f t="shared" si="334"/>
        <v>-50</v>
      </c>
      <c r="AFE97">
        <v>-1</v>
      </c>
      <c r="AFG97">
        <v>-1</v>
      </c>
      <c r="AFJ97">
        <f t="shared" si="335"/>
        <v>1</v>
      </c>
      <c r="AFL97">
        <f t="shared" si="336"/>
        <v>0</v>
      </c>
      <c r="AFO97" s="116" t="s">
        <v>1108</v>
      </c>
      <c r="AFP97">
        <v>50</v>
      </c>
      <c r="AFQ97" t="str">
        <f t="shared" si="337"/>
        <v>FALSE</v>
      </c>
      <c r="AFR97">
        <f>ROUND(MARGIN!$J14,0)</f>
        <v>4</v>
      </c>
      <c r="AFS97">
        <f t="shared" si="338"/>
        <v>3</v>
      </c>
      <c r="AFT97">
        <f t="shared" si="339"/>
        <v>4</v>
      </c>
      <c r="AFU97" s="138">
        <f>AFT97*10000*MARGIN!$G14/MARGIN!$D14</f>
        <v>52773.039015839997</v>
      </c>
      <c r="AFV97" s="138"/>
      <c r="AFW97" s="196">
        <f t="shared" si="340"/>
        <v>0</v>
      </c>
      <c r="AFX97" s="196"/>
      <c r="AFY97" s="196"/>
      <c r="AFZ97" s="196">
        <f t="shared" si="341"/>
        <v>0</v>
      </c>
      <c r="AGA97" s="196">
        <f t="shared" si="342"/>
        <v>0</v>
      </c>
      <c r="AGB97" s="196"/>
      <c r="AGC97" s="196"/>
      <c r="AGD97" s="196"/>
      <c r="AGE97" s="196"/>
      <c r="AGF97" s="196"/>
      <c r="AGG97" s="196"/>
      <c r="AGH97" s="196"/>
      <c r="AGJ97">
        <f t="shared" si="343"/>
        <v>-50</v>
      </c>
      <c r="AGN97">
        <v>-1</v>
      </c>
      <c r="AGP97">
        <v>-1</v>
      </c>
      <c r="AGS97">
        <f t="shared" si="344"/>
        <v>1</v>
      </c>
      <c r="AGU97">
        <f t="shared" si="345"/>
        <v>0</v>
      </c>
      <c r="AGX97" s="116" t="s">
        <v>1108</v>
      </c>
      <c r="AGY97">
        <v>50</v>
      </c>
      <c r="AGZ97" t="str">
        <f t="shared" si="346"/>
        <v>FALSE</v>
      </c>
      <c r="AHA97">
        <f>ROUND(MARGIN!$J14,0)</f>
        <v>4</v>
      </c>
      <c r="AHB97">
        <f t="shared" si="347"/>
        <v>3</v>
      </c>
      <c r="AHC97">
        <f t="shared" si="348"/>
        <v>4</v>
      </c>
      <c r="AHD97" s="138">
        <f>AHC97*10000*MARGIN!$G14/MARGIN!$D14</f>
        <v>52773.039015839997</v>
      </c>
      <c r="AHE97" s="138"/>
      <c r="AHF97" s="196">
        <f t="shared" si="349"/>
        <v>0</v>
      </c>
      <c r="AHG97" s="196"/>
      <c r="AHH97" s="196"/>
      <c r="AHI97" s="196">
        <f t="shared" si="350"/>
        <v>0</v>
      </c>
      <c r="AHJ97" s="196">
        <f t="shared" si="351"/>
        <v>0</v>
      </c>
      <c r="AHK97" s="196"/>
      <c r="AHL97" s="196"/>
      <c r="AHM97" s="196"/>
      <c r="AHN97" s="196"/>
      <c r="AHO97" s="196"/>
      <c r="AHP97" s="196"/>
      <c r="AHQ97" s="196"/>
      <c r="AHS97">
        <f t="shared" si="352"/>
        <v>-50</v>
      </c>
      <c r="AHW97">
        <v>-1</v>
      </c>
      <c r="AHY97">
        <v>-1</v>
      </c>
      <c r="AIB97">
        <f t="shared" si="353"/>
        <v>1</v>
      </c>
      <c r="AID97">
        <f t="shared" si="354"/>
        <v>0</v>
      </c>
      <c r="AIG97" s="116" t="s">
        <v>1108</v>
      </c>
      <c r="AIH97">
        <v>50</v>
      </c>
      <c r="AII97" t="str">
        <f t="shared" si="355"/>
        <v>FALSE</v>
      </c>
      <c r="AIJ97">
        <f>ROUND(MARGIN!$J14,0)</f>
        <v>4</v>
      </c>
      <c r="AIK97">
        <f t="shared" si="356"/>
        <v>3</v>
      </c>
      <c r="AIL97">
        <f t="shared" si="357"/>
        <v>4</v>
      </c>
      <c r="AIM97" s="138">
        <f>AIL97*10000*MARGIN!$G14/MARGIN!$D14</f>
        <v>52773.039015839997</v>
      </c>
      <c r="AIN97" s="138"/>
      <c r="AIO97" s="196">
        <f t="shared" si="358"/>
        <v>0</v>
      </c>
      <c r="AIP97" s="196"/>
      <c r="AIQ97" s="196"/>
      <c r="AIR97" s="196">
        <f t="shared" si="359"/>
        <v>0</v>
      </c>
      <c r="AIS97" s="196">
        <f t="shared" si="360"/>
        <v>0</v>
      </c>
      <c r="AIT97" s="196"/>
      <c r="AIU97" s="196"/>
      <c r="AIV97" s="196"/>
      <c r="AIW97" s="196"/>
      <c r="AIX97" s="196"/>
      <c r="AIY97" s="196"/>
      <c r="AIZ97" s="196"/>
    </row>
    <row r="98" spans="1:936" x14ac:dyDescent="0.25">
      <c r="A98" t="s">
        <v>1081</v>
      </c>
      <c r="B98" s="164" t="s">
        <v>7</v>
      </c>
      <c r="F98" t="e">
        <f>-#REF!+G98</f>
        <v>#REF!</v>
      </c>
      <c r="G98">
        <v>1</v>
      </c>
      <c r="H98">
        <v>-1</v>
      </c>
      <c r="I98">
        <v>-1</v>
      </c>
      <c r="J98">
        <f t="shared" si="317"/>
        <v>0</v>
      </c>
      <c r="K98">
        <f t="shared" si="318"/>
        <v>1</v>
      </c>
      <c r="L98" s="183">
        <v>-3.2285536333900001E-3</v>
      </c>
      <c r="M98" s="116" t="s">
        <v>918</v>
      </c>
      <c r="N98">
        <v>50</v>
      </c>
      <c r="O98" t="str">
        <f t="shared" si="319"/>
        <v>TRUE</v>
      </c>
      <c r="P98">
        <f>ROUND(MARGIN!$J15,0)</f>
        <v>7</v>
      </c>
      <c r="Q98" t="e">
        <f>IF(ABS(G98+I98)=2,ROUND(P98*(1+#REF!),0),IF(I98="",P98,ROUND(P98*(1+-#REF!),0)))</f>
        <v>#REF!</v>
      </c>
      <c r="R98">
        <f t="shared" si="361"/>
        <v>7</v>
      </c>
      <c r="S98" s="138">
        <f>R98*10000*MARGIN!$G15/MARGIN!$D15</f>
        <v>52975.407492136117</v>
      </c>
      <c r="T98" s="144">
        <f t="shared" si="320"/>
        <v>-171.03394433905189</v>
      </c>
      <c r="U98" s="144">
        <f t="shared" si="321"/>
        <v>171.03394433905189</v>
      </c>
      <c r="W98">
        <f t="shared" si="322"/>
        <v>-2</v>
      </c>
      <c r="X98">
        <v>-1</v>
      </c>
      <c r="Y98">
        <v>-1</v>
      </c>
      <c r="Z98">
        <v>1</v>
      </c>
      <c r="AA98">
        <f t="shared" si="323"/>
        <v>0</v>
      </c>
      <c r="AB98">
        <f t="shared" si="324"/>
        <v>0</v>
      </c>
      <c r="AC98">
        <v>9.8955610247499996E-3</v>
      </c>
      <c r="AD98" s="116" t="s">
        <v>1108</v>
      </c>
      <c r="AE98">
        <v>50</v>
      </c>
      <c r="AF98" t="str">
        <f t="shared" si="325"/>
        <v>TRUE</v>
      </c>
      <c r="AG98">
        <f>ROUND(MARGIN!$J15,0)</f>
        <v>7</v>
      </c>
      <c r="AH98">
        <f t="shared" si="362"/>
        <v>9</v>
      </c>
      <c r="AI98">
        <f t="shared" si="363"/>
        <v>7</v>
      </c>
      <c r="AJ98" s="138">
        <f>AI98*10000*MARGIN!$G15/MARGIN!$D15</f>
        <v>52975.407492136117</v>
      </c>
      <c r="AK98" s="196">
        <f t="shared" si="326"/>
        <v>-524.22137764943125</v>
      </c>
      <c r="AL98" s="196">
        <f t="shared" si="327"/>
        <v>-524.22137764943125</v>
      </c>
      <c r="AN98">
        <f t="shared" si="328"/>
        <v>2</v>
      </c>
      <c r="AO98">
        <v>1</v>
      </c>
      <c r="AP98">
        <v>1</v>
      </c>
      <c r="AQ98">
        <v>1</v>
      </c>
      <c r="AR98">
        <f t="shared" si="329"/>
        <v>1</v>
      </c>
      <c r="AS98">
        <f t="shared" si="330"/>
        <v>1</v>
      </c>
      <c r="AT98">
        <v>1.0518340804299999E-2</v>
      </c>
      <c r="AU98" s="116" t="s">
        <v>1108</v>
      </c>
      <c r="AV98">
        <v>50</v>
      </c>
      <c r="AW98" t="str">
        <f t="shared" si="331"/>
        <v>TRUE</v>
      </c>
      <c r="AX98">
        <f>ROUND(MARGIN!$J15,0)</f>
        <v>7</v>
      </c>
      <c r="AY98">
        <f t="shared" si="364"/>
        <v>9</v>
      </c>
      <c r="AZ98">
        <f t="shared" si="365"/>
        <v>7</v>
      </c>
      <c r="BA98" s="138">
        <f>AZ98*10000*MARGIN!$G15/MARGIN!$D15</f>
        <v>52975.407492136117</v>
      </c>
      <c r="BB98" s="196">
        <f t="shared" si="332"/>
        <v>557.21339024895519</v>
      </c>
      <c r="BC98" s="196">
        <f t="shared" si="333"/>
        <v>557.21339024895519</v>
      </c>
      <c r="BE98">
        <v>0</v>
      </c>
      <c r="BF98">
        <v>1</v>
      </c>
      <c r="BG98">
        <v>1</v>
      </c>
      <c r="BH98">
        <v>-1</v>
      </c>
      <c r="BI98">
        <v>0</v>
      </c>
      <c r="BJ98">
        <v>0</v>
      </c>
      <c r="BK98">
        <v>-1.57444894287E-3</v>
      </c>
      <c r="BL98" s="116" t="s">
        <v>1108</v>
      </c>
      <c r="BM98">
        <v>50</v>
      </c>
      <c r="BN98" t="s">
        <v>1180</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1180</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1180</v>
      </c>
      <c r="DB98">
        <v>10</v>
      </c>
      <c r="DC98">
        <v>13</v>
      </c>
      <c r="DD98">
        <v>10</v>
      </c>
      <c r="DE98" s="138">
        <v>74282.779230481887</v>
      </c>
      <c r="DF98" s="196">
        <v>0</v>
      </c>
      <c r="DG98" s="196"/>
      <c r="DH98" s="196">
        <v>0</v>
      </c>
      <c r="DJ98">
        <v>0</v>
      </c>
      <c r="DL98">
        <v>1</v>
      </c>
      <c r="DN98">
        <v>1</v>
      </c>
      <c r="DQ98">
        <v>1</v>
      </c>
      <c r="DS98">
        <v>0</v>
      </c>
      <c r="DV98" s="116" t="s">
        <v>1108</v>
      </c>
      <c r="DW98">
        <v>50</v>
      </c>
      <c r="DX98" t="s">
        <v>1183</v>
      </c>
      <c r="DY98">
        <v>10</v>
      </c>
      <c r="DZ98">
        <v>8</v>
      </c>
      <c r="EA98">
        <v>10</v>
      </c>
      <c r="EB98" s="138">
        <v>74282.779230481887</v>
      </c>
      <c r="EC98" s="196">
        <v>0</v>
      </c>
      <c r="ED98" s="196"/>
      <c r="EE98" s="196">
        <v>0</v>
      </c>
      <c r="EF98" s="196">
        <v>0</v>
      </c>
      <c r="EH98">
        <v>0</v>
      </c>
      <c r="EJ98">
        <v>1</v>
      </c>
      <c r="EL98">
        <v>1</v>
      </c>
      <c r="EO98">
        <v>1</v>
      </c>
      <c r="EQ98">
        <v>0</v>
      </c>
      <c r="ET98" s="116" t="s">
        <v>1108</v>
      </c>
      <c r="EU98">
        <v>50</v>
      </c>
      <c r="EV98" t="s">
        <v>1183</v>
      </c>
      <c r="EW98">
        <v>10</v>
      </c>
      <c r="EX98">
        <v>8</v>
      </c>
      <c r="EY98">
        <v>10</v>
      </c>
      <c r="EZ98" s="138">
        <v>73946.0020768432</v>
      </c>
      <c r="FA98" s="196">
        <v>0</v>
      </c>
      <c r="FB98" s="196"/>
      <c r="FC98" s="196">
        <v>0</v>
      </c>
      <c r="FD98" s="196">
        <v>0</v>
      </c>
      <c r="FF98">
        <v>0</v>
      </c>
      <c r="FH98">
        <v>1</v>
      </c>
      <c r="FJ98">
        <v>1</v>
      </c>
      <c r="FM98">
        <v>1</v>
      </c>
      <c r="FO98">
        <v>0</v>
      </c>
      <c r="FR98" s="116" t="s">
        <v>1108</v>
      </c>
      <c r="FS98">
        <v>50</v>
      </c>
      <c r="FT98" t="s">
        <v>1183</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1183</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1183</v>
      </c>
      <c r="HU98">
        <v>8</v>
      </c>
      <c r="HV98">
        <v>6</v>
      </c>
      <c r="HW98">
        <v>8</v>
      </c>
      <c r="HX98" s="138">
        <v>59660.756773351757</v>
      </c>
      <c r="HY98" s="138"/>
      <c r="HZ98" s="196">
        <v>0</v>
      </c>
      <c r="IA98" s="196"/>
      <c r="IB98" s="196"/>
      <c r="IC98" s="196">
        <v>0</v>
      </c>
      <c r="ID98" s="196">
        <v>0</v>
      </c>
      <c r="IF98">
        <v>0</v>
      </c>
      <c r="IJ98">
        <v>1</v>
      </c>
      <c r="IM98">
        <v>1</v>
      </c>
      <c r="IO98">
        <v>0</v>
      </c>
      <c r="IR98" s="116"/>
      <c r="IS98">
        <v>50</v>
      </c>
      <c r="IT98" t="s">
        <v>1183</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1183</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1183</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1183</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1183</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1183</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1183</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1183</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1183</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1183</v>
      </c>
      <c r="SF98">
        <v>7</v>
      </c>
      <c r="SG98">
        <v>5</v>
      </c>
      <c r="SH98">
        <v>7</v>
      </c>
      <c r="SI98" s="138">
        <v>52763.273429725457</v>
      </c>
      <c r="SJ98" s="138"/>
      <c r="SK98" s="196">
        <v>0</v>
      </c>
      <c r="SL98" s="196"/>
      <c r="SM98" s="196"/>
      <c r="SN98" s="196">
        <v>0</v>
      </c>
      <c r="SO98" s="196">
        <v>0</v>
      </c>
      <c r="SP98" s="196"/>
      <c r="SQ98" s="196"/>
      <c r="SR98" s="196"/>
      <c r="SS98" s="196"/>
      <c r="ST98" s="196"/>
      <c r="SU98" s="196"/>
      <c r="SV98" s="196"/>
      <c r="SX98">
        <v>-50</v>
      </c>
      <c r="TB98">
        <v>1</v>
      </c>
      <c r="TD98">
        <v>1</v>
      </c>
      <c r="TG98">
        <v>1</v>
      </c>
      <c r="TI98">
        <v>0</v>
      </c>
      <c r="TL98" s="116" t="s">
        <v>1108</v>
      </c>
      <c r="TM98">
        <v>50</v>
      </c>
      <c r="TN98" t="s">
        <v>1183</v>
      </c>
      <c r="TO98">
        <v>7</v>
      </c>
      <c r="TP98">
        <v>5</v>
      </c>
      <c r="TQ98">
        <v>7</v>
      </c>
      <c r="TR98" s="138">
        <v>52374.79949221095</v>
      </c>
      <c r="TS98" s="138"/>
      <c r="TT98" s="196">
        <v>0</v>
      </c>
      <c r="TU98" s="196"/>
      <c r="TV98" s="196"/>
      <c r="TW98" s="196">
        <v>0</v>
      </c>
      <c r="TX98" s="196">
        <v>0</v>
      </c>
      <c r="TY98" s="196"/>
      <c r="TZ98" s="196"/>
      <c r="UA98" s="196"/>
      <c r="UB98" s="196"/>
      <c r="UC98" s="196"/>
      <c r="UD98" s="196"/>
      <c r="UE98" s="196"/>
      <c r="UG98">
        <v>-50</v>
      </c>
      <c r="UK98">
        <v>1</v>
      </c>
      <c r="UM98">
        <v>1</v>
      </c>
      <c r="UP98">
        <v>1</v>
      </c>
      <c r="UR98">
        <v>0</v>
      </c>
      <c r="UU98" s="116" t="s">
        <v>1108</v>
      </c>
      <c r="UV98">
        <v>50</v>
      </c>
      <c r="UW98" t="s">
        <v>1183</v>
      </c>
      <c r="UX98">
        <v>7</v>
      </c>
      <c r="UY98">
        <v>5</v>
      </c>
      <c r="UZ98">
        <v>7</v>
      </c>
      <c r="VA98" s="138">
        <v>52474.463637797759</v>
      </c>
      <c r="VB98" s="138"/>
      <c r="VC98" s="196">
        <v>0</v>
      </c>
      <c r="VD98" s="196"/>
      <c r="VE98" s="196"/>
      <c r="VF98" s="196">
        <v>0</v>
      </c>
      <c r="VG98" s="196">
        <v>0</v>
      </c>
      <c r="VH98" s="196"/>
      <c r="VI98" s="196"/>
      <c r="VJ98" s="196"/>
      <c r="VK98" s="196"/>
      <c r="VL98" s="196"/>
      <c r="VM98" s="196"/>
      <c r="VN98" s="196"/>
      <c r="VP98">
        <v>-50</v>
      </c>
      <c r="VT98">
        <v>1</v>
      </c>
      <c r="VV98">
        <v>1</v>
      </c>
      <c r="VY98">
        <v>1</v>
      </c>
      <c r="WA98">
        <v>0</v>
      </c>
      <c r="WD98" s="116" t="s">
        <v>1108</v>
      </c>
      <c r="WE98">
        <v>50</v>
      </c>
      <c r="WF98" t="s">
        <v>1183</v>
      </c>
      <c r="WG98">
        <v>7</v>
      </c>
      <c r="WH98">
        <v>5</v>
      </c>
      <c r="WI98">
        <v>7</v>
      </c>
      <c r="WJ98" s="138">
        <v>52308.257244938468</v>
      </c>
      <c r="WK98" s="138"/>
      <c r="WL98" s="196">
        <v>0</v>
      </c>
      <c r="WM98" s="196"/>
      <c r="WN98" s="196"/>
      <c r="WO98" s="196">
        <v>0</v>
      </c>
      <c r="WP98" s="196">
        <v>0</v>
      </c>
      <c r="WQ98" s="196"/>
      <c r="WR98" s="196"/>
      <c r="WS98" s="196"/>
      <c r="WT98" s="196"/>
      <c r="WU98" s="196"/>
      <c r="WV98" s="196"/>
      <c r="WW98" s="196"/>
      <c r="WY98">
        <v>-50</v>
      </c>
      <c r="XC98">
        <v>1</v>
      </c>
      <c r="XE98">
        <v>1</v>
      </c>
      <c r="XH98">
        <v>1</v>
      </c>
      <c r="XJ98">
        <v>0</v>
      </c>
      <c r="XM98" s="116" t="s">
        <v>1108</v>
      </c>
      <c r="XN98">
        <v>50</v>
      </c>
      <c r="XO98" t="s">
        <v>1183</v>
      </c>
      <c r="XP98">
        <v>7</v>
      </c>
      <c r="XQ98">
        <v>5</v>
      </c>
      <c r="XR98">
        <v>7</v>
      </c>
      <c r="XS98" s="138">
        <v>52308.257244938468</v>
      </c>
      <c r="XT98" s="138"/>
      <c r="XU98" s="196">
        <v>0</v>
      </c>
      <c r="XV98" s="196"/>
      <c r="XW98" s="196"/>
      <c r="XX98" s="196">
        <v>0</v>
      </c>
      <c r="XY98" s="196">
        <v>0</v>
      </c>
      <c r="XZ98" s="196"/>
      <c r="YA98" s="196"/>
      <c r="YB98" s="196"/>
      <c r="YC98" s="196"/>
      <c r="YD98" s="196"/>
      <c r="YE98" s="196"/>
      <c r="YF98" s="196"/>
      <c r="YH98">
        <v>-50</v>
      </c>
      <c r="YL98">
        <v>1</v>
      </c>
      <c r="YN98">
        <v>1</v>
      </c>
      <c r="YQ98">
        <v>1</v>
      </c>
      <c r="YS98">
        <v>0</v>
      </c>
      <c r="YV98" s="116" t="s">
        <v>1108</v>
      </c>
      <c r="YW98">
        <v>50</v>
      </c>
      <c r="YX98" t="s">
        <v>1183</v>
      </c>
      <c r="YY98">
        <v>7</v>
      </c>
      <c r="YZ98">
        <v>5</v>
      </c>
      <c r="ZA98">
        <v>7</v>
      </c>
      <c r="ZB98" s="138">
        <v>52994.724268365528</v>
      </c>
      <c r="ZC98" s="138"/>
      <c r="ZD98" s="196">
        <v>0</v>
      </c>
      <c r="ZE98" s="196"/>
      <c r="ZF98" s="196"/>
      <c r="ZG98" s="196">
        <v>0</v>
      </c>
      <c r="ZH98" s="196">
        <v>0</v>
      </c>
      <c r="ZI98" s="196"/>
      <c r="ZJ98" s="196"/>
      <c r="ZK98" s="196"/>
      <c r="ZL98" s="196"/>
      <c r="ZM98" s="196"/>
      <c r="ZN98" s="196"/>
      <c r="ZO98" s="196"/>
      <c r="ZQ98">
        <v>-50</v>
      </c>
      <c r="ZU98">
        <v>1</v>
      </c>
      <c r="ZW98">
        <v>1</v>
      </c>
      <c r="ZZ98">
        <v>1</v>
      </c>
      <c r="AAB98">
        <v>0</v>
      </c>
      <c r="AAE98" s="116" t="s">
        <v>1108</v>
      </c>
      <c r="AAF98">
        <v>50</v>
      </c>
      <c r="AAG98" t="s">
        <v>1183</v>
      </c>
      <c r="AAH98">
        <v>7</v>
      </c>
      <c r="AAI98">
        <v>5</v>
      </c>
      <c r="AAJ98">
        <v>7</v>
      </c>
      <c r="AAK98" s="138">
        <v>52732.471068754254</v>
      </c>
      <c r="AAL98" s="138"/>
      <c r="AAM98" s="196">
        <v>0</v>
      </c>
      <c r="AAN98" s="196"/>
      <c r="AAO98" s="196"/>
      <c r="AAP98" s="196">
        <v>0</v>
      </c>
      <c r="AAQ98" s="196">
        <v>0</v>
      </c>
      <c r="AAR98" s="196"/>
      <c r="AAS98" s="196"/>
      <c r="AAT98" s="196"/>
      <c r="AAU98" s="196"/>
      <c r="AAV98" s="196"/>
      <c r="AAW98" s="196"/>
      <c r="AAX98" s="196"/>
      <c r="AAZ98">
        <v>-50</v>
      </c>
      <c r="ABD98">
        <v>1</v>
      </c>
      <c r="ABF98">
        <v>1</v>
      </c>
      <c r="ABI98">
        <v>1</v>
      </c>
      <c r="ABK98">
        <v>0</v>
      </c>
      <c r="ABN98" s="116" t="s">
        <v>1108</v>
      </c>
      <c r="ABO98">
        <v>50</v>
      </c>
      <c r="ABP98" t="s">
        <v>1183</v>
      </c>
      <c r="ABQ98">
        <v>7</v>
      </c>
      <c r="ABR98">
        <v>5</v>
      </c>
      <c r="ABS98">
        <v>7</v>
      </c>
      <c r="ABT98" s="138">
        <v>53411.855421686749</v>
      </c>
      <c r="ABU98" s="138"/>
      <c r="ABV98" s="196">
        <v>0</v>
      </c>
      <c r="ABW98" s="196"/>
      <c r="ABX98" s="196"/>
      <c r="ABY98" s="196">
        <v>0</v>
      </c>
      <c r="ABZ98" s="196">
        <v>0</v>
      </c>
      <c r="ACA98" s="196"/>
      <c r="ACB98" s="196"/>
      <c r="ACC98" s="196"/>
      <c r="ACD98" s="196"/>
      <c r="ACE98" s="196"/>
      <c r="ACF98" s="196"/>
      <c r="ACG98" s="196"/>
      <c r="ACI98">
        <v>-50</v>
      </c>
      <c r="ACM98">
        <v>1</v>
      </c>
      <c r="ACO98">
        <v>1</v>
      </c>
      <c r="ACR98">
        <v>1</v>
      </c>
      <c r="ACT98">
        <v>0</v>
      </c>
      <c r="ACW98" s="116" t="s">
        <v>1108</v>
      </c>
      <c r="ACX98">
        <v>50</v>
      </c>
      <c r="ACY98" t="s">
        <v>1183</v>
      </c>
      <c r="ACZ98">
        <v>7</v>
      </c>
      <c r="ADA98">
        <v>5</v>
      </c>
      <c r="ADB98">
        <v>7</v>
      </c>
      <c r="ADC98" s="138">
        <v>53268.505218806851</v>
      </c>
      <c r="ADD98" s="138"/>
      <c r="ADE98" s="196">
        <v>0</v>
      </c>
      <c r="ADF98" s="196"/>
      <c r="ADG98" s="196"/>
      <c r="ADH98" s="196">
        <v>0</v>
      </c>
      <c r="ADI98" s="196">
        <v>0</v>
      </c>
      <c r="ADJ98" s="196"/>
      <c r="ADK98" s="196"/>
      <c r="ADL98" s="196"/>
      <c r="ADM98" s="196"/>
      <c r="ADN98" s="196"/>
      <c r="ADO98" s="196"/>
      <c r="ADP98" s="196"/>
      <c r="ADR98">
        <v>-50</v>
      </c>
      <c r="ADV98">
        <v>1</v>
      </c>
      <c r="ADX98">
        <v>1</v>
      </c>
      <c r="AEA98">
        <v>1</v>
      </c>
      <c r="AEC98">
        <v>0</v>
      </c>
      <c r="AEF98" s="116" t="s">
        <v>1108</v>
      </c>
      <c r="AEG98">
        <v>50</v>
      </c>
      <c r="AEH98" t="s">
        <v>1183</v>
      </c>
      <c r="AEI98">
        <v>7</v>
      </c>
      <c r="AEJ98">
        <v>5</v>
      </c>
      <c r="AEK98">
        <v>7</v>
      </c>
      <c r="AEL98" s="138">
        <v>53428.774658573595</v>
      </c>
      <c r="AEM98" s="138"/>
      <c r="AEN98" s="196">
        <v>0</v>
      </c>
      <c r="AEO98" s="196"/>
      <c r="AEP98" s="196"/>
      <c r="AEQ98" s="196">
        <v>0</v>
      </c>
      <c r="AER98" s="196">
        <v>0</v>
      </c>
      <c r="AES98" s="196"/>
      <c r="AET98" s="196"/>
      <c r="AEU98" s="196"/>
      <c r="AEV98" s="196"/>
      <c r="AEW98" s="196"/>
      <c r="AEX98" s="196"/>
      <c r="AEY98" s="196"/>
      <c r="AFA98">
        <f t="shared" si="334"/>
        <v>-50</v>
      </c>
      <c r="AFE98">
        <v>1</v>
      </c>
      <c r="AFG98">
        <v>1</v>
      </c>
      <c r="AFJ98">
        <f t="shared" si="335"/>
        <v>1</v>
      </c>
      <c r="AFL98">
        <f t="shared" si="336"/>
        <v>0</v>
      </c>
      <c r="AFO98" s="116" t="s">
        <v>1108</v>
      </c>
      <c r="AFP98">
        <v>50</v>
      </c>
      <c r="AFQ98" t="str">
        <f t="shared" si="337"/>
        <v>FALSE</v>
      </c>
      <c r="AFR98">
        <f>ROUND(MARGIN!$J15,0)</f>
        <v>7</v>
      </c>
      <c r="AFS98">
        <f t="shared" si="338"/>
        <v>5</v>
      </c>
      <c r="AFT98">
        <f t="shared" si="339"/>
        <v>7</v>
      </c>
      <c r="AFU98" s="138">
        <f>AFT98*10000*MARGIN!$G15/MARGIN!$D15</f>
        <v>52975.407492136117</v>
      </c>
      <c r="AFV98" s="138"/>
      <c r="AFW98" s="196">
        <f t="shared" si="340"/>
        <v>0</v>
      </c>
      <c r="AFX98" s="196"/>
      <c r="AFY98" s="196"/>
      <c r="AFZ98" s="196">
        <f t="shared" si="341"/>
        <v>0</v>
      </c>
      <c r="AGA98" s="196">
        <f t="shared" si="342"/>
        <v>0</v>
      </c>
      <c r="AGB98" s="196"/>
      <c r="AGC98" s="196"/>
      <c r="AGD98" s="196"/>
      <c r="AGE98" s="196"/>
      <c r="AGF98" s="196"/>
      <c r="AGG98" s="196"/>
      <c r="AGH98" s="196"/>
      <c r="AGJ98">
        <f t="shared" si="343"/>
        <v>-50</v>
      </c>
      <c r="AGN98">
        <v>1</v>
      </c>
      <c r="AGP98">
        <v>1</v>
      </c>
      <c r="AGS98">
        <f t="shared" si="344"/>
        <v>1</v>
      </c>
      <c r="AGU98">
        <f t="shared" si="345"/>
        <v>0</v>
      </c>
      <c r="AGX98" s="116" t="s">
        <v>1108</v>
      </c>
      <c r="AGY98">
        <v>50</v>
      </c>
      <c r="AGZ98" t="str">
        <f t="shared" si="346"/>
        <v>FALSE</v>
      </c>
      <c r="AHA98">
        <f>ROUND(MARGIN!$J15,0)</f>
        <v>7</v>
      </c>
      <c r="AHB98">
        <f t="shared" si="347"/>
        <v>5</v>
      </c>
      <c r="AHC98">
        <f t="shared" si="348"/>
        <v>7</v>
      </c>
      <c r="AHD98" s="138">
        <f>AHC98*10000*MARGIN!$G15/MARGIN!$D15</f>
        <v>52975.407492136117</v>
      </c>
      <c r="AHE98" s="138"/>
      <c r="AHF98" s="196">
        <f t="shared" si="349"/>
        <v>0</v>
      </c>
      <c r="AHG98" s="196"/>
      <c r="AHH98" s="196"/>
      <c r="AHI98" s="196">
        <f t="shared" si="350"/>
        <v>0</v>
      </c>
      <c r="AHJ98" s="196">
        <f t="shared" si="351"/>
        <v>0</v>
      </c>
      <c r="AHK98" s="196"/>
      <c r="AHL98" s="196"/>
      <c r="AHM98" s="196"/>
      <c r="AHN98" s="196"/>
      <c r="AHO98" s="196"/>
      <c r="AHP98" s="196"/>
      <c r="AHQ98" s="196"/>
      <c r="AHS98">
        <f t="shared" si="352"/>
        <v>-50</v>
      </c>
      <c r="AHW98">
        <v>1</v>
      </c>
      <c r="AHY98">
        <v>1</v>
      </c>
      <c r="AIB98">
        <f t="shared" si="353"/>
        <v>1</v>
      </c>
      <c r="AID98">
        <f t="shared" si="354"/>
        <v>0</v>
      </c>
      <c r="AIG98" s="116" t="s">
        <v>1108</v>
      </c>
      <c r="AIH98">
        <v>50</v>
      </c>
      <c r="AII98" t="str">
        <f t="shared" si="355"/>
        <v>FALSE</v>
      </c>
      <c r="AIJ98">
        <f>ROUND(MARGIN!$J15,0)</f>
        <v>7</v>
      </c>
      <c r="AIK98">
        <f t="shared" si="356"/>
        <v>5</v>
      </c>
      <c r="AIL98">
        <f t="shared" si="357"/>
        <v>7</v>
      </c>
      <c r="AIM98" s="138">
        <f>AIL98*10000*MARGIN!$G15/MARGIN!$D15</f>
        <v>52975.407492136117</v>
      </c>
      <c r="AIN98" s="138"/>
      <c r="AIO98" s="196">
        <f t="shared" si="358"/>
        <v>0</v>
      </c>
      <c r="AIP98" s="196"/>
      <c r="AIQ98" s="196"/>
      <c r="AIR98" s="196">
        <f t="shared" si="359"/>
        <v>0</v>
      </c>
      <c r="AIS98" s="196">
        <f t="shared" si="360"/>
        <v>0</v>
      </c>
      <c r="AIT98" s="196"/>
      <c r="AIU98" s="196"/>
      <c r="AIV98" s="196"/>
      <c r="AIW98" s="196"/>
      <c r="AIX98" s="196"/>
      <c r="AIY98" s="196"/>
      <c r="AIZ98" s="196"/>
    </row>
    <row r="99" spans="1:936" x14ac:dyDescent="0.25">
      <c r="A99" t="s">
        <v>1082</v>
      </c>
      <c r="B99" s="164" t="s">
        <v>21</v>
      </c>
      <c r="F99" t="e">
        <f>-#REF!+G99</f>
        <v>#REF!</v>
      </c>
      <c r="G99">
        <v>-1</v>
      </c>
      <c r="H99">
        <v>-1</v>
      </c>
      <c r="I99">
        <v>1</v>
      </c>
      <c r="J99">
        <f t="shared" si="317"/>
        <v>0</v>
      </c>
      <c r="K99">
        <f t="shared" si="318"/>
        <v>0</v>
      </c>
      <c r="L99" s="183">
        <v>4.0381175944600002E-3</v>
      </c>
      <c r="M99" s="116" t="s">
        <v>917</v>
      </c>
      <c r="N99">
        <v>50</v>
      </c>
      <c r="O99" t="str">
        <f t="shared" si="319"/>
        <v>TRUE</v>
      </c>
      <c r="P99">
        <f>ROUND(MARGIN!$J16,0)</f>
        <v>7</v>
      </c>
      <c r="Q99" t="e">
        <f>IF(ABS(G99+I99)=2,ROUND(P99*(1+#REF!),0),IF(I99="",P99,ROUND(P99*(1+-#REF!),0)))</f>
        <v>#REF!</v>
      </c>
      <c r="R99">
        <f t="shared" si="361"/>
        <v>7</v>
      </c>
      <c r="S99" s="138">
        <f>R99*10000*MARGIN!$G16/MARGIN!$D16</f>
        <v>52992.782352343194</v>
      </c>
      <c r="T99" s="144">
        <f t="shared" si="320"/>
        <v>-213.99108679638644</v>
      </c>
      <c r="U99" s="144">
        <f t="shared" si="321"/>
        <v>-213.99108679638644</v>
      </c>
      <c r="W99">
        <f t="shared" si="322"/>
        <v>2</v>
      </c>
      <c r="X99">
        <v>1</v>
      </c>
      <c r="Y99">
        <v>-1</v>
      </c>
      <c r="Z99">
        <v>-1</v>
      </c>
      <c r="AA99">
        <f t="shared" si="323"/>
        <v>0</v>
      </c>
      <c r="AB99">
        <f t="shared" si="324"/>
        <v>1</v>
      </c>
      <c r="AC99">
        <v>-5.4552792351499997E-3</v>
      </c>
      <c r="AD99" s="116" t="s">
        <v>1108</v>
      </c>
      <c r="AE99">
        <v>50</v>
      </c>
      <c r="AF99" t="str">
        <f t="shared" si="325"/>
        <v>TRUE</v>
      </c>
      <c r="AG99">
        <f>ROUND(MARGIN!$J16,0)</f>
        <v>7</v>
      </c>
      <c r="AH99">
        <f t="shared" si="362"/>
        <v>5</v>
      </c>
      <c r="AI99">
        <f t="shared" si="363"/>
        <v>7</v>
      </c>
      <c r="AJ99" s="138">
        <f>AI99*10000*MARGIN!$G16/MARGIN!$D16</f>
        <v>52992.782352343194</v>
      </c>
      <c r="AK99" s="196">
        <f t="shared" si="326"/>
        <v>-289.09042517956118</v>
      </c>
      <c r="AL99" s="196">
        <f t="shared" si="327"/>
        <v>289.09042517956118</v>
      </c>
      <c r="AN99">
        <f t="shared" si="328"/>
        <v>-2</v>
      </c>
      <c r="AO99">
        <v>-1</v>
      </c>
      <c r="AP99">
        <v>-1</v>
      </c>
      <c r="AQ99">
        <v>1</v>
      </c>
      <c r="AR99">
        <f t="shared" si="329"/>
        <v>0</v>
      </c>
      <c r="AS99">
        <f t="shared" si="330"/>
        <v>0</v>
      </c>
      <c r="AT99">
        <v>6.8005317288200003E-3</v>
      </c>
      <c r="AU99" s="116" t="s">
        <v>1108</v>
      </c>
      <c r="AV99">
        <v>50</v>
      </c>
      <c r="AW99" t="str">
        <f t="shared" si="331"/>
        <v>TRUE</v>
      </c>
      <c r="AX99">
        <f>ROUND(MARGIN!$J16,0)</f>
        <v>7</v>
      </c>
      <c r="AY99">
        <f t="shared" si="364"/>
        <v>9</v>
      </c>
      <c r="AZ99">
        <f t="shared" si="365"/>
        <v>7</v>
      </c>
      <c r="BA99" s="138">
        <f>AZ99*10000*MARGIN!$G16/MARGIN!$D16</f>
        <v>52992.782352343194</v>
      </c>
      <c r="BB99" s="196">
        <f t="shared" si="332"/>
        <v>-360.37909778556246</v>
      </c>
      <c r="BC99" s="196">
        <f t="shared" si="333"/>
        <v>-360.37909778556246</v>
      </c>
      <c r="BE99">
        <v>0</v>
      </c>
      <c r="BF99">
        <v>-1</v>
      </c>
      <c r="BG99">
        <v>1</v>
      </c>
      <c r="BH99">
        <v>-1</v>
      </c>
      <c r="BI99">
        <v>1</v>
      </c>
      <c r="BJ99">
        <v>0</v>
      </c>
      <c r="BK99">
        <v>-4.3779794582400004E-3</v>
      </c>
      <c r="BL99" s="116" t="s">
        <v>1108</v>
      </c>
      <c r="BM99">
        <v>50</v>
      </c>
      <c r="BN99" t="s">
        <v>1180</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1180</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1180</v>
      </c>
      <c r="DB99">
        <v>10</v>
      </c>
      <c r="DC99">
        <v>8</v>
      </c>
      <c r="DD99">
        <v>10</v>
      </c>
      <c r="DE99" s="138">
        <v>74297.684354616256</v>
      </c>
      <c r="DF99" s="196">
        <v>0</v>
      </c>
      <c r="DG99" s="196"/>
      <c r="DH99" s="196">
        <v>0</v>
      </c>
      <c r="DJ99">
        <v>0</v>
      </c>
      <c r="DL99">
        <v>1</v>
      </c>
      <c r="DN99">
        <v>1</v>
      </c>
      <c r="DQ99">
        <v>1</v>
      </c>
      <c r="DS99">
        <v>0</v>
      </c>
      <c r="DV99" s="116" t="s">
        <v>1108</v>
      </c>
      <c r="DW99">
        <v>50</v>
      </c>
      <c r="DX99" t="s">
        <v>1183</v>
      </c>
      <c r="DY99">
        <v>10</v>
      </c>
      <c r="DZ99">
        <v>8</v>
      </c>
      <c r="EA99">
        <v>10</v>
      </c>
      <c r="EB99" s="138">
        <v>74297.684354616256</v>
      </c>
      <c r="EC99" s="196">
        <v>0</v>
      </c>
      <c r="ED99" s="196"/>
      <c r="EE99" s="196">
        <v>0</v>
      </c>
      <c r="EF99" s="196">
        <v>0</v>
      </c>
      <c r="EH99">
        <v>0</v>
      </c>
      <c r="EJ99">
        <v>1</v>
      </c>
      <c r="EL99">
        <v>1</v>
      </c>
      <c r="EO99">
        <v>1</v>
      </c>
      <c r="EQ99">
        <v>0</v>
      </c>
      <c r="ET99" s="116" t="s">
        <v>1108</v>
      </c>
      <c r="EU99">
        <v>50</v>
      </c>
      <c r="EV99" t="s">
        <v>1183</v>
      </c>
      <c r="EW99">
        <v>10</v>
      </c>
      <c r="EX99">
        <v>8</v>
      </c>
      <c r="EY99">
        <v>10</v>
      </c>
      <c r="EZ99" s="138">
        <v>73946.68959587274</v>
      </c>
      <c r="FA99" s="196">
        <v>0</v>
      </c>
      <c r="FB99" s="196"/>
      <c r="FC99" s="196">
        <v>0</v>
      </c>
      <c r="FD99" s="196">
        <v>0</v>
      </c>
      <c r="FF99">
        <v>0</v>
      </c>
      <c r="FH99">
        <v>1</v>
      </c>
      <c r="FJ99">
        <v>1</v>
      </c>
      <c r="FM99">
        <v>1</v>
      </c>
      <c r="FO99">
        <v>0</v>
      </c>
      <c r="FR99" s="116" t="s">
        <v>1108</v>
      </c>
      <c r="FS99">
        <v>50</v>
      </c>
      <c r="FT99" t="s">
        <v>1183</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1183</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1183</v>
      </c>
      <c r="HU99">
        <v>8</v>
      </c>
      <c r="HV99">
        <v>6</v>
      </c>
      <c r="HW99">
        <v>8</v>
      </c>
      <c r="HX99" s="138">
        <v>59670.139972130368</v>
      </c>
      <c r="HY99" s="138"/>
      <c r="HZ99" s="196">
        <v>0</v>
      </c>
      <c r="IA99" s="196"/>
      <c r="IB99" s="196"/>
      <c r="IC99" s="196">
        <v>0</v>
      </c>
      <c r="ID99" s="196">
        <v>0</v>
      </c>
      <c r="IF99">
        <v>0</v>
      </c>
      <c r="IJ99">
        <v>1</v>
      </c>
      <c r="IM99">
        <v>1</v>
      </c>
      <c r="IO99">
        <v>0</v>
      </c>
      <c r="IR99" s="116"/>
      <c r="IS99">
        <v>50</v>
      </c>
      <c r="IT99" t="s">
        <v>1183</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1183</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1183</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1183</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1183</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1183</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1183</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1183</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1183</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1183</v>
      </c>
      <c r="SF99">
        <v>7</v>
      </c>
      <c r="SG99">
        <v>5</v>
      </c>
      <c r="SH99">
        <v>7</v>
      </c>
      <c r="SI99" s="138">
        <v>52766.557843026188</v>
      </c>
      <c r="SJ99" s="138"/>
      <c r="SK99" s="196">
        <v>0</v>
      </c>
      <c r="SL99" s="196"/>
      <c r="SM99" s="196"/>
      <c r="SN99" s="196">
        <v>0</v>
      </c>
      <c r="SO99" s="196">
        <v>0</v>
      </c>
      <c r="SP99" s="196"/>
      <c r="SQ99" s="196"/>
      <c r="SR99" s="196"/>
      <c r="SS99" s="196"/>
      <c r="ST99" s="196"/>
      <c r="SU99" s="196"/>
      <c r="SV99" s="196"/>
      <c r="SX99">
        <v>-50</v>
      </c>
      <c r="TB99">
        <v>1</v>
      </c>
      <c r="TD99">
        <v>1</v>
      </c>
      <c r="TG99">
        <v>1</v>
      </c>
      <c r="TI99">
        <v>0</v>
      </c>
      <c r="TL99" s="116" t="s">
        <v>1108</v>
      </c>
      <c r="TM99">
        <v>50</v>
      </c>
      <c r="TN99" t="s">
        <v>1183</v>
      </c>
      <c r="TO99">
        <v>7</v>
      </c>
      <c r="TP99">
        <v>5</v>
      </c>
      <c r="TQ99">
        <v>7</v>
      </c>
      <c r="TR99" s="138">
        <v>52374.898427294509</v>
      </c>
      <c r="TS99" s="138"/>
      <c r="TT99" s="196">
        <v>0</v>
      </c>
      <c r="TU99" s="196"/>
      <c r="TV99" s="196"/>
      <c r="TW99" s="196">
        <v>0</v>
      </c>
      <c r="TX99" s="196">
        <v>0</v>
      </c>
      <c r="TY99" s="196"/>
      <c r="TZ99" s="196"/>
      <c r="UA99" s="196"/>
      <c r="UB99" s="196"/>
      <c r="UC99" s="196"/>
      <c r="UD99" s="196"/>
      <c r="UE99" s="196"/>
      <c r="UG99">
        <v>-50</v>
      </c>
      <c r="UK99">
        <v>1</v>
      </c>
      <c r="UM99">
        <v>1</v>
      </c>
      <c r="UP99">
        <v>1</v>
      </c>
      <c r="UR99">
        <v>0</v>
      </c>
      <c r="UU99" s="116" t="s">
        <v>1108</v>
      </c>
      <c r="UV99">
        <v>50</v>
      </c>
      <c r="UW99" t="s">
        <v>1183</v>
      </c>
      <c r="UX99">
        <v>7</v>
      </c>
      <c r="UY99">
        <v>5</v>
      </c>
      <c r="UZ99">
        <v>7</v>
      </c>
      <c r="VA99" s="138">
        <v>52514.875618323895</v>
      </c>
      <c r="VB99" s="138"/>
      <c r="VC99" s="196">
        <v>0</v>
      </c>
      <c r="VD99" s="196"/>
      <c r="VE99" s="196"/>
      <c r="VF99" s="196">
        <v>0</v>
      </c>
      <c r="VG99" s="196">
        <v>0</v>
      </c>
      <c r="VH99" s="196"/>
      <c r="VI99" s="196"/>
      <c r="VJ99" s="196"/>
      <c r="VK99" s="196"/>
      <c r="VL99" s="196"/>
      <c r="VM99" s="196"/>
      <c r="VN99" s="196"/>
      <c r="VP99">
        <v>-50</v>
      </c>
      <c r="VT99">
        <v>1</v>
      </c>
      <c r="VV99">
        <v>1</v>
      </c>
      <c r="VY99">
        <v>1</v>
      </c>
      <c r="WA99">
        <v>0</v>
      </c>
      <c r="WD99" s="116" t="s">
        <v>1108</v>
      </c>
      <c r="WE99">
        <v>50</v>
      </c>
      <c r="WF99" t="s">
        <v>1183</v>
      </c>
      <c r="WG99">
        <v>7</v>
      </c>
      <c r="WH99">
        <v>5</v>
      </c>
      <c r="WI99">
        <v>7</v>
      </c>
      <c r="WJ99" s="138">
        <v>52328.361258684105</v>
      </c>
      <c r="WK99" s="138"/>
      <c r="WL99" s="196">
        <v>0</v>
      </c>
      <c r="WM99" s="196"/>
      <c r="WN99" s="196"/>
      <c r="WO99" s="196">
        <v>0</v>
      </c>
      <c r="WP99" s="196">
        <v>0</v>
      </c>
      <c r="WQ99" s="196"/>
      <c r="WR99" s="196"/>
      <c r="WS99" s="196"/>
      <c r="WT99" s="196"/>
      <c r="WU99" s="196"/>
      <c r="WV99" s="196"/>
      <c r="WW99" s="196"/>
      <c r="WY99">
        <v>-50</v>
      </c>
      <c r="XC99">
        <v>1</v>
      </c>
      <c r="XE99">
        <v>1</v>
      </c>
      <c r="XH99">
        <v>1</v>
      </c>
      <c r="XJ99">
        <v>0</v>
      </c>
      <c r="XM99" s="116" t="s">
        <v>1108</v>
      </c>
      <c r="XN99">
        <v>50</v>
      </c>
      <c r="XO99" t="s">
        <v>1183</v>
      </c>
      <c r="XP99">
        <v>7</v>
      </c>
      <c r="XQ99">
        <v>5</v>
      </c>
      <c r="XR99">
        <v>7</v>
      </c>
      <c r="XS99" s="138">
        <v>52328.361258684105</v>
      </c>
      <c r="XT99" s="138"/>
      <c r="XU99" s="196">
        <v>0</v>
      </c>
      <c r="XV99" s="196"/>
      <c r="XW99" s="196"/>
      <c r="XX99" s="196">
        <v>0</v>
      </c>
      <c r="XY99" s="196">
        <v>0</v>
      </c>
      <c r="XZ99" s="196"/>
      <c r="YA99" s="196"/>
      <c r="YB99" s="196"/>
      <c r="YC99" s="196"/>
      <c r="YD99" s="196"/>
      <c r="YE99" s="196"/>
      <c r="YF99" s="196"/>
      <c r="YH99">
        <v>-50</v>
      </c>
      <c r="YL99">
        <v>1</v>
      </c>
      <c r="YN99">
        <v>1</v>
      </c>
      <c r="YQ99">
        <v>1</v>
      </c>
      <c r="YS99">
        <v>0</v>
      </c>
      <c r="YV99" s="116" t="s">
        <v>1108</v>
      </c>
      <c r="YW99">
        <v>50</v>
      </c>
      <c r="YX99" t="s">
        <v>1183</v>
      </c>
      <c r="YY99">
        <v>7</v>
      </c>
      <c r="YZ99">
        <v>5</v>
      </c>
      <c r="ZA99">
        <v>7</v>
      </c>
      <c r="ZB99" s="138">
        <v>52989.323843416365</v>
      </c>
      <c r="ZC99" s="138"/>
      <c r="ZD99" s="196">
        <v>0</v>
      </c>
      <c r="ZE99" s="196"/>
      <c r="ZF99" s="196"/>
      <c r="ZG99" s="196">
        <v>0</v>
      </c>
      <c r="ZH99" s="196">
        <v>0</v>
      </c>
      <c r="ZI99" s="196"/>
      <c r="ZJ99" s="196"/>
      <c r="ZK99" s="196"/>
      <c r="ZL99" s="196"/>
      <c r="ZM99" s="196"/>
      <c r="ZN99" s="196"/>
      <c r="ZO99" s="196"/>
      <c r="ZQ99">
        <v>-50</v>
      </c>
      <c r="ZU99">
        <v>1</v>
      </c>
      <c r="ZW99">
        <v>1</v>
      </c>
      <c r="ZZ99">
        <v>1</v>
      </c>
      <c r="AAB99">
        <v>0</v>
      </c>
      <c r="AAE99" s="116" t="s">
        <v>1108</v>
      </c>
      <c r="AAF99">
        <v>50</v>
      </c>
      <c r="AAG99" t="s">
        <v>1183</v>
      </c>
      <c r="AAH99">
        <v>7</v>
      </c>
      <c r="AAI99">
        <v>5</v>
      </c>
      <c r="AAJ99">
        <v>7</v>
      </c>
      <c r="AAK99" s="138">
        <v>52735.042735042727</v>
      </c>
      <c r="AAL99" s="138"/>
      <c r="AAM99" s="196">
        <v>0</v>
      </c>
      <c r="AAN99" s="196"/>
      <c r="AAO99" s="196"/>
      <c r="AAP99" s="196">
        <v>0</v>
      </c>
      <c r="AAQ99" s="196">
        <v>0</v>
      </c>
      <c r="AAR99" s="196"/>
      <c r="AAS99" s="196"/>
      <c r="AAT99" s="196"/>
      <c r="AAU99" s="196"/>
      <c r="AAV99" s="196"/>
      <c r="AAW99" s="196"/>
      <c r="AAX99" s="196"/>
      <c r="AAZ99">
        <v>-50</v>
      </c>
      <c r="ABD99">
        <v>1</v>
      </c>
      <c r="ABF99">
        <v>1</v>
      </c>
      <c r="ABI99">
        <v>1</v>
      </c>
      <c r="ABK99">
        <v>0</v>
      </c>
      <c r="ABN99" s="116" t="s">
        <v>1108</v>
      </c>
      <c r="ABO99">
        <v>50</v>
      </c>
      <c r="ABP99" t="s">
        <v>1183</v>
      </c>
      <c r="ABQ99">
        <v>7</v>
      </c>
      <c r="ABR99">
        <v>5</v>
      </c>
      <c r="ABS99">
        <v>7</v>
      </c>
      <c r="ABT99" s="138">
        <v>53401.180541420719</v>
      </c>
      <c r="ABU99" s="138"/>
      <c r="ABV99" s="196">
        <v>0</v>
      </c>
      <c r="ABW99" s="196"/>
      <c r="ABX99" s="196"/>
      <c r="ABY99" s="196">
        <v>0</v>
      </c>
      <c r="ABZ99" s="196">
        <v>0</v>
      </c>
      <c r="ACA99" s="196"/>
      <c r="ACB99" s="196"/>
      <c r="ACC99" s="196"/>
      <c r="ACD99" s="196"/>
      <c r="ACE99" s="196"/>
      <c r="ACF99" s="196"/>
      <c r="ACG99" s="196"/>
      <c r="ACI99">
        <v>-50</v>
      </c>
      <c r="ACM99">
        <v>1</v>
      </c>
      <c r="ACO99">
        <v>1</v>
      </c>
      <c r="ACR99">
        <v>1</v>
      </c>
      <c r="ACT99">
        <v>0</v>
      </c>
      <c r="ACW99" s="116" t="s">
        <v>1108</v>
      </c>
      <c r="ACX99">
        <v>50</v>
      </c>
      <c r="ACY99" t="s">
        <v>1183</v>
      </c>
      <c r="ACZ99">
        <v>7</v>
      </c>
      <c r="ADA99">
        <v>5</v>
      </c>
      <c r="ADB99">
        <v>7</v>
      </c>
      <c r="ADC99" s="138">
        <v>53263.649279480414</v>
      </c>
      <c r="ADD99" s="138"/>
      <c r="ADE99" s="196">
        <v>0</v>
      </c>
      <c r="ADF99" s="196"/>
      <c r="ADG99" s="196"/>
      <c r="ADH99" s="196">
        <v>0</v>
      </c>
      <c r="ADI99" s="196">
        <v>0</v>
      </c>
      <c r="ADJ99" s="196"/>
      <c r="ADK99" s="196"/>
      <c r="ADL99" s="196"/>
      <c r="ADM99" s="196"/>
      <c r="ADN99" s="196"/>
      <c r="ADO99" s="196"/>
      <c r="ADP99" s="196"/>
      <c r="ADR99">
        <v>-50</v>
      </c>
      <c r="ADV99">
        <v>1</v>
      </c>
      <c r="ADX99">
        <v>1</v>
      </c>
      <c r="AEA99">
        <v>1</v>
      </c>
      <c r="AEC99">
        <v>0</v>
      </c>
      <c r="AEF99" s="116" t="s">
        <v>1108</v>
      </c>
      <c r="AEG99">
        <v>50</v>
      </c>
      <c r="AEH99" t="s">
        <v>1183</v>
      </c>
      <c r="AEI99">
        <v>7</v>
      </c>
      <c r="AEJ99">
        <v>5</v>
      </c>
      <c r="AEK99">
        <v>7</v>
      </c>
      <c r="AEL99" s="138">
        <v>53433.261955745897</v>
      </c>
      <c r="AEM99" s="138"/>
      <c r="AEN99" s="196">
        <v>0</v>
      </c>
      <c r="AEO99" s="196"/>
      <c r="AEP99" s="196"/>
      <c r="AEQ99" s="196">
        <v>0</v>
      </c>
      <c r="AER99" s="196">
        <v>0</v>
      </c>
      <c r="AES99" s="196"/>
      <c r="AET99" s="196"/>
      <c r="AEU99" s="196"/>
      <c r="AEV99" s="196"/>
      <c r="AEW99" s="196"/>
      <c r="AEX99" s="196"/>
      <c r="AEY99" s="196"/>
      <c r="AFA99">
        <f t="shared" si="334"/>
        <v>-50</v>
      </c>
      <c r="AFE99">
        <v>1</v>
      </c>
      <c r="AFG99">
        <v>1</v>
      </c>
      <c r="AFJ99">
        <f t="shared" si="335"/>
        <v>1</v>
      </c>
      <c r="AFL99">
        <f t="shared" si="336"/>
        <v>0</v>
      </c>
      <c r="AFO99" s="116" t="s">
        <v>1108</v>
      </c>
      <c r="AFP99">
        <v>50</v>
      </c>
      <c r="AFQ99" t="str">
        <f t="shared" si="337"/>
        <v>FALSE</v>
      </c>
      <c r="AFR99">
        <f>ROUND(MARGIN!$J16,0)</f>
        <v>7</v>
      </c>
      <c r="AFS99">
        <f t="shared" si="338"/>
        <v>5</v>
      </c>
      <c r="AFT99">
        <f t="shared" si="339"/>
        <v>7</v>
      </c>
      <c r="AFU99" s="138">
        <f>AFT99*10000*MARGIN!$G16/MARGIN!$D16</f>
        <v>52992.782352343194</v>
      </c>
      <c r="AFV99" s="138"/>
      <c r="AFW99" s="196">
        <f t="shared" si="340"/>
        <v>0</v>
      </c>
      <c r="AFX99" s="196"/>
      <c r="AFY99" s="196"/>
      <c r="AFZ99" s="196">
        <f t="shared" si="341"/>
        <v>0</v>
      </c>
      <c r="AGA99" s="196">
        <f t="shared" si="342"/>
        <v>0</v>
      </c>
      <c r="AGB99" s="196"/>
      <c r="AGC99" s="196"/>
      <c r="AGD99" s="196"/>
      <c r="AGE99" s="196"/>
      <c r="AGF99" s="196"/>
      <c r="AGG99" s="196"/>
      <c r="AGH99" s="196"/>
      <c r="AGJ99">
        <f t="shared" si="343"/>
        <v>-50</v>
      </c>
      <c r="AGN99">
        <v>1</v>
      </c>
      <c r="AGP99">
        <v>1</v>
      </c>
      <c r="AGS99">
        <f t="shared" si="344"/>
        <v>1</v>
      </c>
      <c r="AGU99">
        <f t="shared" si="345"/>
        <v>0</v>
      </c>
      <c r="AGX99" s="116" t="s">
        <v>1108</v>
      </c>
      <c r="AGY99">
        <v>50</v>
      </c>
      <c r="AGZ99" t="str">
        <f t="shared" si="346"/>
        <v>FALSE</v>
      </c>
      <c r="AHA99">
        <f>ROUND(MARGIN!$J16,0)</f>
        <v>7</v>
      </c>
      <c r="AHB99">
        <f t="shared" si="347"/>
        <v>5</v>
      </c>
      <c r="AHC99">
        <f t="shared" si="348"/>
        <v>7</v>
      </c>
      <c r="AHD99" s="138">
        <f>AHC99*10000*MARGIN!$G16/MARGIN!$D16</f>
        <v>52992.782352343194</v>
      </c>
      <c r="AHE99" s="138"/>
      <c r="AHF99" s="196">
        <f t="shared" si="349"/>
        <v>0</v>
      </c>
      <c r="AHG99" s="196"/>
      <c r="AHH99" s="196"/>
      <c r="AHI99" s="196">
        <f t="shared" si="350"/>
        <v>0</v>
      </c>
      <c r="AHJ99" s="196">
        <f t="shared" si="351"/>
        <v>0</v>
      </c>
      <c r="AHK99" s="196"/>
      <c r="AHL99" s="196"/>
      <c r="AHM99" s="196"/>
      <c r="AHN99" s="196"/>
      <c r="AHO99" s="196"/>
      <c r="AHP99" s="196"/>
      <c r="AHQ99" s="196"/>
      <c r="AHS99">
        <f t="shared" si="352"/>
        <v>-50</v>
      </c>
      <c r="AHW99">
        <v>1</v>
      </c>
      <c r="AHY99">
        <v>1</v>
      </c>
      <c r="AIB99">
        <f t="shared" si="353"/>
        <v>1</v>
      </c>
      <c r="AID99">
        <f t="shared" si="354"/>
        <v>0</v>
      </c>
      <c r="AIG99" s="116" t="s">
        <v>1108</v>
      </c>
      <c r="AIH99">
        <v>50</v>
      </c>
      <c r="AII99" t="str">
        <f t="shared" si="355"/>
        <v>FALSE</v>
      </c>
      <c r="AIJ99">
        <f>ROUND(MARGIN!$J16,0)</f>
        <v>7</v>
      </c>
      <c r="AIK99">
        <f t="shared" si="356"/>
        <v>5</v>
      </c>
      <c r="AIL99">
        <f t="shared" si="357"/>
        <v>7</v>
      </c>
      <c r="AIM99" s="138">
        <f>AIL99*10000*MARGIN!$G16/MARGIN!$D16</f>
        <v>52992.782352343194</v>
      </c>
      <c r="AIN99" s="138"/>
      <c r="AIO99" s="196">
        <f t="shared" si="358"/>
        <v>0</v>
      </c>
      <c r="AIP99" s="196"/>
      <c r="AIQ99" s="196"/>
      <c r="AIR99" s="196">
        <f t="shared" si="359"/>
        <v>0</v>
      </c>
      <c r="AIS99" s="196">
        <f t="shared" si="360"/>
        <v>0</v>
      </c>
      <c r="AIT99" s="196"/>
      <c r="AIU99" s="196"/>
      <c r="AIV99" s="196"/>
      <c r="AIW99" s="196"/>
      <c r="AIX99" s="196"/>
      <c r="AIY99" s="196"/>
      <c r="AIZ99" s="196"/>
    </row>
    <row r="100" spans="1:936" x14ac:dyDescent="0.25">
      <c r="A100" t="s">
        <v>1083</v>
      </c>
      <c r="B100" s="164" t="s">
        <v>9</v>
      </c>
      <c r="F100" t="e">
        <f>-#REF!+G100</f>
        <v>#REF!</v>
      </c>
      <c r="G100">
        <v>1</v>
      </c>
      <c r="H100">
        <v>1</v>
      </c>
      <c r="I100">
        <v>1</v>
      </c>
      <c r="J100">
        <f t="shared" si="317"/>
        <v>1</v>
      </c>
      <c r="K100">
        <f t="shared" si="318"/>
        <v>1</v>
      </c>
      <c r="L100" s="183">
        <v>1.92464682523E-2</v>
      </c>
      <c r="M100" s="116" t="s">
        <v>917</v>
      </c>
      <c r="N100">
        <v>50</v>
      </c>
      <c r="O100" t="str">
        <f t="shared" si="319"/>
        <v>TRUE</v>
      </c>
      <c r="P100">
        <f>ROUND(MARGIN!$J17,0)</f>
        <v>7</v>
      </c>
      <c r="Q100" t="e">
        <f>IF(ABS(G100+I100)=2,ROUND(P100*(1+#REF!),0),IF(I100="",P100,ROUND(P100*(1+-#REF!),0)))</f>
        <v>#REF!</v>
      </c>
      <c r="R100">
        <f t="shared" si="361"/>
        <v>7</v>
      </c>
      <c r="S100" s="138">
        <f>R100*10000*MARGIN!$G17/MARGIN!$D17</f>
        <v>53053</v>
      </c>
      <c r="T100" s="144">
        <f t="shared" si="320"/>
        <v>1021.0828801892719</v>
      </c>
      <c r="U100" s="144">
        <f t="shared" si="321"/>
        <v>1021.0828801892719</v>
      </c>
      <c r="W100">
        <f t="shared" si="322"/>
        <v>0</v>
      </c>
      <c r="X100">
        <v>1</v>
      </c>
      <c r="Y100">
        <v>1</v>
      </c>
      <c r="Z100">
        <v>-1</v>
      </c>
      <c r="AA100">
        <f t="shared" si="323"/>
        <v>0</v>
      </c>
      <c r="AB100">
        <f t="shared" si="324"/>
        <v>0</v>
      </c>
      <c r="AC100">
        <v>-2.5792788879199998E-4</v>
      </c>
      <c r="AD100" s="116" t="s">
        <v>1108</v>
      </c>
      <c r="AE100">
        <v>50</v>
      </c>
      <c r="AF100" t="str">
        <f t="shared" si="325"/>
        <v>TRUE</v>
      </c>
      <c r="AG100">
        <f>ROUND(MARGIN!$J17,0)</f>
        <v>7</v>
      </c>
      <c r="AH100">
        <f t="shared" si="362"/>
        <v>9</v>
      </c>
      <c r="AI100">
        <f t="shared" si="363"/>
        <v>7</v>
      </c>
      <c r="AJ100" s="138">
        <f>AI100*10000*MARGIN!$G17/MARGIN!$D17</f>
        <v>53053</v>
      </c>
      <c r="AK100" s="196">
        <f t="shared" si="326"/>
        <v>-13.683848284081975</v>
      </c>
      <c r="AL100" s="196">
        <f t="shared" si="327"/>
        <v>-13.683848284081975</v>
      </c>
      <c r="AN100">
        <f t="shared" si="328"/>
        <v>-2</v>
      </c>
      <c r="AO100">
        <v>-1</v>
      </c>
      <c r="AP100">
        <v>-1</v>
      </c>
      <c r="AQ100">
        <v>1</v>
      </c>
      <c r="AR100">
        <f t="shared" si="329"/>
        <v>0</v>
      </c>
      <c r="AS100">
        <f t="shared" si="330"/>
        <v>0</v>
      </c>
      <c r="AT100">
        <v>1.2342996809000001E-2</v>
      </c>
      <c r="AU100" s="116" t="s">
        <v>1108</v>
      </c>
      <c r="AV100">
        <v>50</v>
      </c>
      <c r="AW100" t="str">
        <f t="shared" si="331"/>
        <v>TRUE</v>
      </c>
      <c r="AX100">
        <f>ROUND(MARGIN!$J17,0)</f>
        <v>7</v>
      </c>
      <c r="AY100">
        <f t="shared" si="364"/>
        <v>9</v>
      </c>
      <c r="AZ100">
        <f t="shared" si="365"/>
        <v>7</v>
      </c>
      <c r="BA100" s="138">
        <f>AZ100*10000*MARGIN!$G17/MARGIN!$D17</f>
        <v>53053</v>
      </c>
      <c r="BB100" s="196">
        <f t="shared" si="332"/>
        <v>-654.83300970787707</v>
      </c>
      <c r="BC100" s="196">
        <f t="shared" si="333"/>
        <v>-654.83300970787707</v>
      </c>
      <c r="BE100">
        <v>0</v>
      </c>
      <c r="BF100">
        <v>-1</v>
      </c>
      <c r="BG100">
        <v>1</v>
      </c>
      <c r="BH100">
        <v>1</v>
      </c>
      <c r="BI100">
        <v>0</v>
      </c>
      <c r="BJ100">
        <v>1</v>
      </c>
      <c r="BK100">
        <v>1.93148590284E-3</v>
      </c>
      <c r="BL100" s="116" t="s">
        <v>1108</v>
      </c>
      <c r="BM100">
        <v>50</v>
      </c>
      <c r="BN100" t="s">
        <v>1180</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1180</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1180</v>
      </c>
      <c r="DB100">
        <v>10</v>
      </c>
      <c r="DC100">
        <v>13</v>
      </c>
      <c r="DD100">
        <v>10</v>
      </c>
      <c r="DE100" s="138">
        <v>74299</v>
      </c>
      <c r="DF100" s="196">
        <v>0</v>
      </c>
      <c r="DG100" s="196"/>
      <c r="DH100" s="196">
        <v>0</v>
      </c>
      <c r="DJ100">
        <v>0</v>
      </c>
      <c r="DL100">
        <v>1</v>
      </c>
      <c r="DN100">
        <v>1</v>
      </c>
      <c r="DQ100">
        <v>1</v>
      </c>
      <c r="DS100">
        <v>0</v>
      </c>
      <c r="DV100" s="116" t="s">
        <v>1108</v>
      </c>
      <c r="DW100">
        <v>50</v>
      </c>
      <c r="DX100" t="s">
        <v>1183</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1183</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1183</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1183</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1183</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1183</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1183</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1183</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1183</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1183</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1183</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1183</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1183</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1183</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1183</v>
      </c>
      <c r="SF100">
        <v>7</v>
      </c>
      <c r="SG100">
        <v>5</v>
      </c>
      <c r="SH100">
        <v>7</v>
      </c>
      <c r="SI100" s="138">
        <v>52766</v>
      </c>
      <c r="SJ100" s="138"/>
      <c r="SK100" s="196">
        <v>0</v>
      </c>
      <c r="SL100" s="196"/>
      <c r="SM100" s="196"/>
      <c r="SN100" s="196">
        <v>0</v>
      </c>
      <c r="SO100" s="196">
        <v>0</v>
      </c>
      <c r="SP100" s="196"/>
      <c r="SQ100" s="196"/>
      <c r="SR100" s="196"/>
      <c r="SS100" s="196"/>
      <c r="ST100" s="196"/>
      <c r="SU100" s="196"/>
      <c r="SV100" s="196"/>
      <c r="SX100">
        <v>-50</v>
      </c>
      <c r="TB100">
        <v>1</v>
      </c>
      <c r="TD100">
        <v>1</v>
      </c>
      <c r="TG100">
        <v>1</v>
      </c>
      <c r="TI100">
        <v>0</v>
      </c>
      <c r="TL100" s="116" t="s">
        <v>1108</v>
      </c>
      <c r="TM100">
        <v>50</v>
      </c>
      <c r="TN100" t="s">
        <v>1183</v>
      </c>
      <c r="TO100">
        <v>7</v>
      </c>
      <c r="TP100">
        <v>5</v>
      </c>
      <c r="TQ100">
        <v>7</v>
      </c>
      <c r="TR100" s="138">
        <v>52377.5</v>
      </c>
      <c r="TS100" s="138"/>
      <c r="TT100" s="196">
        <v>0</v>
      </c>
      <c r="TU100" s="196"/>
      <c r="TV100" s="196"/>
      <c r="TW100" s="196">
        <v>0</v>
      </c>
      <c r="TX100" s="196">
        <v>0</v>
      </c>
      <c r="TY100" s="196"/>
      <c r="TZ100" s="196"/>
      <c r="UA100" s="196"/>
      <c r="UB100" s="196"/>
      <c r="UC100" s="196"/>
      <c r="UD100" s="196"/>
      <c r="UE100" s="196"/>
      <c r="UG100">
        <v>-50</v>
      </c>
      <c r="UK100">
        <v>1</v>
      </c>
      <c r="UM100">
        <v>1</v>
      </c>
      <c r="UP100">
        <v>1</v>
      </c>
      <c r="UR100">
        <v>0</v>
      </c>
      <c r="UU100" s="116" t="s">
        <v>1108</v>
      </c>
      <c r="UV100">
        <v>50</v>
      </c>
      <c r="UW100" t="s">
        <v>1183</v>
      </c>
      <c r="UX100">
        <v>7</v>
      </c>
      <c r="UY100">
        <v>5</v>
      </c>
      <c r="UZ100">
        <v>7</v>
      </c>
      <c r="VA100" s="138">
        <v>52377.5</v>
      </c>
      <c r="VB100" s="138"/>
      <c r="VC100" s="196">
        <v>0</v>
      </c>
      <c r="VD100" s="196"/>
      <c r="VE100" s="196"/>
      <c r="VF100" s="196">
        <v>0</v>
      </c>
      <c r="VG100" s="196">
        <v>0</v>
      </c>
      <c r="VH100" s="196"/>
      <c r="VI100" s="196"/>
      <c r="VJ100" s="196"/>
      <c r="VK100" s="196"/>
      <c r="VL100" s="196"/>
      <c r="VM100" s="196"/>
      <c r="VN100" s="196"/>
      <c r="VP100">
        <v>-50</v>
      </c>
      <c r="VT100">
        <v>1</v>
      </c>
      <c r="VV100">
        <v>1</v>
      </c>
      <c r="VY100">
        <v>1</v>
      </c>
      <c r="WA100">
        <v>0</v>
      </c>
      <c r="WD100" s="116" t="s">
        <v>1108</v>
      </c>
      <c r="WE100">
        <v>50</v>
      </c>
      <c r="WF100" t="s">
        <v>1183</v>
      </c>
      <c r="WG100">
        <v>7</v>
      </c>
      <c r="WH100">
        <v>5</v>
      </c>
      <c r="WI100">
        <v>7</v>
      </c>
      <c r="WJ100" s="138">
        <v>52332</v>
      </c>
      <c r="WK100" s="138"/>
      <c r="WL100" s="196">
        <v>0</v>
      </c>
      <c r="WM100" s="196"/>
      <c r="WN100" s="196"/>
      <c r="WO100" s="196">
        <v>0</v>
      </c>
      <c r="WP100" s="196">
        <v>0</v>
      </c>
      <c r="WQ100" s="196"/>
      <c r="WR100" s="196"/>
      <c r="WS100" s="196"/>
      <c r="WT100" s="196"/>
      <c r="WU100" s="196"/>
      <c r="WV100" s="196"/>
      <c r="WW100" s="196"/>
      <c r="WY100">
        <v>-50</v>
      </c>
      <c r="XC100">
        <v>1</v>
      </c>
      <c r="XE100">
        <v>1</v>
      </c>
      <c r="XH100">
        <v>1</v>
      </c>
      <c r="XJ100">
        <v>0</v>
      </c>
      <c r="XM100" s="116" t="s">
        <v>1108</v>
      </c>
      <c r="XN100">
        <v>50</v>
      </c>
      <c r="XO100" t="s">
        <v>1183</v>
      </c>
      <c r="XP100">
        <v>7</v>
      </c>
      <c r="XQ100">
        <v>5</v>
      </c>
      <c r="XR100">
        <v>7</v>
      </c>
      <c r="XS100" s="138">
        <v>52332</v>
      </c>
      <c r="XT100" s="138"/>
      <c r="XU100" s="196">
        <v>0</v>
      </c>
      <c r="XV100" s="196"/>
      <c r="XW100" s="196"/>
      <c r="XX100" s="196">
        <v>0</v>
      </c>
      <c r="XY100" s="196">
        <v>0</v>
      </c>
      <c r="XZ100" s="196"/>
      <c r="YA100" s="196"/>
      <c r="YB100" s="196"/>
      <c r="YC100" s="196"/>
      <c r="YD100" s="196"/>
      <c r="YE100" s="196"/>
      <c r="YF100" s="196"/>
      <c r="YH100">
        <v>-50</v>
      </c>
      <c r="YL100">
        <v>1</v>
      </c>
      <c r="YN100">
        <v>1</v>
      </c>
      <c r="YQ100">
        <v>1</v>
      </c>
      <c r="YS100">
        <v>0</v>
      </c>
      <c r="YV100" s="116" t="s">
        <v>1108</v>
      </c>
      <c r="YW100">
        <v>50</v>
      </c>
      <c r="YX100" t="s">
        <v>1183</v>
      </c>
      <c r="YY100">
        <v>7</v>
      </c>
      <c r="YZ100">
        <v>5</v>
      </c>
      <c r="ZA100">
        <v>7</v>
      </c>
      <c r="ZB100" s="138">
        <v>52990</v>
      </c>
      <c r="ZC100" s="138"/>
      <c r="ZD100" s="196">
        <v>0</v>
      </c>
      <c r="ZE100" s="196"/>
      <c r="ZF100" s="196"/>
      <c r="ZG100" s="196">
        <v>0</v>
      </c>
      <c r="ZH100" s="196">
        <v>0</v>
      </c>
      <c r="ZI100" s="196"/>
      <c r="ZJ100" s="196"/>
      <c r="ZK100" s="196"/>
      <c r="ZL100" s="196"/>
      <c r="ZM100" s="196"/>
      <c r="ZN100" s="196"/>
      <c r="ZO100" s="196"/>
      <c r="ZQ100">
        <v>-50</v>
      </c>
      <c r="ZU100">
        <v>1</v>
      </c>
      <c r="ZW100">
        <v>1</v>
      </c>
      <c r="ZZ100">
        <v>1</v>
      </c>
      <c r="AAB100">
        <v>0</v>
      </c>
      <c r="AAE100" s="116" t="s">
        <v>1108</v>
      </c>
      <c r="AAF100">
        <v>50</v>
      </c>
      <c r="AAG100" t="s">
        <v>1183</v>
      </c>
      <c r="AAH100">
        <v>7</v>
      </c>
      <c r="AAI100">
        <v>5</v>
      </c>
      <c r="AAJ100">
        <v>7</v>
      </c>
      <c r="AAK100" s="138">
        <v>52731</v>
      </c>
      <c r="AAL100" s="138"/>
      <c r="AAM100" s="196">
        <v>0</v>
      </c>
      <c r="AAN100" s="196"/>
      <c r="AAO100" s="196"/>
      <c r="AAP100" s="196">
        <v>0</v>
      </c>
      <c r="AAQ100" s="196">
        <v>0</v>
      </c>
      <c r="AAR100" s="196"/>
      <c r="AAS100" s="196"/>
      <c r="AAT100" s="196"/>
      <c r="AAU100" s="196"/>
      <c r="AAV100" s="196"/>
      <c r="AAW100" s="196"/>
      <c r="AAX100" s="196"/>
      <c r="AAZ100">
        <v>-50</v>
      </c>
      <c r="ABD100">
        <v>1</v>
      </c>
      <c r="ABF100">
        <v>1</v>
      </c>
      <c r="ABI100">
        <v>1</v>
      </c>
      <c r="ABK100">
        <v>0</v>
      </c>
      <c r="ABN100" s="116" t="s">
        <v>1108</v>
      </c>
      <c r="ABO100">
        <v>50</v>
      </c>
      <c r="ABP100" t="s">
        <v>1183</v>
      </c>
      <c r="ABQ100">
        <v>7</v>
      </c>
      <c r="ABR100">
        <v>5</v>
      </c>
      <c r="ABS100">
        <v>7</v>
      </c>
      <c r="ABT100" s="138">
        <v>53417</v>
      </c>
      <c r="ABU100" s="138"/>
      <c r="ABV100" s="196">
        <v>0</v>
      </c>
      <c r="ABW100" s="196"/>
      <c r="ABX100" s="196"/>
      <c r="ABY100" s="196">
        <v>0</v>
      </c>
      <c r="ABZ100" s="196">
        <v>0</v>
      </c>
      <c r="ACA100" s="196"/>
      <c r="ACB100" s="196"/>
      <c r="ACC100" s="196"/>
      <c r="ACD100" s="196"/>
      <c r="ACE100" s="196"/>
      <c r="ACF100" s="196"/>
      <c r="ACG100" s="196"/>
      <c r="ACI100">
        <v>-50</v>
      </c>
      <c r="ACM100">
        <v>1</v>
      </c>
      <c r="ACO100">
        <v>1</v>
      </c>
      <c r="ACR100">
        <v>1</v>
      </c>
      <c r="ACT100">
        <v>0</v>
      </c>
      <c r="ACW100" s="116" t="s">
        <v>1108</v>
      </c>
      <c r="ACX100">
        <v>50</v>
      </c>
      <c r="ACY100" t="s">
        <v>1183</v>
      </c>
      <c r="ACZ100">
        <v>7</v>
      </c>
      <c r="ADA100">
        <v>5</v>
      </c>
      <c r="ADB100">
        <v>7</v>
      </c>
      <c r="ADC100" s="138">
        <v>53263</v>
      </c>
      <c r="ADD100" s="138"/>
      <c r="ADE100" s="196">
        <v>0</v>
      </c>
      <c r="ADF100" s="196"/>
      <c r="ADG100" s="196"/>
      <c r="ADH100" s="196">
        <v>0</v>
      </c>
      <c r="ADI100" s="196">
        <v>0</v>
      </c>
      <c r="ADJ100" s="196"/>
      <c r="ADK100" s="196"/>
      <c r="ADL100" s="196"/>
      <c r="ADM100" s="196"/>
      <c r="ADN100" s="196"/>
      <c r="ADO100" s="196"/>
      <c r="ADP100" s="196"/>
      <c r="ADR100">
        <v>-50</v>
      </c>
      <c r="ADV100">
        <v>1</v>
      </c>
      <c r="ADX100">
        <v>1</v>
      </c>
      <c r="AEA100">
        <v>1</v>
      </c>
      <c r="AEC100">
        <v>0</v>
      </c>
      <c r="AEF100" s="116" t="s">
        <v>1108</v>
      </c>
      <c r="AEG100">
        <v>50</v>
      </c>
      <c r="AEH100" t="s">
        <v>1183</v>
      </c>
      <c r="AEI100">
        <v>7</v>
      </c>
      <c r="AEJ100">
        <v>5</v>
      </c>
      <c r="AEK100">
        <v>7</v>
      </c>
      <c r="AEL100" s="138">
        <v>53431</v>
      </c>
      <c r="AEM100" s="138"/>
      <c r="AEN100" s="196">
        <v>0</v>
      </c>
      <c r="AEO100" s="196"/>
      <c r="AEP100" s="196"/>
      <c r="AEQ100" s="196">
        <v>0</v>
      </c>
      <c r="AER100" s="196">
        <v>0</v>
      </c>
      <c r="AES100" s="196"/>
      <c r="AET100" s="196"/>
      <c r="AEU100" s="196"/>
      <c r="AEV100" s="196"/>
      <c r="AEW100" s="196"/>
      <c r="AEX100" s="196"/>
      <c r="AEY100" s="196"/>
      <c r="AFA100">
        <f t="shared" si="334"/>
        <v>-50</v>
      </c>
      <c r="AFE100">
        <v>1</v>
      </c>
      <c r="AFG100">
        <v>1</v>
      </c>
      <c r="AFJ100">
        <f t="shared" si="335"/>
        <v>1</v>
      </c>
      <c r="AFL100">
        <f t="shared" si="336"/>
        <v>0</v>
      </c>
      <c r="AFO100" s="116" t="s">
        <v>1108</v>
      </c>
      <c r="AFP100">
        <v>50</v>
      </c>
      <c r="AFQ100" t="str">
        <f t="shared" si="337"/>
        <v>FALSE</v>
      </c>
      <c r="AFR100">
        <f>ROUND(MARGIN!$J17,0)</f>
        <v>7</v>
      </c>
      <c r="AFS100">
        <f t="shared" si="338"/>
        <v>5</v>
      </c>
      <c r="AFT100">
        <f t="shared" si="339"/>
        <v>7</v>
      </c>
      <c r="AFU100" s="138">
        <f>AFT100*10000*MARGIN!$G17/MARGIN!$D17</f>
        <v>53053</v>
      </c>
      <c r="AFV100" s="138"/>
      <c r="AFW100" s="196">
        <f t="shared" si="340"/>
        <v>0</v>
      </c>
      <c r="AFX100" s="196"/>
      <c r="AFY100" s="196"/>
      <c r="AFZ100" s="196">
        <f t="shared" si="341"/>
        <v>0</v>
      </c>
      <c r="AGA100" s="196">
        <f t="shared" si="342"/>
        <v>0</v>
      </c>
      <c r="AGB100" s="196"/>
      <c r="AGC100" s="196"/>
      <c r="AGD100" s="196"/>
      <c r="AGE100" s="196"/>
      <c r="AGF100" s="196"/>
      <c r="AGG100" s="196"/>
      <c r="AGH100" s="196"/>
      <c r="AGJ100">
        <f t="shared" si="343"/>
        <v>-50</v>
      </c>
      <c r="AGN100">
        <v>1</v>
      </c>
      <c r="AGP100">
        <v>1</v>
      </c>
      <c r="AGS100">
        <f t="shared" si="344"/>
        <v>1</v>
      </c>
      <c r="AGU100">
        <f t="shared" si="345"/>
        <v>0</v>
      </c>
      <c r="AGX100" s="116" t="s">
        <v>1108</v>
      </c>
      <c r="AGY100">
        <v>50</v>
      </c>
      <c r="AGZ100" t="str">
        <f t="shared" si="346"/>
        <v>FALSE</v>
      </c>
      <c r="AHA100">
        <f>ROUND(MARGIN!$J17,0)</f>
        <v>7</v>
      </c>
      <c r="AHB100">
        <f t="shared" si="347"/>
        <v>5</v>
      </c>
      <c r="AHC100">
        <f t="shared" si="348"/>
        <v>7</v>
      </c>
      <c r="AHD100" s="138">
        <f>AHC100*10000*MARGIN!$G17/MARGIN!$D17</f>
        <v>53053</v>
      </c>
      <c r="AHE100" s="138"/>
      <c r="AHF100" s="196">
        <f t="shared" si="349"/>
        <v>0</v>
      </c>
      <c r="AHG100" s="196"/>
      <c r="AHH100" s="196"/>
      <c r="AHI100" s="196">
        <f t="shared" si="350"/>
        <v>0</v>
      </c>
      <c r="AHJ100" s="196">
        <f t="shared" si="351"/>
        <v>0</v>
      </c>
      <c r="AHK100" s="196"/>
      <c r="AHL100" s="196"/>
      <c r="AHM100" s="196"/>
      <c r="AHN100" s="196"/>
      <c r="AHO100" s="196"/>
      <c r="AHP100" s="196"/>
      <c r="AHQ100" s="196"/>
      <c r="AHS100">
        <f t="shared" si="352"/>
        <v>-50</v>
      </c>
      <c r="AHW100">
        <v>1</v>
      </c>
      <c r="AHY100">
        <v>1</v>
      </c>
      <c r="AIB100">
        <f t="shared" si="353"/>
        <v>1</v>
      </c>
      <c r="AID100">
        <f t="shared" si="354"/>
        <v>0</v>
      </c>
      <c r="AIG100" s="116" t="s">
        <v>1108</v>
      </c>
      <c r="AIH100">
        <v>50</v>
      </c>
      <c r="AII100" t="str">
        <f t="shared" si="355"/>
        <v>FALSE</v>
      </c>
      <c r="AIJ100">
        <f>ROUND(MARGIN!$J17,0)</f>
        <v>7</v>
      </c>
      <c r="AIK100">
        <f t="shared" si="356"/>
        <v>5</v>
      </c>
      <c r="AIL100">
        <f t="shared" si="357"/>
        <v>7</v>
      </c>
      <c r="AIM100" s="138">
        <f>AIL100*10000*MARGIN!$G17/MARGIN!$D17</f>
        <v>53053</v>
      </c>
      <c r="AIN100" s="138"/>
      <c r="AIO100" s="196">
        <f t="shared" si="358"/>
        <v>0</v>
      </c>
      <c r="AIP100" s="196"/>
      <c r="AIQ100" s="196"/>
      <c r="AIR100" s="196">
        <f t="shared" si="359"/>
        <v>0</v>
      </c>
      <c r="AIS100" s="196">
        <f t="shared" si="360"/>
        <v>0</v>
      </c>
      <c r="AIT100" s="196"/>
      <c r="AIU100" s="196"/>
      <c r="AIV100" s="196"/>
      <c r="AIW100" s="196"/>
      <c r="AIX100" s="196"/>
      <c r="AIY100" s="196"/>
      <c r="AIZ100" s="196"/>
    </row>
    <row r="101" spans="1:936" x14ac:dyDescent="0.25">
      <c r="A101" t="s">
        <v>1085</v>
      </c>
      <c r="B101" s="164" t="s">
        <v>20</v>
      </c>
      <c r="F101" t="e">
        <f>-#REF!+G101</f>
        <v>#REF!</v>
      </c>
      <c r="G101">
        <v>-1</v>
      </c>
      <c r="H101">
        <v>1</v>
      </c>
      <c r="I101">
        <v>1</v>
      </c>
      <c r="J101">
        <f t="shared" si="317"/>
        <v>0</v>
      </c>
      <c r="K101">
        <f t="shared" si="318"/>
        <v>1</v>
      </c>
      <c r="L101" s="183">
        <v>5.7684993449700003E-3</v>
      </c>
      <c r="M101" s="116" t="s">
        <v>917</v>
      </c>
      <c r="N101">
        <v>50</v>
      </c>
      <c r="O101" t="str">
        <f t="shared" si="319"/>
        <v>TRUE</v>
      </c>
      <c r="P101">
        <f>ROUND(MARGIN!$J18,0)</f>
        <v>7</v>
      </c>
      <c r="Q101" t="e">
        <f>IF(ABS(G101+I101)=2,ROUND(P101*(1+#REF!),0),IF(I101="",P101,ROUND(P101*(1+-#REF!),0)))</f>
        <v>#REF!</v>
      </c>
      <c r="R101">
        <f t="shared" si="361"/>
        <v>7</v>
      </c>
      <c r="S101" s="138">
        <f>R101*10000*MARGIN!$G18/MARGIN!$D18</f>
        <v>52959.530429409948</v>
      </c>
      <c r="T101" s="144">
        <f t="shared" si="320"/>
        <v>-305.49701659197007</v>
      </c>
      <c r="U101" s="144">
        <f t="shared" si="321"/>
        <v>305.49701659197007</v>
      </c>
      <c r="W101">
        <f t="shared" si="322"/>
        <v>2</v>
      </c>
      <c r="X101">
        <v>1</v>
      </c>
      <c r="Y101">
        <v>1</v>
      </c>
      <c r="Z101">
        <v>-1</v>
      </c>
      <c r="AA101">
        <f t="shared" si="323"/>
        <v>0</v>
      </c>
      <c r="AB101">
        <f t="shared" si="324"/>
        <v>0</v>
      </c>
      <c r="AC101">
        <v>-8.4665644236199995E-3</v>
      </c>
      <c r="AD101" s="116" t="s">
        <v>1108</v>
      </c>
      <c r="AE101">
        <v>50</v>
      </c>
      <c r="AF101" t="str">
        <f t="shared" si="325"/>
        <v>TRUE</v>
      </c>
      <c r="AG101">
        <f>ROUND(MARGIN!$J18,0)</f>
        <v>7</v>
      </c>
      <c r="AH101">
        <f t="shared" si="362"/>
        <v>9</v>
      </c>
      <c r="AI101">
        <f t="shared" si="363"/>
        <v>7</v>
      </c>
      <c r="AJ101" s="138">
        <f>AI101*10000*MARGIN!$G18/MARGIN!$D18</f>
        <v>52959.530429409948</v>
      </c>
      <c r="AK101" s="196">
        <f t="shared" si="326"/>
        <v>-448.38527622526306</v>
      </c>
      <c r="AL101" s="196">
        <f t="shared" si="327"/>
        <v>-448.38527622526306</v>
      </c>
      <c r="AN101">
        <f t="shared" si="328"/>
        <v>0</v>
      </c>
      <c r="AO101">
        <v>1</v>
      </c>
      <c r="AP101">
        <v>1</v>
      </c>
      <c r="AQ101">
        <v>1</v>
      </c>
      <c r="AR101">
        <f t="shared" si="329"/>
        <v>1</v>
      </c>
      <c r="AS101">
        <f t="shared" si="330"/>
        <v>1</v>
      </c>
      <c r="AT101">
        <v>5.9327061615400004E-3</v>
      </c>
      <c r="AU101" s="116" t="s">
        <v>1108</v>
      </c>
      <c r="AV101">
        <v>50</v>
      </c>
      <c r="AW101" t="str">
        <f t="shared" si="331"/>
        <v>TRUE</v>
      </c>
      <c r="AX101">
        <f>ROUND(MARGIN!$J18,0)</f>
        <v>7</v>
      </c>
      <c r="AY101">
        <f t="shared" si="364"/>
        <v>9</v>
      </c>
      <c r="AZ101">
        <f t="shared" si="365"/>
        <v>7</v>
      </c>
      <c r="BA101" s="138">
        <f>AZ101*10000*MARGIN!$G18/MARGIN!$D18</f>
        <v>52959.530429409948</v>
      </c>
      <c r="BB101" s="196">
        <f t="shared" si="332"/>
        <v>314.19333249082553</v>
      </c>
      <c r="BC101" s="196">
        <f t="shared" si="333"/>
        <v>314.19333249082553</v>
      </c>
      <c r="BE101">
        <v>-2</v>
      </c>
      <c r="BF101">
        <v>-1</v>
      </c>
      <c r="BG101">
        <v>1</v>
      </c>
      <c r="BH101">
        <v>-1</v>
      </c>
      <c r="BI101">
        <v>1</v>
      </c>
      <c r="BJ101">
        <v>0</v>
      </c>
      <c r="BK101">
        <v>-1.6850619260299999E-3</v>
      </c>
      <c r="BL101" s="116" t="s">
        <v>1108</v>
      </c>
      <c r="BM101">
        <v>50</v>
      </c>
      <c r="BN101" t="s">
        <v>1180</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1180</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1180</v>
      </c>
      <c r="DB101">
        <v>10</v>
      </c>
      <c r="DC101">
        <v>8</v>
      </c>
      <c r="DD101">
        <v>10</v>
      </c>
      <c r="DE101" s="138">
        <v>74294.966516804474</v>
      </c>
      <c r="DF101" s="196">
        <v>0</v>
      </c>
      <c r="DG101" s="196"/>
      <c r="DH101" s="196">
        <v>0</v>
      </c>
      <c r="DJ101">
        <v>0</v>
      </c>
      <c r="DL101">
        <v>1</v>
      </c>
      <c r="DN101">
        <v>1</v>
      </c>
      <c r="DQ101">
        <v>1</v>
      </c>
      <c r="DS101">
        <v>0</v>
      </c>
      <c r="DV101" s="116" t="s">
        <v>1108</v>
      </c>
      <c r="DW101">
        <v>50</v>
      </c>
      <c r="DX101" t="s">
        <v>1183</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1183</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1183</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1183</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1183</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1183</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1183</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1183</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1183</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1183</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1183</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1183</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1183</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1183</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1183</v>
      </c>
      <c r="SF101">
        <v>7</v>
      </c>
      <c r="SG101">
        <v>5</v>
      </c>
      <c r="SH101">
        <v>7</v>
      </c>
      <c r="SI101" s="138">
        <v>52766.566569681505</v>
      </c>
      <c r="SJ101" s="138"/>
      <c r="SK101" s="196">
        <v>0</v>
      </c>
      <c r="SL101" s="196"/>
      <c r="SM101" s="196"/>
      <c r="SN101" s="196">
        <v>0</v>
      </c>
      <c r="SO101" s="196">
        <v>0</v>
      </c>
      <c r="SP101" s="196"/>
      <c r="SQ101" s="196"/>
      <c r="SR101" s="196"/>
      <c r="SS101" s="196"/>
      <c r="ST101" s="196"/>
      <c r="SU101" s="196"/>
      <c r="SV101" s="196"/>
      <c r="SX101">
        <v>-50</v>
      </c>
      <c r="TB101">
        <v>1</v>
      </c>
      <c r="TD101">
        <v>1</v>
      </c>
      <c r="TG101">
        <v>1</v>
      </c>
      <c r="TI101">
        <v>0</v>
      </c>
      <c r="TL101" s="116" t="s">
        <v>1108</v>
      </c>
      <c r="TM101">
        <v>50</v>
      </c>
      <c r="TN101" t="s">
        <v>1183</v>
      </c>
      <c r="TO101">
        <v>7</v>
      </c>
      <c r="TP101">
        <v>5</v>
      </c>
      <c r="TQ101">
        <v>7</v>
      </c>
      <c r="TR101" s="138">
        <v>52374.361471108736</v>
      </c>
      <c r="TS101" s="138"/>
      <c r="TT101" s="196">
        <v>0</v>
      </c>
      <c r="TU101" s="196"/>
      <c r="TV101" s="196"/>
      <c r="TW101" s="196">
        <v>0</v>
      </c>
      <c r="TX101" s="196">
        <v>0</v>
      </c>
      <c r="TY101" s="196"/>
      <c r="TZ101" s="196"/>
      <c r="UA101" s="196"/>
      <c r="UB101" s="196"/>
      <c r="UC101" s="196"/>
      <c r="UD101" s="196"/>
      <c r="UE101" s="196"/>
      <c r="UG101">
        <v>-50</v>
      </c>
      <c r="UK101">
        <v>1</v>
      </c>
      <c r="UM101">
        <v>1</v>
      </c>
      <c r="UP101">
        <v>1</v>
      </c>
      <c r="UR101">
        <v>0</v>
      </c>
      <c r="UU101" s="116" t="s">
        <v>1108</v>
      </c>
      <c r="UV101">
        <v>50</v>
      </c>
      <c r="UW101" t="s">
        <v>1183</v>
      </c>
      <c r="UX101">
        <v>7</v>
      </c>
      <c r="UY101">
        <v>5</v>
      </c>
      <c r="UZ101">
        <v>7</v>
      </c>
      <c r="VA101" s="138">
        <v>52188.433697828426</v>
      </c>
      <c r="VB101" s="138"/>
      <c r="VC101" s="196">
        <v>0</v>
      </c>
      <c r="VD101" s="196"/>
      <c r="VE101" s="196"/>
      <c r="VF101" s="196">
        <v>0</v>
      </c>
      <c r="VG101" s="196">
        <v>0</v>
      </c>
      <c r="VH101" s="196"/>
      <c r="VI101" s="196"/>
      <c r="VJ101" s="196"/>
      <c r="VK101" s="196"/>
      <c r="VL101" s="196"/>
      <c r="VM101" s="196"/>
      <c r="VN101" s="196"/>
      <c r="VP101">
        <v>-50</v>
      </c>
      <c r="VT101">
        <v>1</v>
      </c>
      <c r="VV101">
        <v>1</v>
      </c>
      <c r="VY101">
        <v>1</v>
      </c>
      <c r="WA101">
        <v>0</v>
      </c>
      <c r="WD101" s="116" t="s">
        <v>1108</v>
      </c>
      <c r="WE101">
        <v>50</v>
      </c>
      <c r="WF101" t="s">
        <v>1183</v>
      </c>
      <c r="WG101">
        <v>7</v>
      </c>
      <c r="WH101">
        <v>5</v>
      </c>
      <c r="WI101">
        <v>7</v>
      </c>
      <c r="WJ101" s="138">
        <v>52330.306295213173</v>
      </c>
      <c r="WK101" s="138"/>
      <c r="WL101" s="196">
        <v>0</v>
      </c>
      <c r="WM101" s="196"/>
      <c r="WN101" s="196"/>
      <c r="WO101" s="196">
        <v>0</v>
      </c>
      <c r="WP101" s="196">
        <v>0</v>
      </c>
      <c r="WQ101" s="196"/>
      <c r="WR101" s="196"/>
      <c r="WS101" s="196"/>
      <c r="WT101" s="196"/>
      <c r="WU101" s="196"/>
      <c r="WV101" s="196"/>
      <c r="WW101" s="196"/>
      <c r="WY101">
        <v>-50</v>
      </c>
      <c r="XC101">
        <v>1</v>
      </c>
      <c r="XE101">
        <v>1</v>
      </c>
      <c r="XH101">
        <v>1</v>
      </c>
      <c r="XJ101">
        <v>0</v>
      </c>
      <c r="XM101" s="116" t="s">
        <v>1108</v>
      </c>
      <c r="XN101">
        <v>50</v>
      </c>
      <c r="XO101" t="s">
        <v>1183</v>
      </c>
      <c r="XP101">
        <v>7</v>
      </c>
      <c r="XQ101">
        <v>5</v>
      </c>
      <c r="XR101">
        <v>7</v>
      </c>
      <c r="XS101" s="138">
        <v>52330.306295213173</v>
      </c>
      <c r="XT101" s="138"/>
      <c r="XU101" s="196">
        <v>0</v>
      </c>
      <c r="XV101" s="196"/>
      <c r="XW101" s="196"/>
      <c r="XX101" s="196">
        <v>0</v>
      </c>
      <c r="XY101" s="196">
        <v>0</v>
      </c>
      <c r="XZ101" s="196"/>
      <c r="YA101" s="196"/>
      <c r="YB101" s="196"/>
      <c r="YC101" s="196"/>
      <c r="YD101" s="196"/>
      <c r="YE101" s="196"/>
      <c r="YF101" s="196"/>
      <c r="YH101">
        <v>-50</v>
      </c>
      <c r="YL101">
        <v>1</v>
      </c>
      <c r="YN101">
        <v>1</v>
      </c>
      <c r="YQ101">
        <v>1</v>
      </c>
      <c r="YS101">
        <v>0</v>
      </c>
      <c r="YV101" s="116" t="s">
        <v>1108</v>
      </c>
      <c r="YW101">
        <v>50</v>
      </c>
      <c r="YX101" t="s">
        <v>1183</v>
      </c>
      <c r="YY101">
        <v>7</v>
      </c>
      <c r="YZ101">
        <v>5</v>
      </c>
      <c r="ZA101">
        <v>7</v>
      </c>
      <c r="ZB101" s="138">
        <v>52987.192269345804</v>
      </c>
      <c r="ZC101" s="138"/>
      <c r="ZD101" s="196">
        <v>0</v>
      </c>
      <c r="ZE101" s="196"/>
      <c r="ZF101" s="196"/>
      <c r="ZG101" s="196">
        <v>0</v>
      </c>
      <c r="ZH101" s="196">
        <v>0</v>
      </c>
      <c r="ZI101" s="196"/>
      <c r="ZJ101" s="196"/>
      <c r="ZK101" s="196"/>
      <c r="ZL101" s="196"/>
      <c r="ZM101" s="196"/>
      <c r="ZN101" s="196"/>
      <c r="ZO101" s="196"/>
      <c r="ZQ101">
        <v>-50</v>
      </c>
      <c r="ZU101">
        <v>1</v>
      </c>
      <c r="ZW101">
        <v>1</v>
      </c>
      <c r="ZZ101">
        <v>1</v>
      </c>
      <c r="AAB101">
        <v>0</v>
      </c>
      <c r="AAE101" s="116" t="s">
        <v>1108</v>
      </c>
      <c r="AAF101">
        <v>50</v>
      </c>
      <c r="AAG101" t="s">
        <v>1183</v>
      </c>
      <c r="AAH101">
        <v>7</v>
      </c>
      <c r="AAI101">
        <v>5</v>
      </c>
      <c r="AAJ101">
        <v>7</v>
      </c>
      <c r="AAK101" s="138">
        <v>52729.350807680588</v>
      </c>
      <c r="AAL101" s="138"/>
      <c r="AAM101" s="196">
        <v>0</v>
      </c>
      <c r="AAN101" s="196"/>
      <c r="AAO101" s="196"/>
      <c r="AAP101" s="196">
        <v>0</v>
      </c>
      <c r="AAQ101" s="196">
        <v>0</v>
      </c>
      <c r="AAR101" s="196"/>
      <c r="AAS101" s="196"/>
      <c r="AAT101" s="196"/>
      <c r="AAU101" s="196"/>
      <c r="AAV101" s="196"/>
      <c r="AAW101" s="196"/>
      <c r="AAX101" s="196"/>
      <c r="AAZ101">
        <v>-50</v>
      </c>
      <c r="ABD101">
        <v>1</v>
      </c>
      <c r="ABF101">
        <v>1</v>
      </c>
      <c r="ABI101">
        <v>1</v>
      </c>
      <c r="ABK101">
        <v>0</v>
      </c>
      <c r="ABN101" s="116" t="s">
        <v>1108</v>
      </c>
      <c r="ABO101">
        <v>50</v>
      </c>
      <c r="ABP101" t="s">
        <v>1183</v>
      </c>
      <c r="ABQ101">
        <v>7</v>
      </c>
      <c r="ABR101">
        <v>5</v>
      </c>
      <c r="ABS101">
        <v>7</v>
      </c>
      <c r="ABT101" s="138">
        <v>53424.447174447174</v>
      </c>
      <c r="ABU101" s="138"/>
      <c r="ABV101" s="196">
        <v>0</v>
      </c>
      <c r="ABW101" s="196"/>
      <c r="ABX101" s="196"/>
      <c r="ABY101" s="196">
        <v>0</v>
      </c>
      <c r="ABZ101" s="196">
        <v>0</v>
      </c>
      <c r="ACA101" s="196"/>
      <c r="ACB101" s="196"/>
      <c r="ACC101" s="196"/>
      <c r="ACD101" s="196"/>
      <c r="ACE101" s="196"/>
      <c r="ACF101" s="196"/>
      <c r="ACG101" s="196"/>
      <c r="ACI101">
        <v>-50</v>
      </c>
      <c r="ACM101">
        <v>1</v>
      </c>
      <c r="ACO101">
        <v>1</v>
      </c>
      <c r="ACR101">
        <v>1</v>
      </c>
      <c r="ACT101">
        <v>0</v>
      </c>
      <c r="ACW101" s="116" t="s">
        <v>1108</v>
      </c>
      <c r="ACX101">
        <v>50</v>
      </c>
      <c r="ACY101" t="s">
        <v>1183</v>
      </c>
      <c r="ACZ101">
        <v>7</v>
      </c>
      <c r="ADA101">
        <v>5</v>
      </c>
      <c r="ADB101">
        <v>7</v>
      </c>
      <c r="ADC101" s="138">
        <v>53264.504199090836</v>
      </c>
      <c r="ADD101" s="138"/>
      <c r="ADE101" s="196">
        <v>0</v>
      </c>
      <c r="ADF101" s="196"/>
      <c r="ADG101" s="196"/>
      <c r="ADH101" s="196">
        <v>0</v>
      </c>
      <c r="ADI101" s="196">
        <v>0</v>
      </c>
      <c r="ADJ101" s="196"/>
      <c r="ADK101" s="196"/>
      <c r="ADL101" s="196"/>
      <c r="ADM101" s="196"/>
      <c r="ADN101" s="196"/>
      <c r="ADO101" s="196"/>
      <c r="ADP101" s="196"/>
      <c r="ADR101">
        <v>-50</v>
      </c>
      <c r="ADV101">
        <v>1</v>
      </c>
      <c r="ADX101">
        <v>1</v>
      </c>
      <c r="AEA101">
        <v>1</v>
      </c>
      <c r="AEC101">
        <v>0</v>
      </c>
      <c r="AEF101" s="116" t="s">
        <v>1108</v>
      </c>
      <c r="AEG101">
        <v>50</v>
      </c>
      <c r="AEH101" t="s">
        <v>1183</v>
      </c>
      <c r="AEI101">
        <v>7</v>
      </c>
      <c r="AEJ101">
        <v>5</v>
      </c>
      <c r="AEK101">
        <v>7</v>
      </c>
      <c r="AEL101" s="138">
        <v>53432.627414475217</v>
      </c>
      <c r="AEM101" s="138"/>
      <c r="AEN101" s="196">
        <v>0</v>
      </c>
      <c r="AEO101" s="196"/>
      <c r="AEP101" s="196"/>
      <c r="AEQ101" s="196">
        <v>0</v>
      </c>
      <c r="AER101" s="196">
        <v>0</v>
      </c>
      <c r="AES101" s="196"/>
      <c r="AET101" s="196"/>
      <c r="AEU101" s="196"/>
      <c r="AEV101" s="196"/>
      <c r="AEW101" s="196"/>
      <c r="AEX101" s="196"/>
      <c r="AEY101" s="196"/>
      <c r="AFA101">
        <f t="shared" si="334"/>
        <v>-50</v>
      </c>
      <c r="AFE101">
        <v>1</v>
      </c>
      <c r="AFG101">
        <v>1</v>
      </c>
      <c r="AFJ101">
        <f t="shared" si="335"/>
        <v>1</v>
      </c>
      <c r="AFL101">
        <f t="shared" si="336"/>
        <v>0</v>
      </c>
      <c r="AFO101" s="116" t="s">
        <v>1108</v>
      </c>
      <c r="AFP101">
        <v>50</v>
      </c>
      <c r="AFQ101" t="str">
        <f t="shared" si="337"/>
        <v>FALSE</v>
      </c>
      <c r="AFR101">
        <f>ROUND(MARGIN!$J18,0)</f>
        <v>7</v>
      </c>
      <c r="AFS101">
        <f t="shared" si="338"/>
        <v>5</v>
      </c>
      <c r="AFT101">
        <f t="shared" si="339"/>
        <v>7</v>
      </c>
      <c r="AFU101" s="138">
        <f>AFT101*10000*MARGIN!$G18/MARGIN!$D18</f>
        <v>52959.530429409948</v>
      </c>
      <c r="AFV101" s="138"/>
      <c r="AFW101" s="196">
        <f t="shared" si="340"/>
        <v>0</v>
      </c>
      <c r="AFX101" s="196"/>
      <c r="AFY101" s="196"/>
      <c r="AFZ101" s="196">
        <f t="shared" si="341"/>
        <v>0</v>
      </c>
      <c r="AGA101" s="196">
        <f t="shared" si="342"/>
        <v>0</v>
      </c>
      <c r="AGB101" s="196"/>
      <c r="AGC101" s="196"/>
      <c r="AGD101" s="196"/>
      <c r="AGE101" s="196"/>
      <c r="AGF101" s="196"/>
      <c r="AGG101" s="196"/>
      <c r="AGH101" s="196"/>
      <c r="AGJ101">
        <f t="shared" si="343"/>
        <v>-50</v>
      </c>
      <c r="AGN101">
        <v>1</v>
      </c>
      <c r="AGP101">
        <v>1</v>
      </c>
      <c r="AGS101">
        <f t="shared" si="344"/>
        <v>1</v>
      </c>
      <c r="AGU101">
        <f t="shared" si="345"/>
        <v>0</v>
      </c>
      <c r="AGX101" s="116" t="s">
        <v>1108</v>
      </c>
      <c r="AGY101">
        <v>50</v>
      </c>
      <c r="AGZ101" t="str">
        <f t="shared" si="346"/>
        <v>FALSE</v>
      </c>
      <c r="AHA101">
        <f>ROUND(MARGIN!$J18,0)</f>
        <v>7</v>
      </c>
      <c r="AHB101">
        <f t="shared" si="347"/>
        <v>5</v>
      </c>
      <c r="AHC101">
        <f t="shared" si="348"/>
        <v>7</v>
      </c>
      <c r="AHD101" s="138">
        <f>AHC101*10000*MARGIN!$G18/MARGIN!$D18</f>
        <v>52959.530429409948</v>
      </c>
      <c r="AHE101" s="138"/>
      <c r="AHF101" s="196">
        <f t="shared" si="349"/>
        <v>0</v>
      </c>
      <c r="AHG101" s="196"/>
      <c r="AHH101" s="196"/>
      <c r="AHI101" s="196">
        <f t="shared" si="350"/>
        <v>0</v>
      </c>
      <c r="AHJ101" s="196">
        <f t="shared" si="351"/>
        <v>0</v>
      </c>
      <c r="AHK101" s="196"/>
      <c r="AHL101" s="196"/>
      <c r="AHM101" s="196"/>
      <c r="AHN101" s="196"/>
      <c r="AHO101" s="196"/>
      <c r="AHP101" s="196"/>
      <c r="AHQ101" s="196"/>
      <c r="AHS101">
        <f t="shared" si="352"/>
        <v>-50</v>
      </c>
      <c r="AHW101">
        <v>1</v>
      </c>
      <c r="AHY101">
        <v>1</v>
      </c>
      <c r="AIB101">
        <f t="shared" si="353"/>
        <v>1</v>
      </c>
      <c r="AID101">
        <f t="shared" si="354"/>
        <v>0</v>
      </c>
      <c r="AIG101" s="116" t="s">
        <v>1108</v>
      </c>
      <c r="AIH101">
        <v>50</v>
      </c>
      <c r="AII101" t="str">
        <f t="shared" si="355"/>
        <v>FALSE</v>
      </c>
      <c r="AIJ101">
        <f>ROUND(MARGIN!$J18,0)</f>
        <v>7</v>
      </c>
      <c r="AIK101">
        <f t="shared" si="356"/>
        <v>5</v>
      </c>
      <c r="AIL101">
        <f t="shared" si="357"/>
        <v>7</v>
      </c>
      <c r="AIM101" s="138">
        <f>AIL101*10000*MARGIN!$G18/MARGIN!$D18</f>
        <v>52959.530429409948</v>
      </c>
      <c r="AIN101" s="138"/>
      <c r="AIO101" s="196">
        <f t="shared" si="358"/>
        <v>0</v>
      </c>
      <c r="AIP101" s="196"/>
      <c r="AIQ101" s="196"/>
      <c r="AIR101" s="196">
        <f t="shared" si="359"/>
        <v>0</v>
      </c>
      <c r="AIS101" s="196">
        <f t="shared" si="360"/>
        <v>0</v>
      </c>
      <c r="AIT101" s="196"/>
      <c r="AIU101" s="196"/>
      <c r="AIV101" s="196"/>
      <c r="AIW101" s="196"/>
      <c r="AIX101" s="196"/>
      <c r="AIY101" s="196"/>
      <c r="AIZ101" s="196"/>
    </row>
    <row r="102" spans="1:936"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49861.754711152302</v>
      </c>
      <c r="T102" s="144">
        <f>IF(J102=1,ABS(S102*L102),-ABS(S102*L102))</f>
        <v>441.80381365673026</v>
      </c>
      <c r="U102" s="144">
        <f>IF(K102=1,ABS(S102*L102),-ABS(S102*L102))</f>
        <v>-441.80381365673026</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49861.754711152302</v>
      </c>
      <c r="AK102" s="196">
        <f>IF(AA102=1,ABS(AJ102*AC102),-ABS(AJ102*AC102))</f>
        <v>-711.21003340042307</v>
      </c>
      <c r="AL102" s="196">
        <f>IF(AB102=1,ABS(AJ102*AC102),-ABS(AJ102*AC102))</f>
        <v>-711.21003340042307</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49861.754711152302</v>
      </c>
      <c r="BB102" s="196">
        <f>IF(AR102=1,ABS(BA102*AT102),-ABS(BA102*AT102))</f>
        <v>-102.91093668525477</v>
      </c>
      <c r="BC102" s="196">
        <f>IF(AS102=1,ABS(BA102*AT102),-ABS(BA102*AT102))</f>
        <v>-102.91093668525477</v>
      </c>
      <c r="BE102">
        <v>2</v>
      </c>
      <c r="BF102">
        <v>1</v>
      </c>
      <c r="BG102">
        <v>1</v>
      </c>
      <c r="BH102">
        <v>-1</v>
      </c>
      <c r="BI102">
        <v>0</v>
      </c>
      <c r="BJ102">
        <v>0</v>
      </c>
      <c r="BK102">
        <v>-1.9583788225000002E-3</v>
      </c>
      <c r="BL102" s="117" t="s">
        <v>1108</v>
      </c>
      <c r="BM102">
        <v>50</v>
      </c>
      <c r="BN102" t="s">
        <v>1180</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1180</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1180</v>
      </c>
      <c r="DB102">
        <v>11</v>
      </c>
      <c r="DC102">
        <v>8</v>
      </c>
      <c r="DD102">
        <v>11</v>
      </c>
      <c r="DE102" s="138">
        <v>78114.801773194587</v>
      </c>
      <c r="DF102" s="196">
        <v>0</v>
      </c>
      <c r="DG102" s="196"/>
      <c r="DH102" s="196">
        <v>0</v>
      </c>
      <c r="DJ102">
        <v>0</v>
      </c>
      <c r="DL102">
        <v>1</v>
      </c>
      <c r="DN102">
        <v>1</v>
      </c>
      <c r="DQ102">
        <v>1</v>
      </c>
      <c r="DS102">
        <v>0</v>
      </c>
      <c r="DV102" s="117" t="s">
        <v>1108</v>
      </c>
      <c r="DW102">
        <v>50</v>
      </c>
      <c r="DX102" t="s">
        <v>1183</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1183</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1183</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1183</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1183</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1183</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1183</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1183</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1183</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1183</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1183</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1183</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1183</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1183</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1183</v>
      </c>
      <c r="SF102">
        <v>7</v>
      </c>
      <c r="SG102">
        <v>5</v>
      </c>
      <c r="SH102">
        <v>7</v>
      </c>
      <c r="SI102" s="138">
        <v>50603.538143174992</v>
      </c>
      <c r="SJ102" s="138"/>
      <c r="SK102" s="196">
        <v>0</v>
      </c>
      <c r="SL102" s="196"/>
      <c r="SM102" s="196"/>
      <c r="SN102" s="196">
        <v>0</v>
      </c>
      <c r="SO102" s="196">
        <v>0</v>
      </c>
      <c r="SP102" s="196"/>
      <c r="SQ102" s="196"/>
      <c r="SR102" s="196"/>
      <c r="SS102" s="196"/>
      <c r="ST102" s="196"/>
      <c r="SU102" s="196"/>
      <c r="SV102" s="196"/>
      <c r="SX102">
        <v>-50</v>
      </c>
      <c r="TB102">
        <v>1</v>
      </c>
      <c r="TD102">
        <v>1</v>
      </c>
      <c r="TG102">
        <v>1</v>
      </c>
      <c r="TI102">
        <v>0</v>
      </c>
      <c r="TL102" s="117" t="s">
        <v>1108</v>
      </c>
      <c r="TM102">
        <v>50</v>
      </c>
      <c r="TN102" t="s">
        <v>1183</v>
      </c>
      <c r="TO102">
        <v>7</v>
      </c>
      <c r="TP102">
        <v>5</v>
      </c>
      <c r="TQ102">
        <v>7</v>
      </c>
      <c r="TR102" s="138">
        <v>50299.770477360726</v>
      </c>
      <c r="TS102" s="138"/>
      <c r="TT102" s="196">
        <v>0</v>
      </c>
      <c r="TU102" s="196"/>
      <c r="TV102" s="196"/>
      <c r="TW102" s="196">
        <v>0</v>
      </c>
      <c r="TX102" s="196">
        <v>0</v>
      </c>
      <c r="TY102" s="196"/>
      <c r="TZ102" s="196"/>
      <c r="UA102" s="196"/>
      <c r="UB102" s="196"/>
      <c r="UC102" s="196"/>
      <c r="UD102" s="196"/>
      <c r="UE102" s="196"/>
      <c r="UG102">
        <v>-50</v>
      </c>
      <c r="UK102">
        <v>1</v>
      </c>
      <c r="UM102">
        <v>1</v>
      </c>
      <c r="UP102">
        <v>1</v>
      </c>
      <c r="UR102">
        <v>0</v>
      </c>
      <c r="UU102" s="117" t="s">
        <v>1108</v>
      </c>
      <c r="UV102">
        <v>50</v>
      </c>
      <c r="UW102" t="s">
        <v>1183</v>
      </c>
      <c r="UX102">
        <v>7</v>
      </c>
      <c r="UY102">
        <v>5</v>
      </c>
      <c r="UZ102">
        <v>7</v>
      </c>
      <c r="VA102" s="138">
        <v>50121.207454181429</v>
      </c>
      <c r="VB102" s="138"/>
      <c r="VC102" s="196">
        <v>0</v>
      </c>
      <c r="VD102" s="196"/>
      <c r="VE102" s="196"/>
      <c r="VF102" s="196">
        <v>0</v>
      </c>
      <c r="VG102" s="196">
        <v>0</v>
      </c>
      <c r="VH102" s="196"/>
      <c r="VI102" s="196"/>
      <c r="VJ102" s="196"/>
      <c r="VK102" s="196"/>
      <c r="VL102" s="196"/>
      <c r="VM102" s="196"/>
      <c r="VN102" s="196"/>
      <c r="VP102">
        <v>-50</v>
      </c>
      <c r="VT102">
        <v>1</v>
      </c>
      <c r="VV102">
        <v>1</v>
      </c>
      <c r="VY102">
        <v>1</v>
      </c>
      <c r="WA102">
        <v>0</v>
      </c>
      <c r="WD102" s="117" t="s">
        <v>1108</v>
      </c>
      <c r="WE102">
        <v>50</v>
      </c>
      <c r="WF102" t="s">
        <v>1183</v>
      </c>
      <c r="WG102">
        <v>7</v>
      </c>
      <c r="WH102">
        <v>5</v>
      </c>
      <c r="WI102">
        <v>7</v>
      </c>
      <c r="WJ102" s="138">
        <v>50601.046636909341</v>
      </c>
      <c r="WK102" s="138"/>
      <c r="WL102" s="196">
        <v>0</v>
      </c>
      <c r="WM102" s="196"/>
      <c r="WN102" s="196"/>
      <c r="WO102" s="196">
        <v>0</v>
      </c>
      <c r="WP102" s="196">
        <v>0</v>
      </c>
      <c r="WQ102" s="196"/>
      <c r="WR102" s="196"/>
      <c r="WS102" s="196"/>
      <c r="WT102" s="196"/>
      <c r="WU102" s="196"/>
      <c r="WV102" s="196"/>
      <c r="WW102" s="196"/>
      <c r="WY102">
        <v>-50</v>
      </c>
      <c r="XC102">
        <v>1</v>
      </c>
      <c r="XE102">
        <v>1</v>
      </c>
      <c r="XH102">
        <v>1</v>
      </c>
      <c r="XJ102">
        <v>0</v>
      </c>
      <c r="XM102" s="117" t="s">
        <v>1108</v>
      </c>
      <c r="XN102">
        <v>50</v>
      </c>
      <c r="XO102" t="s">
        <v>1183</v>
      </c>
      <c r="XP102">
        <v>7</v>
      </c>
      <c r="XQ102">
        <v>5</v>
      </c>
      <c r="XR102">
        <v>7</v>
      </c>
      <c r="XS102" s="138">
        <v>50601.046636909341</v>
      </c>
      <c r="XT102" s="138"/>
      <c r="XU102" s="196">
        <v>0</v>
      </c>
      <c r="XV102" s="196"/>
      <c r="XW102" s="196"/>
      <c r="XX102" s="196">
        <v>0</v>
      </c>
      <c r="XY102" s="196">
        <v>0</v>
      </c>
      <c r="XZ102" s="196"/>
      <c r="YA102" s="196"/>
      <c r="YB102" s="196"/>
      <c r="YC102" s="196"/>
      <c r="YD102" s="196"/>
      <c r="YE102" s="196"/>
      <c r="YF102" s="196"/>
      <c r="YH102">
        <v>-50</v>
      </c>
      <c r="YL102">
        <v>1</v>
      </c>
      <c r="YN102">
        <v>1</v>
      </c>
      <c r="YQ102">
        <v>1</v>
      </c>
      <c r="YS102">
        <v>0</v>
      </c>
      <c r="YV102" s="117" t="s">
        <v>1108</v>
      </c>
      <c r="YW102">
        <v>50</v>
      </c>
      <c r="YX102" t="s">
        <v>1183</v>
      </c>
      <c r="YY102">
        <v>7</v>
      </c>
      <c r="YZ102">
        <v>5</v>
      </c>
      <c r="ZA102">
        <v>7</v>
      </c>
      <c r="ZB102" s="138">
        <v>51108.213820078221</v>
      </c>
      <c r="ZC102" s="138"/>
      <c r="ZD102" s="196">
        <v>0</v>
      </c>
      <c r="ZE102" s="196"/>
      <c r="ZF102" s="196"/>
      <c r="ZG102" s="196">
        <v>0</v>
      </c>
      <c r="ZH102" s="196">
        <v>0</v>
      </c>
      <c r="ZI102" s="196"/>
      <c r="ZJ102" s="196"/>
      <c r="ZK102" s="196"/>
      <c r="ZL102" s="196"/>
      <c r="ZM102" s="196"/>
      <c r="ZN102" s="196"/>
      <c r="ZO102" s="196"/>
      <c r="ZQ102">
        <v>-50</v>
      </c>
      <c r="ZU102">
        <v>1</v>
      </c>
      <c r="ZW102">
        <v>1</v>
      </c>
      <c r="ZZ102">
        <v>1</v>
      </c>
      <c r="AAB102">
        <v>0</v>
      </c>
      <c r="AAE102" s="117" t="s">
        <v>1108</v>
      </c>
      <c r="AAF102">
        <v>50</v>
      </c>
      <c r="AAG102" t="s">
        <v>1183</v>
      </c>
      <c r="AAH102">
        <v>7</v>
      </c>
      <c r="AAI102">
        <v>5</v>
      </c>
      <c r="AAJ102">
        <v>7</v>
      </c>
      <c r="AAK102" s="138">
        <v>50531.850045717765</v>
      </c>
      <c r="AAL102" s="138"/>
      <c r="AAM102" s="196">
        <v>0</v>
      </c>
      <c r="AAN102" s="196"/>
      <c r="AAO102" s="196"/>
      <c r="AAP102" s="196">
        <v>0</v>
      </c>
      <c r="AAQ102" s="196">
        <v>0</v>
      </c>
      <c r="AAR102" s="196"/>
      <c r="AAS102" s="196"/>
      <c r="AAT102" s="196"/>
      <c r="AAU102" s="196"/>
      <c r="AAV102" s="196"/>
      <c r="AAW102" s="196"/>
      <c r="AAX102" s="196"/>
      <c r="AAZ102">
        <v>-50</v>
      </c>
      <c r="ABD102">
        <v>1</v>
      </c>
      <c r="ABF102">
        <v>1</v>
      </c>
      <c r="ABI102">
        <v>1</v>
      </c>
      <c r="ABK102">
        <v>0</v>
      </c>
      <c r="ABN102" s="117" t="s">
        <v>1108</v>
      </c>
      <c r="ABO102">
        <v>50</v>
      </c>
      <c r="ABP102" t="s">
        <v>1183</v>
      </c>
      <c r="ABQ102">
        <v>7</v>
      </c>
      <c r="ABR102">
        <v>5</v>
      </c>
      <c r="ABS102">
        <v>7</v>
      </c>
      <c r="ABT102" s="138">
        <v>51140.2027027027</v>
      </c>
      <c r="ABU102" s="138"/>
      <c r="ABV102" s="196">
        <v>0</v>
      </c>
      <c r="ABW102" s="196"/>
      <c r="ABX102" s="196"/>
      <c r="ABY102" s="196">
        <v>0</v>
      </c>
      <c r="ABZ102" s="196">
        <v>0</v>
      </c>
      <c r="ACA102" s="196"/>
      <c r="ACB102" s="196"/>
      <c r="ACC102" s="196"/>
      <c r="ACD102" s="196"/>
      <c r="ACE102" s="196"/>
      <c r="ACF102" s="196"/>
      <c r="ACG102" s="196"/>
      <c r="ACI102">
        <v>-50</v>
      </c>
      <c r="ACM102">
        <v>1</v>
      </c>
      <c r="ACO102">
        <v>1</v>
      </c>
      <c r="ACR102">
        <v>1</v>
      </c>
      <c r="ACT102">
        <v>0</v>
      </c>
      <c r="ACW102" s="117" t="s">
        <v>1108</v>
      </c>
      <c r="ACX102">
        <v>50</v>
      </c>
      <c r="ACY102" t="s">
        <v>1183</v>
      </c>
      <c r="ACZ102">
        <v>7</v>
      </c>
      <c r="ADA102">
        <v>5</v>
      </c>
      <c r="ADB102">
        <v>7</v>
      </c>
      <c r="ADC102" s="138">
        <v>50896.833346174586</v>
      </c>
      <c r="ADD102" s="138"/>
      <c r="ADE102" s="196">
        <v>0</v>
      </c>
      <c r="ADF102" s="196"/>
      <c r="ADG102" s="196"/>
      <c r="ADH102" s="196">
        <v>0</v>
      </c>
      <c r="ADI102" s="196">
        <v>0</v>
      </c>
      <c r="ADJ102" s="196"/>
      <c r="ADK102" s="196"/>
      <c r="ADL102" s="196"/>
      <c r="ADM102" s="196"/>
      <c r="ADN102" s="196"/>
      <c r="ADO102" s="196"/>
      <c r="ADP102" s="196"/>
      <c r="ADR102">
        <v>-50</v>
      </c>
      <c r="ADV102">
        <v>1</v>
      </c>
      <c r="ADX102">
        <v>1</v>
      </c>
      <c r="AEA102">
        <v>1</v>
      </c>
      <c r="AEC102">
        <v>0</v>
      </c>
      <c r="AEF102" s="117" t="s">
        <v>1108</v>
      </c>
      <c r="AEG102">
        <v>50</v>
      </c>
      <c r="AEH102" t="s">
        <v>1183</v>
      </c>
      <c r="AEI102">
        <v>7</v>
      </c>
      <c r="AEJ102">
        <v>5</v>
      </c>
      <c r="AEK102">
        <v>7</v>
      </c>
      <c r="AEL102" s="138">
        <v>50397.176324567532</v>
      </c>
      <c r="AEM102" s="138"/>
      <c r="AEN102" s="196">
        <v>0</v>
      </c>
      <c r="AEO102" s="196"/>
      <c r="AEP102" s="196"/>
      <c r="AEQ102" s="196">
        <v>0</v>
      </c>
      <c r="AER102" s="196">
        <v>0</v>
      </c>
      <c r="AES102" s="196"/>
      <c r="AET102" s="196"/>
      <c r="AEU102" s="196"/>
      <c r="AEV102" s="196"/>
      <c r="AEW102" s="196"/>
      <c r="AEX102" s="196"/>
      <c r="AEY102" s="196"/>
      <c r="AFA102">
        <f t="shared" si="334"/>
        <v>-50</v>
      </c>
      <c r="AFE102">
        <v>1</v>
      </c>
      <c r="AFG102">
        <v>1</v>
      </c>
      <c r="AFJ102">
        <f>IF(AFB102=AFI102,1,0)</f>
        <v>1</v>
      </c>
      <c r="AFL102">
        <f t="shared" si="336"/>
        <v>0</v>
      </c>
      <c r="AFO102" s="117" t="s">
        <v>1108</v>
      </c>
      <c r="AFP102">
        <v>50</v>
      </c>
      <c r="AFQ102" t="str">
        <f>IF(AFB102="","FALSE","TRUE")</f>
        <v>FALSE</v>
      </c>
      <c r="AFR102">
        <f>ROUND(MARGIN!$J19,0)</f>
        <v>7</v>
      </c>
      <c r="AFS102">
        <f t="shared" si="338"/>
        <v>5</v>
      </c>
      <c r="AFT102">
        <f t="shared" si="339"/>
        <v>7</v>
      </c>
      <c r="AFU102" s="138">
        <f>AFT102*10000*MARGIN!$G19/MARGIN!$D19</f>
        <v>49861.754711152302</v>
      </c>
      <c r="AFV102" s="138"/>
      <c r="AFW102" s="196">
        <f>IF(AFJ102=1,ABS(AFU102*AFN102),-ABS(AFU102*AFN102))</f>
        <v>0</v>
      </c>
      <c r="AFX102" s="196"/>
      <c r="AFY102" s="196"/>
      <c r="AFZ102" s="196">
        <f t="shared" si="341"/>
        <v>0</v>
      </c>
      <c r="AGA102" s="196">
        <f>IF(AFN102=1,ABS(AFW102*AFO102),-ABS(AFW102*AFO102))</f>
        <v>0</v>
      </c>
      <c r="AGB102" s="196"/>
      <c r="AGC102" s="196"/>
      <c r="AGD102" s="196"/>
      <c r="AGE102" s="196"/>
      <c r="AGF102" s="196"/>
      <c r="AGG102" s="196"/>
      <c r="AGH102" s="196"/>
      <c r="AGJ102">
        <f t="shared" si="343"/>
        <v>-50</v>
      </c>
      <c r="AGN102">
        <v>1</v>
      </c>
      <c r="AGP102">
        <v>1</v>
      </c>
      <c r="AGS102">
        <f>IF(AGK102=AGR102,1,0)</f>
        <v>1</v>
      </c>
      <c r="AGU102">
        <f t="shared" si="345"/>
        <v>0</v>
      </c>
      <c r="AGX102" s="117" t="s">
        <v>1108</v>
      </c>
      <c r="AGY102">
        <v>50</v>
      </c>
      <c r="AGZ102" t="str">
        <f>IF(AGK102="","FALSE","TRUE")</f>
        <v>FALSE</v>
      </c>
      <c r="AHA102">
        <f>ROUND(MARGIN!$J19,0)</f>
        <v>7</v>
      </c>
      <c r="AHB102">
        <f t="shared" si="347"/>
        <v>5</v>
      </c>
      <c r="AHC102">
        <f t="shared" si="348"/>
        <v>7</v>
      </c>
      <c r="AHD102" s="138">
        <f>AHC102*10000*MARGIN!$G19/MARGIN!$D19</f>
        <v>49861.754711152302</v>
      </c>
      <c r="AHE102" s="138"/>
      <c r="AHF102" s="196">
        <f>IF(AGS102=1,ABS(AHD102*AGW102),-ABS(AHD102*AGW102))</f>
        <v>0</v>
      </c>
      <c r="AHG102" s="196"/>
      <c r="AHH102" s="196"/>
      <c r="AHI102" s="196">
        <f t="shared" si="350"/>
        <v>0</v>
      </c>
      <c r="AHJ102" s="196">
        <f>IF(AGW102=1,ABS(AHF102*AGX102),-ABS(AHF102*AGX102))</f>
        <v>0</v>
      </c>
      <c r="AHK102" s="196"/>
      <c r="AHL102" s="196"/>
      <c r="AHM102" s="196"/>
      <c r="AHN102" s="196"/>
      <c r="AHO102" s="196"/>
      <c r="AHP102" s="196"/>
      <c r="AHQ102" s="196"/>
      <c r="AHS102">
        <f t="shared" si="352"/>
        <v>-50</v>
      </c>
      <c r="AHW102">
        <v>1</v>
      </c>
      <c r="AHY102">
        <v>1</v>
      </c>
      <c r="AIB102">
        <f>IF(AHT102=AIA102,1,0)</f>
        <v>1</v>
      </c>
      <c r="AID102">
        <f t="shared" si="354"/>
        <v>0</v>
      </c>
      <c r="AIG102" s="117" t="s">
        <v>1108</v>
      </c>
      <c r="AIH102">
        <v>50</v>
      </c>
      <c r="AII102" t="str">
        <f>IF(AHT102="","FALSE","TRUE")</f>
        <v>FALSE</v>
      </c>
      <c r="AIJ102">
        <f>ROUND(MARGIN!$J19,0)</f>
        <v>7</v>
      </c>
      <c r="AIK102">
        <f t="shared" si="356"/>
        <v>5</v>
      </c>
      <c r="AIL102">
        <f t="shared" si="357"/>
        <v>7</v>
      </c>
      <c r="AIM102" s="138">
        <f>AIL102*10000*MARGIN!$G19/MARGIN!$D19</f>
        <v>49861.754711152302</v>
      </c>
      <c r="AIN102" s="138"/>
      <c r="AIO102" s="196">
        <f>IF(AIB102=1,ABS(AIM102*AIF102),-ABS(AIM102*AIF102))</f>
        <v>0</v>
      </c>
      <c r="AIP102" s="196"/>
      <c r="AIQ102" s="196"/>
      <c r="AIR102" s="196">
        <f t="shared" si="359"/>
        <v>0</v>
      </c>
      <c r="AIS102" s="196">
        <f>IF(AIF102=1,ABS(AIO102*AIG102),-ABS(AIO102*AIG102))</f>
        <v>0</v>
      </c>
      <c r="AIT102" s="196"/>
      <c r="AIU102" s="196"/>
      <c r="AIV102" s="196"/>
      <c r="AIW102" s="196"/>
      <c r="AIX102" s="196"/>
      <c r="AIY102" s="196"/>
      <c r="AIZ102" s="196"/>
    </row>
    <row r="103" spans="1:936" x14ac:dyDescent="0.25">
      <c r="A103" s="182" t="s">
        <v>1127</v>
      </c>
      <c r="B103" s="164" t="s">
        <v>27</v>
      </c>
      <c r="F103" t="e">
        <f>-#REF!+G103</f>
        <v>#REF!</v>
      </c>
      <c r="G103">
        <v>-1</v>
      </c>
      <c r="H103">
        <v>-1</v>
      </c>
      <c r="I103">
        <v>-1</v>
      </c>
      <c r="J103">
        <f t="shared" si="317"/>
        <v>1</v>
      </c>
      <c r="K103">
        <f t="shared" si="318"/>
        <v>1</v>
      </c>
      <c r="L103" s="183">
        <v>-2.6722758000300001E-3</v>
      </c>
      <c r="M103" s="116" t="s">
        <v>30</v>
      </c>
      <c r="N103">
        <v>50</v>
      </c>
      <c r="O103" t="str">
        <f t="shared" si="319"/>
        <v>TRUE</v>
      </c>
      <c r="P103">
        <f>ROUND(MARGIN!$J20,0)</f>
        <v>6</v>
      </c>
      <c r="Q103" t="e">
        <f>IF(ABS(G103+I103)=2,ROUND(P103*(1+#REF!),0),IF(I103="",P103,ROUND(P103*(1+-#REF!),0)))</f>
        <v>#REF!</v>
      </c>
      <c r="R103">
        <f t="shared" si="361"/>
        <v>6</v>
      </c>
      <c r="S103" s="138">
        <f>R103*10000*MARGIN!$G20/MARGIN!$D20</f>
        <v>46298.926501982314</v>
      </c>
      <c r="T103" s="144">
        <f t="shared" si="320"/>
        <v>123.72350085861497</v>
      </c>
      <c r="U103" s="144">
        <f t="shared" si="321"/>
        <v>123.72350085861497</v>
      </c>
      <c r="W103">
        <f t="shared" si="322"/>
        <v>0</v>
      </c>
      <c r="X103">
        <v>-1</v>
      </c>
      <c r="Y103">
        <v>-1</v>
      </c>
      <c r="Z103">
        <v>1</v>
      </c>
      <c r="AA103">
        <f t="shared" si="323"/>
        <v>0</v>
      </c>
      <c r="AB103">
        <f t="shared" si="324"/>
        <v>0</v>
      </c>
      <c r="AC103">
        <v>4.0058894533699999E-3</v>
      </c>
      <c r="AD103" s="116" t="s">
        <v>1108</v>
      </c>
      <c r="AE103">
        <v>50</v>
      </c>
      <c r="AF103" t="str">
        <f t="shared" si="325"/>
        <v>TRUE</v>
      </c>
      <c r="AG103">
        <f>ROUND(MARGIN!$J20,0)</f>
        <v>6</v>
      </c>
      <c r="AH103">
        <f t="shared" si="362"/>
        <v>8</v>
      </c>
      <c r="AI103">
        <f t="shared" si="363"/>
        <v>6</v>
      </c>
      <c r="AJ103" s="138">
        <f>AI103*10000*MARGIN!$G20/MARGIN!$D20</f>
        <v>46298.926501982314</v>
      </c>
      <c r="AK103" s="196">
        <f t="shared" si="326"/>
        <v>-185.46838137664372</v>
      </c>
      <c r="AL103" s="196">
        <f t="shared" si="327"/>
        <v>-185.46838137664372</v>
      </c>
      <c r="AN103">
        <f t="shared" si="328"/>
        <v>2</v>
      </c>
      <c r="AO103">
        <v>1</v>
      </c>
      <c r="AP103">
        <v>-1</v>
      </c>
      <c r="AQ103">
        <v>1</v>
      </c>
      <c r="AR103">
        <f t="shared" si="329"/>
        <v>1</v>
      </c>
      <c r="AS103">
        <f t="shared" si="330"/>
        <v>0</v>
      </c>
      <c r="AT103">
        <v>8.9838950469699999E-4</v>
      </c>
      <c r="AU103" s="116" t="s">
        <v>1108</v>
      </c>
      <c r="AV103">
        <v>50</v>
      </c>
      <c r="AW103" t="str">
        <f t="shared" si="331"/>
        <v>TRUE</v>
      </c>
      <c r="AX103">
        <f>ROUND(MARGIN!$J20,0)</f>
        <v>6</v>
      </c>
      <c r="AY103">
        <f t="shared" si="364"/>
        <v>5</v>
      </c>
      <c r="AZ103">
        <f t="shared" si="365"/>
        <v>6</v>
      </c>
      <c r="BA103" s="138">
        <f>AZ103*10000*MARGIN!$G20/MARGIN!$D20</f>
        <v>46298.926501982314</v>
      </c>
      <c r="BB103" s="196">
        <f t="shared" si="332"/>
        <v>41.594469648118697</v>
      </c>
      <c r="BC103" s="196">
        <f t="shared" si="333"/>
        <v>-41.594469648118697</v>
      </c>
      <c r="BE103">
        <v>0</v>
      </c>
      <c r="BF103">
        <v>1</v>
      </c>
      <c r="BG103">
        <v>1</v>
      </c>
      <c r="BH103">
        <v>-1</v>
      </c>
      <c r="BI103">
        <v>0</v>
      </c>
      <c r="BJ103">
        <v>0</v>
      </c>
      <c r="BK103">
        <v>-2.8379466466000002E-3</v>
      </c>
      <c r="BL103" s="116" t="s">
        <v>1108</v>
      </c>
      <c r="BM103">
        <v>50</v>
      </c>
      <c r="BN103" t="s">
        <v>1180</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1180</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1180</v>
      </c>
      <c r="DB103">
        <v>10</v>
      </c>
      <c r="DC103">
        <v>8</v>
      </c>
      <c r="DD103">
        <v>10</v>
      </c>
      <c r="DE103" s="138">
        <v>78576.391409401534</v>
      </c>
      <c r="DF103" s="196">
        <v>0</v>
      </c>
      <c r="DG103" s="196"/>
      <c r="DH103" s="196">
        <v>0</v>
      </c>
      <c r="DJ103">
        <v>0</v>
      </c>
      <c r="DL103">
        <v>1</v>
      </c>
      <c r="DN103">
        <v>1</v>
      </c>
      <c r="DQ103">
        <v>1</v>
      </c>
      <c r="DS103">
        <v>0</v>
      </c>
      <c r="DV103" s="116" t="s">
        <v>1108</v>
      </c>
      <c r="DW103">
        <v>50</v>
      </c>
      <c r="DX103" t="s">
        <v>1183</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1183</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1183</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1183</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1183</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1183</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1183</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1183</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1183</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1183</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1183</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1183</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1183</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1183</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1183</v>
      </c>
      <c r="SF103">
        <v>6</v>
      </c>
      <c r="SG103">
        <v>5</v>
      </c>
      <c r="SH103">
        <v>6</v>
      </c>
      <c r="SI103" s="138">
        <v>46665.77410683941</v>
      </c>
      <c r="SJ103" s="138"/>
      <c r="SK103" s="196">
        <v>0</v>
      </c>
      <c r="SL103" s="196"/>
      <c r="SM103" s="196"/>
      <c r="SN103" s="196">
        <v>0</v>
      </c>
      <c r="SO103" s="196">
        <v>0</v>
      </c>
      <c r="SP103" s="196"/>
      <c r="SQ103" s="196"/>
      <c r="SR103" s="196"/>
      <c r="SS103" s="196"/>
      <c r="ST103" s="196"/>
      <c r="SU103" s="196"/>
      <c r="SV103" s="196"/>
      <c r="SX103">
        <v>-50</v>
      </c>
      <c r="TB103">
        <v>1</v>
      </c>
      <c r="TD103">
        <v>1</v>
      </c>
      <c r="TG103">
        <v>1</v>
      </c>
      <c r="TI103">
        <v>0</v>
      </c>
      <c r="TL103" s="116" t="s">
        <v>1108</v>
      </c>
      <c r="TM103">
        <v>50</v>
      </c>
      <c r="TN103" t="s">
        <v>1183</v>
      </c>
      <c r="TO103">
        <v>6</v>
      </c>
      <c r="TP103">
        <v>5</v>
      </c>
      <c r="TQ103">
        <v>6</v>
      </c>
      <c r="TR103" s="138">
        <v>46355.417039528496</v>
      </c>
      <c r="TS103" s="138"/>
      <c r="TT103" s="196">
        <v>0</v>
      </c>
      <c r="TU103" s="196"/>
      <c r="TV103" s="196"/>
      <c r="TW103" s="196">
        <v>0</v>
      </c>
      <c r="TX103" s="196">
        <v>0</v>
      </c>
      <c r="TY103" s="196"/>
      <c r="TZ103" s="196"/>
      <c r="UA103" s="196"/>
      <c r="UB103" s="196"/>
      <c r="UC103" s="196"/>
      <c r="UD103" s="196"/>
      <c r="UE103" s="196"/>
      <c r="UG103">
        <v>-50</v>
      </c>
      <c r="UK103">
        <v>1</v>
      </c>
      <c r="UM103">
        <v>1</v>
      </c>
      <c r="UP103">
        <v>1</v>
      </c>
      <c r="UR103">
        <v>0</v>
      </c>
      <c r="UU103" s="116" t="s">
        <v>1108</v>
      </c>
      <c r="UV103">
        <v>50</v>
      </c>
      <c r="UW103" t="s">
        <v>1183</v>
      </c>
      <c r="UX103">
        <v>6</v>
      </c>
      <c r="UY103">
        <v>5</v>
      </c>
      <c r="UZ103">
        <v>6</v>
      </c>
      <c r="VA103" s="138">
        <v>46192.558606351711</v>
      </c>
      <c r="VB103" s="138"/>
      <c r="VC103" s="196">
        <v>0</v>
      </c>
      <c r="VD103" s="196"/>
      <c r="VE103" s="196"/>
      <c r="VF103" s="196">
        <v>0</v>
      </c>
      <c r="VG103" s="196">
        <v>0</v>
      </c>
      <c r="VH103" s="196"/>
      <c r="VI103" s="196"/>
      <c r="VJ103" s="196"/>
      <c r="VK103" s="196"/>
      <c r="VL103" s="196"/>
      <c r="VM103" s="196"/>
      <c r="VN103" s="196"/>
      <c r="VP103">
        <v>-50</v>
      </c>
      <c r="VT103">
        <v>1</v>
      </c>
      <c r="VV103">
        <v>1</v>
      </c>
      <c r="VY103">
        <v>1</v>
      </c>
      <c r="WA103">
        <v>0</v>
      </c>
      <c r="WD103" s="116" t="s">
        <v>1108</v>
      </c>
      <c r="WE103">
        <v>50</v>
      </c>
      <c r="WF103" t="s">
        <v>1183</v>
      </c>
      <c r="WG103">
        <v>6</v>
      </c>
      <c r="WH103">
        <v>5</v>
      </c>
      <c r="WI103">
        <v>6</v>
      </c>
      <c r="WJ103" s="138">
        <v>46169.729668982429</v>
      </c>
      <c r="WK103" s="138"/>
      <c r="WL103" s="196">
        <v>0</v>
      </c>
      <c r="WM103" s="196"/>
      <c r="WN103" s="196"/>
      <c r="WO103" s="196">
        <v>0</v>
      </c>
      <c r="WP103" s="196">
        <v>0</v>
      </c>
      <c r="WQ103" s="196"/>
      <c r="WR103" s="196"/>
      <c r="WS103" s="196"/>
      <c r="WT103" s="196"/>
      <c r="WU103" s="196"/>
      <c r="WV103" s="196"/>
      <c r="WW103" s="196"/>
      <c r="WY103">
        <v>-50</v>
      </c>
      <c r="XC103">
        <v>1</v>
      </c>
      <c r="XE103">
        <v>1</v>
      </c>
      <c r="XH103">
        <v>1</v>
      </c>
      <c r="XJ103">
        <v>0</v>
      </c>
      <c r="XM103" s="116" t="s">
        <v>1108</v>
      </c>
      <c r="XN103">
        <v>50</v>
      </c>
      <c r="XO103" t="s">
        <v>1183</v>
      </c>
      <c r="XP103">
        <v>6</v>
      </c>
      <c r="XQ103">
        <v>5</v>
      </c>
      <c r="XR103">
        <v>6</v>
      </c>
      <c r="XS103" s="138">
        <v>46169.729668982429</v>
      </c>
      <c r="XT103" s="138"/>
      <c r="XU103" s="196">
        <v>0</v>
      </c>
      <c r="XV103" s="196"/>
      <c r="XW103" s="196"/>
      <c r="XX103" s="196">
        <v>0</v>
      </c>
      <c r="XY103" s="196">
        <v>0</v>
      </c>
      <c r="XZ103" s="196"/>
      <c r="YA103" s="196"/>
      <c r="YB103" s="196"/>
      <c r="YC103" s="196"/>
      <c r="YD103" s="196"/>
      <c r="YE103" s="196"/>
      <c r="YF103" s="196"/>
      <c r="YH103">
        <v>-50</v>
      </c>
      <c r="YL103">
        <v>1</v>
      </c>
      <c r="YN103">
        <v>1</v>
      </c>
      <c r="YQ103">
        <v>1</v>
      </c>
      <c r="YS103">
        <v>0</v>
      </c>
      <c r="YV103" s="116" t="s">
        <v>1108</v>
      </c>
      <c r="YW103">
        <v>50</v>
      </c>
      <c r="YX103" t="s">
        <v>1183</v>
      </c>
      <c r="YY103">
        <v>7</v>
      </c>
      <c r="YZ103">
        <v>5</v>
      </c>
      <c r="ZA103">
        <v>7</v>
      </c>
      <c r="ZB103" s="138">
        <v>53680.04911032028</v>
      </c>
      <c r="ZC103" s="138"/>
      <c r="ZD103" s="196">
        <v>0</v>
      </c>
      <c r="ZE103" s="196"/>
      <c r="ZF103" s="196"/>
      <c r="ZG103" s="196">
        <v>0</v>
      </c>
      <c r="ZH103" s="196">
        <v>0</v>
      </c>
      <c r="ZI103" s="196"/>
      <c r="ZJ103" s="196"/>
      <c r="ZK103" s="196"/>
      <c r="ZL103" s="196"/>
      <c r="ZM103" s="196"/>
      <c r="ZN103" s="196"/>
      <c r="ZO103" s="196"/>
      <c r="ZQ103">
        <v>-50</v>
      </c>
      <c r="ZU103">
        <v>1</v>
      </c>
      <c r="ZW103">
        <v>1</v>
      </c>
      <c r="ZZ103">
        <v>1</v>
      </c>
      <c r="AAB103">
        <v>0</v>
      </c>
      <c r="AAE103" s="116" t="s">
        <v>1108</v>
      </c>
      <c r="AAF103">
        <v>50</v>
      </c>
      <c r="AAG103" t="s">
        <v>1183</v>
      </c>
      <c r="AAH103">
        <v>7</v>
      </c>
      <c r="AAI103">
        <v>5</v>
      </c>
      <c r="AAJ103">
        <v>7</v>
      </c>
      <c r="AAK103" s="138">
        <v>53348.116809116815</v>
      </c>
      <c r="AAL103" s="138"/>
      <c r="AAM103" s="196">
        <v>0</v>
      </c>
      <c r="AAN103" s="196"/>
      <c r="AAO103" s="196"/>
      <c r="AAP103" s="196">
        <v>0</v>
      </c>
      <c r="AAQ103" s="196">
        <v>0</v>
      </c>
      <c r="AAR103" s="196"/>
      <c r="AAS103" s="196"/>
      <c r="AAT103" s="196"/>
      <c r="AAU103" s="196"/>
      <c r="AAV103" s="196"/>
      <c r="AAW103" s="196"/>
      <c r="AAX103" s="196"/>
      <c r="AAZ103">
        <v>-50</v>
      </c>
      <c r="ABD103">
        <v>1</v>
      </c>
      <c r="ABF103">
        <v>1</v>
      </c>
      <c r="ABI103">
        <v>1</v>
      </c>
      <c r="ABK103">
        <v>0</v>
      </c>
      <c r="ABN103" s="116" t="s">
        <v>1108</v>
      </c>
      <c r="ABO103">
        <v>50</v>
      </c>
      <c r="ABP103" t="s">
        <v>1183</v>
      </c>
      <c r="ABQ103">
        <v>7</v>
      </c>
      <c r="ABR103">
        <v>5</v>
      </c>
      <c r="ABS103">
        <v>7</v>
      </c>
      <c r="ABT103" s="138">
        <v>53761.654895176063</v>
      </c>
      <c r="ABU103" s="138"/>
      <c r="ABV103" s="196">
        <v>0</v>
      </c>
      <c r="ABW103" s="196"/>
      <c r="ABX103" s="196"/>
      <c r="ABY103" s="196">
        <v>0</v>
      </c>
      <c r="ABZ103" s="196">
        <v>0</v>
      </c>
      <c r="ACA103" s="196"/>
      <c r="ACB103" s="196"/>
      <c r="ACC103" s="196"/>
      <c r="ACD103" s="196"/>
      <c r="ACE103" s="196"/>
      <c r="ACF103" s="196"/>
      <c r="ACG103" s="196"/>
      <c r="ACI103">
        <v>-50</v>
      </c>
      <c r="ACM103">
        <v>1</v>
      </c>
      <c r="ACO103">
        <v>1</v>
      </c>
      <c r="ACR103">
        <v>1</v>
      </c>
      <c r="ACT103">
        <v>0</v>
      </c>
      <c r="ACW103" s="116" t="s">
        <v>1108</v>
      </c>
      <c r="ACX103">
        <v>50</v>
      </c>
      <c r="ACY103" t="s">
        <v>1183</v>
      </c>
      <c r="ACZ103">
        <v>6</v>
      </c>
      <c r="ADA103">
        <v>5</v>
      </c>
      <c r="ADB103">
        <v>6</v>
      </c>
      <c r="ADC103" s="138">
        <v>46254.161964684397</v>
      </c>
      <c r="ADD103" s="138"/>
      <c r="ADE103" s="196">
        <v>0</v>
      </c>
      <c r="ADF103" s="196"/>
      <c r="ADG103" s="196"/>
      <c r="ADH103" s="196">
        <v>0</v>
      </c>
      <c r="ADI103" s="196">
        <v>0</v>
      </c>
      <c r="ADJ103" s="196"/>
      <c r="ADK103" s="196"/>
      <c r="ADL103" s="196"/>
      <c r="ADM103" s="196"/>
      <c r="ADN103" s="196"/>
      <c r="ADO103" s="196"/>
      <c r="ADP103" s="196"/>
      <c r="ADR103">
        <v>-50</v>
      </c>
      <c r="ADV103">
        <v>1</v>
      </c>
      <c r="ADX103">
        <v>1</v>
      </c>
      <c r="AEA103">
        <v>1</v>
      </c>
      <c r="AEC103">
        <v>0</v>
      </c>
      <c r="AEF103" s="116" t="s">
        <v>1108</v>
      </c>
      <c r="AEG103">
        <v>50</v>
      </c>
      <c r="AEH103" t="s">
        <v>1183</v>
      </c>
      <c r="AEI103">
        <v>6</v>
      </c>
      <c r="AEJ103">
        <v>5</v>
      </c>
      <c r="AEK103">
        <v>6</v>
      </c>
      <c r="AEL103" s="138">
        <v>46557.178953808507</v>
      </c>
      <c r="AEM103" s="138"/>
      <c r="AEN103" s="196">
        <v>0</v>
      </c>
      <c r="AEO103" s="196"/>
      <c r="AEP103" s="196"/>
      <c r="AEQ103" s="196">
        <v>0</v>
      </c>
      <c r="AER103" s="196">
        <v>0</v>
      </c>
      <c r="AES103" s="196"/>
      <c r="AET103" s="196"/>
      <c r="AEU103" s="196"/>
      <c r="AEV103" s="196"/>
      <c r="AEW103" s="196"/>
      <c r="AEX103" s="196"/>
      <c r="AEY103" s="196"/>
      <c r="AFA103">
        <f t="shared" si="334"/>
        <v>-50</v>
      </c>
      <c r="AFE103">
        <v>1</v>
      </c>
      <c r="AFG103">
        <v>1</v>
      </c>
      <c r="AFJ103">
        <f t="shared" ref="AFJ103:AFJ123" si="366">IF(AFB103=AFI103,1,0)</f>
        <v>1</v>
      </c>
      <c r="AFL103">
        <f t="shared" si="336"/>
        <v>0</v>
      </c>
      <c r="AFO103" s="116" t="s">
        <v>1108</v>
      </c>
      <c r="AFP103">
        <v>50</v>
      </c>
      <c r="AFQ103" t="str">
        <f t="shared" ref="AFQ103:AFQ123" si="367">IF(AFB103="","FALSE","TRUE")</f>
        <v>FALSE</v>
      </c>
      <c r="AFR103">
        <f>ROUND(MARGIN!$J20,0)</f>
        <v>6</v>
      </c>
      <c r="AFS103">
        <f t="shared" si="338"/>
        <v>5</v>
      </c>
      <c r="AFT103">
        <f t="shared" si="339"/>
        <v>6</v>
      </c>
      <c r="AFU103" s="138">
        <f>AFT103*10000*MARGIN!$G20/MARGIN!$D20</f>
        <v>46298.926501982314</v>
      </c>
      <c r="AFV103" s="138"/>
      <c r="AFW103" s="196">
        <f t="shared" ref="AFW103:AFW123" si="368">IF(AFJ103=1,ABS(AFU103*AFN103),-ABS(AFU103*AFN103))</f>
        <v>0</v>
      </c>
      <c r="AFX103" s="196"/>
      <c r="AFY103" s="196"/>
      <c r="AFZ103" s="196">
        <f t="shared" si="341"/>
        <v>0</v>
      </c>
      <c r="AGA103" s="196">
        <f t="shared" ref="AGA103:AGA123" si="369">IF(AFN103=1,ABS(AFW103*AFO103),-ABS(AFW103*AFO103))</f>
        <v>0</v>
      </c>
      <c r="AGB103" s="196"/>
      <c r="AGC103" s="196"/>
      <c r="AGD103" s="196"/>
      <c r="AGE103" s="196"/>
      <c r="AGF103" s="196"/>
      <c r="AGG103" s="196"/>
      <c r="AGH103" s="196"/>
      <c r="AGJ103">
        <f t="shared" si="343"/>
        <v>-50</v>
      </c>
      <c r="AGN103">
        <v>1</v>
      </c>
      <c r="AGP103">
        <v>1</v>
      </c>
      <c r="AGS103">
        <f t="shared" ref="AGS103:AGS123" si="370">IF(AGK103=AGR103,1,0)</f>
        <v>1</v>
      </c>
      <c r="AGU103">
        <f t="shared" si="345"/>
        <v>0</v>
      </c>
      <c r="AGX103" s="116" t="s">
        <v>1108</v>
      </c>
      <c r="AGY103">
        <v>50</v>
      </c>
      <c r="AGZ103" t="str">
        <f t="shared" ref="AGZ103:AGZ123" si="371">IF(AGK103="","FALSE","TRUE")</f>
        <v>FALSE</v>
      </c>
      <c r="AHA103">
        <f>ROUND(MARGIN!$J20,0)</f>
        <v>6</v>
      </c>
      <c r="AHB103">
        <f t="shared" si="347"/>
        <v>5</v>
      </c>
      <c r="AHC103">
        <f t="shared" si="348"/>
        <v>6</v>
      </c>
      <c r="AHD103" s="138">
        <f>AHC103*10000*MARGIN!$G20/MARGIN!$D20</f>
        <v>46298.926501982314</v>
      </c>
      <c r="AHE103" s="138"/>
      <c r="AHF103" s="196">
        <f t="shared" ref="AHF103:AHF123" si="372">IF(AGS103=1,ABS(AHD103*AGW103),-ABS(AHD103*AGW103))</f>
        <v>0</v>
      </c>
      <c r="AHG103" s="196"/>
      <c r="AHH103" s="196"/>
      <c r="AHI103" s="196">
        <f t="shared" si="350"/>
        <v>0</v>
      </c>
      <c r="AHJ103" s="196">
        <f t="shared" ref="AHJ103:AHJ123" si="373">IF(AGW103=1,ABS(AHF103*AGX103),-ABS(AHF103*AGX103))</f>
        <v>0</v>
      </c>
      <c r="AHK103" s="196"/>
      <c r="AHL103" s="196"/>
      <c r="AHM103" s="196"/>
      <c r="AHN103" s="196"/>
      <c r="AHO103" s="196"/>
      <c r="AHP103" s="196"/>
      <c r="AHQ103" s="196"/>
      <c r="AHS103">
        <f t="shared" si="352"/>
        <v>-50</v>
      </c>
      <c r="AHW103">
        <v>1</v>
      </c>
      <c r="AHY103">
        <v>1</v>
      </c>
      <c r="AIB103">
        <f t="shared" ref="AIB103:AIB123" si="374">IF(AHT103=AIA103,1,0)</f>
        <v>1</v>
      </c>
      <c r="AID103">
        <f t="shared" si="354"/>
        <v>0</v>
      </c>
      <c r="AIG103" s="116" t="s">
        <v>1108</v>
      </c>
      <c r="AIH103">
        <v>50</v>
      </c>
      <c r="AII103" t="str">
        <f t="shared" ref="AII103:AII123" si="375">IF(AHT103="","FALSE","TRUE")</f>
        <v>FALSE</v>
      </c>
      <c r="AIJ103">
        <f>ROUND(MARGIN!$J20,0)</f>
        <v>6</v>
      </c>
      <c r="AIK103">
        <f t="shared" si="356"/>
        <v>5</v>
      </c>
      <c r="AIL103">
        <f t="shared" si="357"/>
        <v>6</v>
      </c>
      <c r="AIM103" s="138">
        <f>AIL103*10000*MARGIN!$G20/MARGIN!$D20</f>
        <v>46298.926501982314</v>
      </c>
      <c r="AIN103" s="138"/>
      <c r="AIO103" s="196">
        <f t="shared" ref="AIO103:AIO123" si="376">IF(AIB103=1,ABS(AIM103*AIF103),-ABS(AIM103*AIF103))</f>
        <v>0</v>
      </c>
      <c r="AIP103" s="196"/>
      <c r="AIQ103" s="196"/>
      <c r="AIR103" s="196">
        <f t="shared" si="359"/>
        <v>0</v>
      </c>
      <c r="AIS103" s="196">
        <f t="shared" ref="AIS103:AIS123" si="377">IF(AIF103=1,ABS(AIO103*AIG103),-ABS(AIO103*AIG103))</f>
        <v>0</v>
      </c>
      <c r="AIT103" s="196"/>
      <c r="AIU103" s="196"/>
      <c r="AIV103" s="196"/>
      <c r="AIW103" s="196"/>
      <c r="AIX103" s="196"/>
      <c r="AIY103" s="196"/>
      <c r="AIZ103" s="196"/>
    </row>
    <row r="104" spans="1:936" x14ac:dyDescent="0.25">
      <c r="A104" s="182" t="s">
        <v>1128</v>
      </c>
      <c r="B104" s="164" t="s">
        <v>28</v>
      </c>
      <c r="F104" t="e">
        <f>-#REF!+G104</f>
        <v>#REF!</v>
      </c>
      <c r="G104">
        <v>1</v>
      </c>
      <c r="H104">
        <v>-1</v>
      </c>
      <c r="I104">
        <v>1</v>
      </c>
      <c r="J104">
        <f t="shared" si="317"/>
        <v>1</v>
      </c>
      <c r="K104">
        <f t="shared" si="318"/>
        <v>0</v>
      </c>
      <c r="L104" s="183">
        <v>7.1067194848700001E-3</v>
      </c>
      <c r="M104" s="117" t="s">
        <v>917</v>
      </c>
      <c r="N104">
        <v>50</v>
      </c>
      <c r="O104" t="str">
        <f t="shared" si="319"/>
        <v>TRUE</v>
      </c>
      <c r="P104">
        <f>ROUND(MARGIN!$J21,0)</f>
        <v>7</v>
      </c>
      <c r="Q104" t="e">
        <f>IF(ABS(G104+I104)=2,ROUND(P104*(1+#REF!),0),IF(I104="",P104,ROUND(P104*(1+-#REF!),0)))</f>
        <v>#REF!</v>
      </c>
      <c r="R104">
        <f t="shared" si="361"/>
        <v>7</v>
      </c>
      <c r="S104" s="138">
        <f>R104*10000*MARGIN!$G21/MARGIN!$D21</f>
        <v>49769.133272339132</v>
      </c>
      <c r="T104" s="144">
        <f t="shared" si="320"/>
        <v>353.69526917162432</v>
      </c>
      <c r="U104" s="144">
        <f t="shared" si="321"/>
        <v>-353.69526917162432</v>
      </c>
      <c r="W104">
        <f t="shared" si="322"/>
        <v>0</v>
      </c>
      <c r="X104">
        <v>1</v>
      </c>
      <c r="Y104">
        <v>-1</v>
      </c>
      <c r="Z104">
        <v>-1</v>
      </c>
      <c r="AA104">
        <f t="shared" si="323"/>
        <v>0</v>
      </c>
      <c r="AB104">
        <f t="shared" si="324"/>
        <v>1</v>
      </c>
      <c r="AC104">
        <v>-1.1078373600499999E-2</v>
      </c>
      <c r="AD104" s="117" t="s">
        <v>1108</v>
      </c>
      <c r="AE104">
        <v>50</v>
      </c>
      <c r="AF104" t="str">
        <f t="shared" si="325"/>
        <v>TRUE</v>
      </c>
      <c r="AG104">
        <f>ROUND(MARGIN!$J21,0)</f>
        <v>7</v>
      </c>
      <c r="AH104">
        <f t="shared" si="362"/>
        <v>5</v>
      </c>
      <c r="AI104">
        <f t="shared" si="363"/>
        <v>7</v>
      </c>
      <c r="AJ104" s="138">
        <f>AI104*10000*MARGIN!$G21/MARGIN!$D21</f>
        <v>49769.133272339132</v>
      </c>
      <c r="AK104" s="196">
        <f t="shared" si="326"/>
        <v>-551.36105216404803</v>
      </c>
      <c r="AL104" s="196">
        <f t="shared" si="327"/>
        <v>551.36105216404803</v>
      </c>
      <c r="AN104">
        <f t="shared" si="328"/>
        <v>-2</v>
      </c>
      <c r="AO104">
        <v>-1</v>
      </c>
      <c r="AP104">
        <v>1</v>
      </c>
      <c r="AQ104">
        <v>1</v>
      </c>
      <c r="AR104">
        <f t="shared" si="329"/>
        <v>0</v>
      </c>
      <c r="AS104">
        <f t="shared" si="330"/>
        <v>1</v>
      </c>
      <c r="AT104">
        <v>2.8751042783900001E-3</v>
      </c>
      <c r="AU104" s="117" t="s">
        <v>1108</v>
      </c>
      <c r="AV104">
        <v>50</v>
      </c>
      <c r="AW104" t="str">
        <f t="shared" si="331"/>
        <v>TRUE</v>
      </c>
      <c r="AX104">
        <f>ROUND(MARGIN!$J21,0)</f>
        <v>7</v>
      </c>
      <c r="AY104">
        <f t="shared" si="364"/>
        <v>5</v>
      </c>
      <c r="AZ104">
        <f t="shared" si="365"/>
        <v>7</v>
      </c>
      <c r="BA104" s="138">
        <f>AZ104*10000*MARGIN!$G21/MARGIN!$D21</f>
        <v>49769.133272339132</v>
      </c>
      <c r="BB104" s="196">
        <f t="shared" si="332"/>
        <v>-143.09144800306436</v>
      </c>
      <c r="BC104" s="196">
        <f t="shared" si="333"/>
        <v>143.09144800306436</v>
      </c>
      <c r="BE104">
        <v>2</v>
      </c>
      <c r="BF104">
        <v>1</v>
      </c>
      <c r="BG104">
        <v>-1</v>
      </c>
      <c r="BH104">
        <v>-1</v>
      </c>
      <c r="BI104">
        <v>0</v>
      </c>
      <c r="BJ104">
        <v>1</v>
      </c>
      <c r="BK104">
        <v>-2.86686175191E-3</v>
      </c>
      <c r="BL104" s="117" t="s">
        <v>1108</v>
      </c>
      <c r="BM104">
        <v>50</v>
      </c>
      <c r="BN104" t="s">
        <v>1180</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1180</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1180</v>
      </c>
      <c r="DB104">
        <v>11</v>
      </c>
      <c r="DC104">
        <v>8</v>
      </c>
      <c r="DD104">
        <v>11</v>
      </c>
      <c r="DE104" s="138">
        <v>78117.099273055355</v>
      </c>
      <c r="DF104" s="196">
        <v>0</v>
      </c>
      <c r="DG104" s="196"/>
      <c r="DH104" s="196">
        <v>0</v>
      </c>
      <c r="DJ104">
        <v>0</v>
      </c>
      <c r="DL104">
        <v>-1</v>
      </c>
      <c r="DN104">
        <v>-1</v>
      </c>
      <c r="DQ104">
        <v>1</v>
      </c>
      <c r="DS104">
        <v>0</v>
      </c>
      <c r="DV104" s="117" t="s">
        <v>1108</v>
      </c>
      <c r="DW104">
        <v>50</v>
      </c>
      <c r="DX104" t="s">
        <v>1183</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1183</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1183</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1183</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1183</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1183</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1183</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1183</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1183</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1183</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1183</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1183</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1183</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1183</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1183</v>
      </c>
      <c r="SF104">
        <v>7</v>
      </c>
      <c r="SG104">
        <v>5</v>
      </c>
      <c r="SH104">
        <v>7</v>
      </c>
      <c r="SI104" s="138">
        <v>50601.653982018353</v>
      </c>
      <c r="SJ104" s="138"/>
      <c r="SK104" s="196">
        <v>0</v>
      </c>
      <c r="SL104" s="196"/>
      <c r="SM104" s="196"/>
      <c r="SN104" s="196">
        <v>0</v>
      </c>
      <c r="SO104" s="196">
        <v>0</v>
      </c>
      <c r="SP104" s="196"/>
      <c r="SQ104" s="196"/>
      <c r="SR104" s="196"/>
      <c r="SS104" s="196"/>
      <c r="ST104" s="196"/>
      <c r="SU104" s="196"/>
      <c r="SV104" s="196"/>
      <c r="SX104">
        <v>-50</v>
      </c>
      <c r="TB104">
        <v>-1</v>
      </c>
      <c r="TD104">
        <v>-1</v>
      </c>
      <c r="TG104">
        <v>1</v>
      </c>
      <c r="TI104">
        <v>0</v>
      </c>
      <c r="TL104" s="117" t="s">
        <v>1108</v>
      </c>
      <c r="TM104">
        <v>50</v>
      </c>
      <c r="TN104" t="s">
        <v>1183</v>
      </c>
      <c r="TO104">
        <v>7</v>
      </c>
      <c r="TP104">
        <v>5</v>
      </c>
      <c r="TQ104">
        <v>7</v>
      </c>
      <c r="TR104" s="138">
        <v>50297.672313594798</v>
      </c>
      <c r="TS104" s="138"/>
      <c r="TT104" s="196">
        <v>0</v>
      </c>
      <c r="TU104" s="196"/>
      <c r="TV104" s="196"/>
      <c r="TW104" s="196">
        <v>0</v>
      </c>
      <c r="TX104" s="196">
        <v>0</v>
      </c>
      <c r="TY104" s="196"/>
      <c r="TZ104" s="196"/>
      <c r="UA104" s="196"/>
      <c r="UB104" s="196"/>
      <c r="UC104" s="196"/>
      <c r="UD104" s="196"/>
      <c r="UE104" s="196"/>
      <c r="UG104">
        <v>-50</v>
      </c>
      <c r="UK104">
        <v>-1</v>
      </c>
      <c r="UM104">
        <v>-1</v>
      </c>
      <c r="UP104">
        <v>1</v>
      </c>
      <c r="UR104">
        <v>0</v>
      </c>
      <c r="UU104" s="117" t="s">
        <v>1108</v>
      </c>
      <c r="UV104">
        <v>50</v>
      </c>
      <c r="UW104" t="s">
        <v>1183</v>
      </c>
      <c r="UX104">
        <v>7</v>
      </c>
      <c r="UY104">
        <v>5</v>
      </c>
      <c r="UZ104">
        <v>7</v>
      </c>
      <c r="VA104" s="138">
        <v>49853.752957201228</v>
      </c>
      <c r="VB104" s="138"/>
      <c r="VC104" s="196">
        <v>0</v>
      </c>
      <c r="VD104" s="196"/>
      <c r="VE104" s="196"/>
      <c r="VF104" s="196">
        <v>0</v>
      </c>
      <c r="VG104" s="196">
        <v>0</v>
      </c>
      <c r="VH104" s="196"/>
      <c r="VI104" s="196"/>
      <c r="VJ104" s="196"/>
      <c r="VK104" s="196"/>
      <c r="VL104" s="196"/>
      <c r="VM104" s="196"/>
      <c r="VN104" s="196"/>
      <c r="VP104">
        <v>-50</v>
      </c>
      <c r="VT104">
        <v>-1</v>
      </c>
      <c r="VV104">
        <v>-1</v>
      </c>
      <c r="VY104">
        <v>1</v>
      </c>
      <c r="WA104">
        <v>0</v>
      </c>
      <c r="WD104" s="117" t="s">
        <v>1108</v>
      </c>
      <c r="WE104">
        <v>50</v>
      </c>
      <c r="WF104" t="s">
        <v>1183</v>
      </c>
      <c r="WG104">
        <v>7</v>
      </c>
      <c r="WH104">
        <v>5</v>
      </c>
      <c r="WI104">
        <v>7</v>
      </c>
      <c r="WJ104" s="138">
        <v>50580.76420106252</v>
      </c>
      <c r="WK104" s="138"/>
      <c r="WL104" s="196">
        <v>0</v>
      </c>
      <c r="WM104" s="196"/>
      <c r="WN104" s="196"/>
      <c r="WO104" s="196">
        <v>0</v>
      </c>
      <c r="WP104" s="196">
        <v>0</v>
      </c>
      <c r="WQ104" s="196"/>
      <c r="WR104" s="196"/>
      <c r="WS104" s="196"/>
      <c r="WT104" s="196"/>
      <c r="WU104" s="196"/>
      <c r="WV104" s="196"/>
      <c r="WW104" s="196"/>
      <c r="WY104">
        <v>-50</v>
      </c>
      <c r="XC104">
        <v>-1</v>
      </c>
      <c r="XE104">
        <v>-1</v>
      </c>
      <c r="XH104">
        <v>1</v>
      </c>
      <c r="XJ104">
        <v>0</v>
      </c>
      <c r="XM104" s="117" t="s">
        <v>1108</v>
      </c>
      <c r="XN104">
        <v>50</v>
      </c>
      <c r="XO104" t="s">
        <v>1183</v>
      </c>
      <c r="XP104">
        <v>7</v>
      </c>
      <c r="XQ104">
        <v>5</v>
      </c>
      <c r="XR104">
        <v>7</v>
      </c>
      <c r="XS104" s="138">
        <v>50580.76420106252</v>
      </c>
      <c r="XT104" s="138"/>
      <c r="XU104" s="196">
        <v>0</v>
      </c>
      <c r="XV104" s="196"/>
      <c r="XW104" s="196"/>
      <c r="XX104" s="196">
        <v>0</v>
      </c>
      <c r="XY104" s="196">
        <v>0</v>
      </c>
      <c r="XZ104" s="196"/>
      <c r="YA104" s="196"/>
      <c r="YB104" s="196"/>
      <c r="YC104" s="196"/>
      <c r="YD104" s="196"/>
      <c r="YE104" s="196"/>
      <c r="YF104" s="196"/>
      <c r="YH104">
        <v>-50</v>
      </c>
      <c r="YL104">
        <v>-1</v>
      </c>
      <c r="YN104">
        <v>-1</v>
      </c>
      <c r="YQ104">
        <v>1</v>
      </c>
      <c r="YS104">
        <v>0</v>
      </c>
      <c r="YV104" s="117" t="s">
        <v>1108</v>
      </c>
      <c r="YW104">
        <v>50</v>
      </c>
      <c r="YX104" t="s">
        <v>1183</v>
      </c>
      <c r="YY104">
        <v>7</v>
      </c>
      <c r="YZ104">
        <v>5</v>
      </c>
      <c r="ZA104">
        <v>7</v>
      </c>
      <c r="ZB104" s="138">
        <v>51046.674021352308</v>
      </c>
      <c r="ZC104" s="138"/>
      <c r="ZD104" s="196">
        <v>0</v>
      </c>
      <c r="ZE104" s="196"/>
      <c r="ZF104" s="196"/>
      <c r="ZG104" s="196">
        <v>0</v>
      </c>
      <c r="ZH104" s="196">
        <v>0</v>
      </c>
      <c r="ZI104" s="196"/>
      <c r="ZJ104" s="196"/>
      <c r="ZK104" s="196"/>
      <c r="ZL104" s="196"/>
      <c r="ZM104" s="196"/>
      <c r="ZN104" s="196"/>
      <c r="ZO104" s="196"/>
      <c r="ZQ104">
        <v>-50</v>
      </c>
      <c r="ZU104">
        <v>-1</v>
      </c>
      <c r="ZW104">
        <v>-1</v>
      </c>
      <c r="ZZ104">
        <v>1</v>
      </c>
      <c r="AAB104">
        <v>0</v>
      </c>
      <c r="AAE104" s="117" t="s">
        <v>1108</v>
      </c>
      <c r="AAF104">
        <v>50</v>
      </c>
      <c r="AAG104" t="s">
        <v>1183</v>
      </c>
      <c r="AAH104">
        <v>7</v>
      </c>
      <c r="AAI104">
        <v>5</v>
      </c>
      <c r="AAJ104">
        <v>7</v>
      </c>
      <c r="AAK104" s="138">
        <v>50546.498575498576</v>
      </c>
      <c r="AAL104" s="138"/>
      <c r="AAM104" s="196">
        <v>0</v>
      </c>
      <c r="AAN104" s="196"/>
      <c r="AAO104" s="196"/>
      <c r="AAP104" s="196">
        <v>0</v>
      </c>
      <c r="AAQ104" s="196">
        <v>0</v>
      </c>
      <c r="AAR104" s="196"/>
      <c r="AAS104" s="196"/>
      <c r="AAT104" s="196"/>
      <c r="AAU104" s="196"/>
      <c r="AAV104" s="196"/>
      <c r="AAW104" s="196"/>
      <c r="AAX104" s="196"/>
      <c r="AAZ104">
        <v>-50</v>
      </c>
      <c r="ABD104">
        <v>-1</v>
      </c>
      <c r="ABF104">
        <v>-1</v>
      </c>
      <c r="ABI104">
        <v>1</v>
      </c>
      <c r="ABK104">
        <v>0</v>
      </c>
      <c r="ABN104" s="117" t="s">
        <v>1108</v>
      </c>
      <c r="ABO104">
        <v>50</v>
      </c>
      <c r="ABP104" t="s">
        <v>1183</v>
      </c>
      <c r="ABQ104">
        <v>7</v>
      </c>
      <c r="ABR104">
        <v>5</v>
      </c>
      <c r="ABS104">
        <v>7</v>
      </c>
      <c r="ABT104" s="138">
        <v>51141.111642580909</v>
      </c>
      <c r="ABU104" s="138"/>
      <c r="ABV104" s="196">
        <v>0</v>
      </c>
      <c r="ABW104" s="196"/>
      <c r="ABX104" s="196"/>
      <c r="ABY104" s="196">
        <v>0</v>
      </c>
      <c r="ABZ104" s="196">
        <v>0</v>
      </c>
      <c r="ACA104" s="196"/>
      <c r="ACB104" s="196"/>
      <c r="ACC104" s="196"/>
      <c r="ACD104" s="196"/>
      <c r="ACE104" s="196"/>
      <c r="ACF104" s="196"/>
      <c r="ACG104" s="196"/>
      <c r="ACI104">
        <v>-50</v>
      </c>
      <c r="ACM104">
        <v>-1</v>
      </c>
      <c r="ACO104">
        <v>-1</v>
      </c>
      <c r="ACR104">
        <v>1</v>
      </c>
      <c r="ACT104">
        <v>0</v>
      </c>
      <c r="ACW104" s="117" t="s">
        <v>1108</v>
      </c>
      <c r="ACX104">
        <v>50</v>
      </c>
      <c r="ACY104" t="s">
        <v>1183</v>
      </c>
      <c r="ACZ104">
        <v>7</v>
      </c>
      <c r="ADA104">
        <v>5</v>
      </c>
      <c r="ADB104">
        <v>7</v>
      </c>
      <c r="ADC104" s="138">
        <v>50929.984676273583</v>
      </c>
      <c r="ADD104" s="138"/>
      <c r="ADE104" s="196">
        <v>0</v>
      </c>
      <c r="ADF104" s="196"/>
      <c r="ADG104" s="196"/>
      <c r="ADH104" s="196">
        <v>0</v>
      </c>
      <c r="ADI104" s="196">
        <v>0</v>
      </c>
      <c r="ADJ104" s="196"/>
      <c r="ADK104" s="196"/>
      <c r="ADL104" s="196"/>
      <c r="ADM104" s="196"/>
      <c r="ADN104" s="196"/>
      <c r="ADO104" s="196"/>
      <c r="ADP104" s="196"/>
      <c r="ADR104">
        <v>-50</v>
      </c>
      <c r="ADV104">
        <v>-1</v>
      </c>
      <c r="ADX104">
        <v>-1</v>
      </c>
      <c r="AEA104">
        <v>1</v>
      </c>
      <c r="AEC104">
        <v>0</v>
      </c>
      <c r="AEF104" s="117" t="s">
        <v>1108</v>
      </c>
      <c r="AEG104">
        <v>50</v>
      </c>
      <c r="AEH104" t="s">
        <v>1183</v>
      </c>
      <c r="AEI104">
        <v>7</v>
      </c>
      <c r="AEJ104">
        <v>5</v>
      </c>
      <c r="AEK104">
        <v>7</v>
      </c>
      <c r="AEL104" s="138">
        <v>50407.90078515347</v>
      </c>
      <c r="AEM104" s="138"/>
      <c r="AEN104" s="196">
        <v>0</v>
      </c>
      <c r="AEO104" s="196"/>
      <c r="AEP104" s="196"/>
      <c r="AEQ104" s="196">
        <v>0</v>
      </c>
      <c r="AER104" s="196">
        <v>0</v>
      </c>
      <c r="AES104" s="196"/>
      <c r="AET104" s="196"/>
      <c r="AEU104" s="196"/>
      <c r="AEV104" s="196"/>
      <c r="AEW104" s="196"/>
      <c r="AEX104" s="196"/>
      <c r="AEY104" s="196"/>
      <c r="AFA104">
        <f t="shared" si="334"/>
        <v>-50</v>
      </c>
      <c r="AFE104">
        <v>-1</v>
      </c>
      <c r="AFG104">
        <v>-1</v>
      </c>
      <c r="AFJ104">
        <f t="shared" si="366"/>
        <v>1</v>
      </c>
      <c r="AFL104">
        <f t="shared" si="336"/>
        <v>0</v>
      </c>
      <c r="AFO104" s="117" t="s">
        <v>1108</v>
      </c>
      <c r="AFP104">
        <v>50</v>
      </c>
      <c r="AFQ104" t="str">
        <f t="shared" si="367"/>
        <v>FALSE</v>
      </c>
      <c r="AFR104">
        <f>ROUND(MARGIN!$J21,0)</f>
        <v>7</v>
      </c>
      <c r="AFS104">
        <f t="shared" si="338"/>
        <v>5</v>
      </c>
      <c r="AFT104">
        <f t="shared" si="339"/>
        <v>7</v>
      </c>
      <c r="AFU104" s="138">
        <f>AFT104*10000*MARGIN!$G21/MARGIN!$D21</f>
        <v>49769.133272339132</v>
      </c>
      <c r="AFV104" s="138"/>
      <c r="AFW104" s="196">
        <f t="shared" si="368"/>
        <v>0</v>
      </c>
      <c r="AFX104" s="196"/>
      <c r="AFY104" s="196"/>
      <c r="AFZ104" s="196">
        <f t="shared" si="341"/>
        <v>0</v>
      </c>
      <c r="AGA104" s="196">
        <f t="shared" si="369"/>
        <v>0</v>
      </c>
      <c r="AGB104" s="196"/>
      <c r="AGC104" s="196"/>
      <c r="AGD104" s="196"/>
      <c r="AGE104" s="196"/>
      <c r="AGF104" s="196"/>
      <c r="AGG104" s="196"/>
      <c r="AGH104" s="196"/>
      <c r="AGJ104">
        <f t="shared" si="343"/>
        <v>-50</v>
      </c>
      <c r="AGN104">
        <v>-1</v>
      </c>
      <c r="AGP104">
        <v>-1</v>
      </c>
      <c r="AGS104">
        <f t="shared" si="370"/>
        <v>1</v>
      </c>
      <c r="AGU104">
        <f t="shared" si="345"/>
        <v>0</v>
      </c>
      <c r="AGX104" s="117" t="s">
        <v>1108</v>
      </c>
      <c r="AGY104">
        <v>50</v>
      </c>
      <c r="AGZ104" t="str">
        <f t="shared" si="371"/>
        <v>FALSE</v>
      </c>
      <c r="AHA104">
        <f>ROUND(MARGIN!$J21,0)</f>
        <v>7</v>
      </c>
      <c r="AHB104">
        <f t="shared" si="347"/>
        <v>5</v>
      </c>
      <c r="AHC104">
        <f t="shared" si="348"/>
        <v>7</v>
      </c>
      <c r="AHD104" s="138">
        <f>AHC104*10000*MARGIN!$G21/MARGIN!$D21</f>
        <v>49769.133272339132</v>
      </c>
      <c r="AHE104" s="138"/>
      <c r="AHF104" s="196">
        <f t="shared" si="372"/>
        <v>0</v>
      </c>
      <c r="AHG104" s="196"/>
      <c r="AHH104" s="196"/>
      <c r="AHI104" s="196">
        <f t="shared" si="350"/>
        <v>0</v>
      </c>
      <c r="AHJ104" s="196">
        <f t="shared" si="373"/>
        <v>0</v>
      </c>
      <c r="AHK104" s="196"/>
      <c r="AHL104" s="196"/>
      <c r="AHM104" s="196"/>
      <c r="AHN104" s="196"/>
      <c r="AHO104" s="196"/>
      <c r="AHP104" s="196"/>
      <c r="AHQ104" s="196"/>
      <c r="AHS104">
        <f t="shared" si="352"/>
        <v>-50</v>
      </c>
      <c r="AHW104">
        <v>-1</v>
      </c>
      <c r="AHY104">
        <v>-1</v>
      </c>
      <c r="AIB104">
        <f t="shared" si="374"/>
        <v>1</v>
      </c>
      <c r="AID104">
        <f t="shared" si="354"/>
        <v>0</v>
      </c>
      <c r="AIG104" s="117" t="s">
        <v>1108</v>
      </c>
      <c r="AIH104">
        <v>50</v>
      </c>
      <c r="AII104" t="str">
        <f t="shared" si="375"/>
        <v>FALSE</v>
      </c>
      <c r="AIJ104">
        <f>ROUND(MARGIN!$J21,0)</f>
        <v>7</v>
      </c>
      <c r="AIK104">
        <f t="shared" si="356"/>
        <v>5</v>
      </c>
      <c r="AIL104">
        <f t="shared" si="357"/>
        <v>7</v>
      </c>
      <c r="AIM104" s="138">
        <f>AIL104*10000*MARGIN!$G21/MARGIN!$D21</f>
        <v>49769.133272339132</v>
      </c>
      <c r="AIN104" s="138"/>
      <c r="AIO104" s="196">
        <f t="shared" si="376"/>
        <v>0</v>
      </c>
      <c r="AIP104" s="196"/>
      <c r="AIQ104" s="196"/>
      <c r="AIR104" s="196">
        <f t="shared" si="359"/>
        <v>0</v>
      </c>
      <c r="AIS104" s="196">
        <f t="shared" si="377"/>
        <v>0</v>
      </c>
      <c r="AIT104" s="196"/>
      <c r="AIU104" s="196"/>
      <c r="AIV104" s="196"/>
      <c r="AIW104" s="196"/>
      <c r="AIX104" s="196"/>
      <c r="AIY104" s="196"/>
      <c r="AIZ104" s="196"/>
    </row>
    <row r="105" spans="1:936" x14ac:dyDescent="0.25">
      <c r="A105" t="s">
        <v>1100</v>
      </c>
      <c r="B105" s="164" t="s">
        <v>25</v>
      </c>
      <c r="F105" t="e">
        <f>-#REF!+G105</f>
        <v>#REF!</v>
      </c>
      <c r="G105">
        <v>-1</v>
      </c>
      <c r="H105">
        <v>1</v>
      </c>
      <c r="I105">
        <v>-1</v>
      </c>
      <c r="J105">
        <f t="shared" si="317"/>
        <v>1</v>
      </c>
      <c r="K105">
        <f t="shared" si="318"/>
        <v>0</v>
      </c>
      <c r="L105" s="183">
        <v>-1.5133838109499999E-2</v>
      </c>
      <c r="M105" s="117" t="s">
        <v>917</v>
      </c>
      <c r="N105">
        <v>50</v>
      </c>
      <c r="O105" t="str">
        <f t="shared" si="319"/>
        <v>TRUE</v>
      </c>
      <c r="P105">
        <f>ROUND(MARGIN!$J22,0)</f>
        <v>4</v>
      </c>
      <c r="Q105" t="e">
        <f>IF(ABS(G105+I105)=2,ROUND(P105*(1+#REF!),0),IF(I105="",P105,ROUND(P105*(1+-#REF!),0)))</f>
        <v>#REF!</v>
      </c>
      <c r="R105">
        <f t="shared" si="361"/>
        <v>4</v>
      </c>
      <c r="S105" s="138">
        <f>R105*10000*MARGIN!$G22/MARGIN!$D22</f>
        <v>52692.444305799996</v>
      </c>
      <c r="T105" s="144">
        <f t="shared" si="320"/>
        <v>797.43892171782227</v>
      </c>
      <c r="U105" s="144">
        <f t="shared" si="321"/>
        <v>-797.43892171782227</v>
      </c>
      <c r="W105">
        <f t="shared" si="322"/>
        <v>2</v>
      </c>
      <c r="X105">
        <v>1</v>
      </c>
      <c r="Y105">
        <v>1</v>
      </c>
      <c r="Z105">
        <v>-1</v>
      </c>
      <c r="AA105">
        <f t="shared" si="323"/>
        <v>0</v>
      </c>
      <c r="AB105">
        <f t="shared" si="324"/>
        <v>0</v>
      </c>
      <c r="AC105">
        <v>-2.6857611495100002E-4</v>
      </c>
      <c r="AD105" s="117" t="s">
        <v>1108</v>
      </c>
      <c r="AE105">
        <v>50</v>
      </c>
      <c r="AF105" t="str">
        <f t="shared" si="325"/>
        <v>TRUE</v>
      </c>
      <c r="AG105">
        <f>ROUND(MARGIN!$J22,0)</f>
        <v>4</v>
      </c>
      <c r="AH105">
        <f t="shared" si="362"/>
        <v>5</v>
      </c>
      <c r="AI105">
        <f t="shared" si="363"/>
        <v>4</v>
      </c>
      <c r="AJ105" s="138">
        <f>AI105*10000*MARGIN!$G22/MARGIN!$D22</f>
        <v>52692.444305799996</v>
      </c>
      <c r="AK105" s="196">
        <f t="shared" si="326"/>
        <v>-14.151931978923706</v>
      </c>
      <c r="AL105" s="196">
        <f t="shared" si="327"/>
        <v>-14.151931978923706</v>
      </c>
      <c r="AN105">
        <f t="shared" si="328"/>
        <v>0</v>
      </c>
      <c r="AO105">
        <v>1</v>
      </c>
      <c r="AP105">
        <v>1</v>
      </c>
      <c r="AQ105">
        <v>-1</v>
      </c>
      <c r="AR105">
        <f t="shared" si="329"/>
        <v>0</v>
      </c>
      <c r="AS105">
        <f t="shared" si="330"/>
        <v>0</v>
      </c>
      <c r="AT105">
        <v>-6.2364776374300001E-4</v>
      </c>
      <c r="AU105" s="117" t="s">
        <v>1108</v>
      </c>
      <c r="AV105">
        <v>50</v>
      </c>
      <c r="AW105" t="str">
        <f t="shared" si="331"/>
        <v>TRUE</v>
      </c>
      <c r="AX105">
        <f>ROUND(MARGIN!$J22,0)</f>
        <v>4</v>
      </c>
      <c r="AY105">
        <f t="shared" si="364"/>
        <v>5</v>
      </c>
      <c r="AZ105">
        <f t="shared" si="365"/>
        <v>4</v>
      </c>
      <c r="BA105" s="138">
        <f>AZ105*10000*MARGIN!$G22/MARGIN!$D22</f>
        <v>52692.444305799996</v>
      </c>
      <c r="BB105" s="196">
        <f t="shared" si="332"/>
        <v>-32.861525057464739</v>
      </c>
      <c r="BC105" s="196">
        <f t="shared" si="333"/>
        <v>-32.861525057464739</v>
      </c>
      <c r="BE105">
        <v>-2</v>
      </c>
      <c r="BF105">
        <v>-1</v>
      </c>
      <c r="BG105">
        <v>1</v>
      </c>
      <c r="BH105">
        <v>-1</v>
      </c>
      <c r="BI105">
        <v>1</v>
      </c>
      <c r="BJ105">
        <v>0</v>
      </c>
      <c r="BK105">
        <v>-9.7733785840099993E-3</v>
      </c>
      <c r="BL105" s="117" t="s">
        <v>1108</v>
      </c>
      <c r="BM105">
        <v>50</v>
      </c>
      <c r="BN105" t="s">
        <v>1180</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1180</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1180</v>
      </c>
      <c r="DB105">
        <v>5</v>
      </c>
      <c r="DC105">
        <v>4</v>
      </c>
      <c r="DD105">
        <v>5</v>
      </c>
      <c r="DE105" s="138">
        <v>72216.008459999997</v>
      </c>
      <c r="DF105" s="196">
        <v>0</v>
      </c>
      <c r="DG105" s="196"/>
      <c r="DH105" s="196">
        <v>0</v>
      </c>
      <c r="DJ105">
        <v>0</v>
      </c>
      <c r="DL105">
        <v>1</v>
      </c>
      <c r="DN105">
        <v>1</v>
      </c>
      <c r="DQ105">
        <v>1</v>
      </c>
      <c r="DS105">
        <v>0</v>
      </c>
      <c r="DV105" s="117" t="s">
        <v>1108</v>
      </c>
      <c r="DW105">
        <v>50</v>
      </c>
      <c r="DX105" t="s">
        <v>1183</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1183</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1183</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1183</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1183</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1183</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1183</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1183</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1183</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1183</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1183</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1183</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1183</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1183</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1183</v>
      </c>
      <c r="SF105">
        <v>4</v>
      </c>
      <c r="SG105">
        <v>3</v>
      </c>
      <c r="SH105">
        <v>4</v>
      </c>
      <c r="SI105" s="138">
        <v>53151.440832000008</v>
      </c>
      <c r="SJ105" s="138"/>
      <c r="SK105" s="196">
        <v>0</v>
      </c>
      <c r="SL105" s="196"/>
      <c r="SM105" s="196"/>
      <c r="SN105" s="196">
        <v>0</v>
      </c>
      <c r="SO105" s="196">
        <v>0</v>
      </c>
      <c r="SP105" s="196"/>
      <c r="SQ105" s="196"/>
      <c r="SR105" s="196"/>
      <c r="SS105" s="196"/>
      <c r="ST105" s="196"/>
      <c r="SU105" s="196"/>
      <c r="SV105" s="196"/>
      <c r="SX105">
        <v>-50</v>
      </c>
      <c r="TB105">
        <v>1</v>
      </c>
      <c r="TD105">
        <v>1</v>
      </c>
      <c r="TG105">
        <v>1</v>
      </c>
      <c r="TI105">
        <v>0</v>
      </c>
      <c r="TL105" s="117" t="s">
        <v>1108</v>
      </c>
      <c r="TM105">
        <v>50</v>
      </c>
      <c r="TN105" t="s">
        <v>1183</v>
      </c>
      <c r="TO105">
        <v>4</v>
      </c>
      <c r="TP105">
        <v>3</v>
      </c>
      <c r="TQ105">
        <v>4</v>
      </c>
      <c r="TR105" s="138">
        <v>52197.379360000006</v>
      </c>
      <c r="TS105" s="138"/>
      <c r="TT105" s="196">
        <v>0</v>
      </c>
      <c r="TU105" s="196"/>
      <c r="TV105" s="196"/>
      <c r="TW105" s="196">
        <v>0</v>
      </c>
      <c r="TX105" s="196">
        <v>0</v>
      </c>
      <c r="TY105" s="196"/>
      <c r="TZ105" s="196"/>
      <c r="UA105" s="196"/>
      <c r="UB105" s="196"/>
      <c r="UC105" s="196"/>
      <c r="UD105" s="196"/>
      <c r="UE105" s="196"/>
      <c r="UG105">
        <v>-50</v>
      </c>
      <c r="UK105">
        <v>1</v>
      </c>
      <c r="UM105">
        <v>1</v>
      </c>
      <c r="UP105">
        <v>1</v>
      </c>
      <c r="UR105">
        <v>0</v>
      </c>
      <c r="UU105" s="117" t="s">
        <v>1108</v>
      </c>
      <c r="UV105">
        <v>50</v>
      </c>
      <c r="UW105" t="s">
        <v>1183</v>
      </c>
      <c r="UX105">
        <v>4</v>
      </c>
      <c r="UY105">
        <v>3</v>
      </c>
      <c r="UZ105">
        <v>4</v>
      </c>
      <c r="VA105" s="138">
        <v>51755.788699999997</v>
      </c>
      <c r="VB105" s="138"/>
      <c r="VC105" s="196">
        <v>0</v>
      </c>
      <c r="VD105" s="196"/>
      <c r="VE105" s="196"/>
      <c r="VF105" s="196">
        <v>0</v>
      </c>
      <c r="VG105" s="196">
        <v>0</v>
      </c>
      <c r="VH105" s="196"/>
      <c r="VI105" s="196"/>
      <c r="VJ105" s="196"/>
      <c r="VK105" s="196"/>
      <c r="VL105" s="196"/>
      <c r="VM105" s="196"/>
      <c r="VN105" s="196"/>
      <c r="VP105">
        <v>-50</v>
      </c>
      <c r="VT105">
        <v>1</v>
      </c>
      <c r="VV105">
        <v>1</v>
      </c>
      <c r="VY105">
        <v>1</v>
      </c>
      <c r="WA105">
        <v>0</v>
      </c>
      <c r="WD105" s="117" t="s">
        <v>1108</v>
      </c>
      <c r="WE105">
        <v>50</v>
      </c>
      <c r="WF105" t="s">
        <v>1183</v>
      </c>
      <c r="WG105">
        <v>4</v>
      </c>
      <c r="WH105">
        <v>3</v>
      </c>
      <c r="WI105">
        <v>4</v>
      </c>
      <c r="WJ105" s="138">
        <v>51651.495169200003</v>
      </c>
      <c r="WK105" s="138"/>
      <c r="WL105" s="196">
        <v>0</v>
      </c>
      <c r="WM105" s="196"/>
      <c r="WN105" s="196"/>
      <c r="WO105" s="196">
        <v>0</v>
      </c>
      <c r="WP105" s="196">
        <v>0</v>
      </c>
      <c r="WQ105" s="196"/>
      <c r="WR105" s="196"/>
      <c r="WS105" s="196"/>
      <c r="WT105" s="196"/>
      <c r="WU105" s="196"/>
      <c r="WV105" s="196"/>
      <c r="WW105" s="196"/>
      <c r="WY105">
        <v>-50</v>
      </c>
      <c r="XC105">
        <v>1</v>
      </c>
      <c r="XE105">
        <v>1</v>
      </c>
      <c r="XH105">
        <v>1</v>
      </c>
      <c r="XJ105">
        <v>0</v>
      </c>
      <c r="XM105" s="117" t="s">
        <v>1108</v>
      </c>
      <c r="XN105">
        <v>50</v>
      </c>
      <c r="XO105" t="s">
        <v>1183</v>
      </c>
      <c r="XP105">
        <v>4</v>
      </c>
      <c r="XQ105">
        <v>3</v>
      </c>
      <c r="XR105">
        <v>4</v>
      </c>
      <c r="XS105" s="138">
        <v>51651.495169200003</v>
      </c>
      <c r="XT105" s="138"/>
      <c r="XU105" s="196">
        <v>0</v>
      </c>
      <c r="XV105" s="196"/>
      <c r="XW105" s="196"/>
      <c r="XX105" s="196">
        <v>0</v>
      </c>
      <c r="XY105" s="196">
        <v>0</v>
      </c>
      <c r="XZ105" s="196"/>
      <c r="YA105" s="196"/>
      <c r="YB105" s="196"/>
      <c r="YC105" s="196"/>
      <c r="YD105" s="196"/>
      <c r="YE105" s="196"/>
      <c r="YF105" s="196"/>
      <c r="YH105">
        <v>-50</v>
      </c>
      <c r="YL105">
        <v>1</v>
      </c>
      <c r="YN105">
        <v>1</v>
      </c>
      <c r="YQ105">
        <v>1</v>
      </c>
      <c r="YS105">
        <v>0</v>
      </c>
      <c r="YV105" s="117" t="s">
        <v>1108</v>
      </c>
      <c r="YW105">
        <v>50</v>
      </c>
      <c r="YX105" t="s">
        <v>1183</v>
      </c>
      <c r="YY105">
        <v>4</v>
      </c>
      <c r="YZ105">
        <v>3</v>
      </c>
      <c r="ZA105">
        <v>4</v>
      </c>
      <c r="ZB105" s="138">
        <v>51813.668443160001</v>
      </c>
      <c r="ZC105" s="138"/>
      <c r="ZD105" s="196">
        <v>0</v>
      </c>
      <c r="ZE105" s="196"/>
      <c r="ZF105" s="196"/>
      <c r="ZG105" s="196">
        <v>0</v>
      </c>
      <c r="ZH105" s="196">
        <v>0</v>
      </c>
      <c r="ZI105" s="196"/>
      <c r="ZJ105" s="196"/>
      <c r="ZK105" s="196"/>
      <c r="ZL105" s="196"/>
      <c r="ZM105" s="196"/>
      <c r="ZN105" s="196"/>
      <c r="ZO105" s="196"/>
      <c r="ZQ105">
        <v>-50</v>
      </c>
      <c r="ZU105">
        <v>1</v>
      </c>
      <c r="ZW105">
        <v>1</v>
      </c>
      <c r="ZZ105">
        <v>1</v>
      </c>
      <c r="AAB105">
        <v>0</v>
      </c>
      <c r="AAE105" s="117" t="s">
        <v>1108</v>
      </c>
      <c r="AAF105">
        <v>50</v>
      </c>
      <c r="AAG105" t="s">
        <v>1183</v>
      </c>
      <c r="AAH105">
        <v>4</v>
      </c>
      <c r="AAI105">
        <v>3</v>
      </c>
      <c r="AAJ105">
        <v>4</v>
      </c>
      <c r="AAK105" s="138">
        <v>51966.774834680007</v>
      </c>
      <c r="AAL105" s="138"/>
      <c r="AAM105" s="196">
        <v>0</v>
      </c>
      <c r="AAN105" s="196"/>
      <c r="AAO105" s="196"/>
      <c r="AAP105" s="196">
        <v>0</v>
      </c>
      <c r="AAQ105" s="196">
        <v>0</v>
      </c>
      <c r="AAR105" s="196"/>
      <c r="AAS105" s="196"/>
      <c r="AAT105" s="196"/>
      <c r="AAU105" s="196"/>
      <c r="AAV105" s="196"/>
      <c r="AAW105" s="196"/>
      <c r="AAX105" s="196"/>
      <c r="AAZ105">
        <v>-50</v>
      </c>
      <c r="ABD105">
        <v>1</v>
      </c>
      <c r="ABF105">
        <v>1</v>
      </c>
      <c r="ABI105">
        <v>1</v>
      </c>
      <c r="ABK105">
        <v>0</v>
      </c>
      <c r="ABN105" s="117" t="s">
        <v>1108</v>
      </c>
      <c r="ABO105">
        <v>50</v>
      </c>
      <c r="ABP105" t="s">
        <v>1183</v>
      </c>
      <c r="ABQ105">
        <v>4</v>
      </c>
      <c r="ABR105">
        <v>3</v>
      </c>
      <c r="ABS105">
        <v>4</v>
      </c>
      <c r="ABT105" s="138">
        <v>52609.901900079996</v>
      </c>
      <c r="ABU105" s="138"/>
      <c r="ABV105" s="196">
        <v>0</v>
      </c>
      <c r="ABW105" s="196"/>
      <c r="ABX105" s="196"/>
      <c r="ABY105" s="196">
        <v>0</v>
      </c>
      <c r="ABZ105" s="196">
        <v>0</v>
      </c>
      <c r="ACA105" s="196"/>
      <c r="ACB105" s="196"/>
      <c r="ACC105" s="196"/>
      <c r="ACD105" s="196"/>
      <c r="ACE105" s="196"/>
      <c r="ACF105" s="196"/>
      <c r="ACG105" s="196"/>
      <c r="ACI105">
        <v>-50</v>
      </c>
      <c r="ACM105">
        <v>1</v>
      </c>
      <c r="ACO105">
        <v>1</v>
      </c>
      <c r="ACR105">
        <v>1</v>
      </c>
      <c r="ACT105">
        <v>0</v>
      </c>
      <c r="ACW105" s="117" t="s">
        <v>1108</v>
      </c>
      <c r="ACX105">
        <v>50</v>
      </c>
      <c r="ACY105" t="s">
        <v>1183</v>
      </c>
      <c r="ACZ105">
        <v>4</v>
      </c>
      <c r="ADA105">
        <v>3</v>
      </c>
      <c r="ADB105">
        <v>4</v>
      </c>
      <c r="ADC105" s="138">
        <v>52570.929791040006</v>
      </c>
      <c r="ADD105" s="138"/>
      <c r="ADE105" s="196">
        <v>0</v>
      </c>
      <c r="ADF105" s="196"/>
      <c r="ADG105" s="196"/>
      <c r="ADH105" s="196">
        <v>0</v>
      </c>
      <c r="ADI105" s="196">
        <v>0</v>
      </c>
      <c r="ADJ105" s="196"/>
      <c r="ADK105" s="196"/>
      <c r="ADL105" s="196"/>
      <c r="ADM105" s="196"/>
      <c r="ADN105" s="196"/>
      <c r="ADO105" s="196"/>
      <c r="ADP105" s="196"/>
      <c r="ADR105">
        <v>-50</v>
      </c>
      <c r="ADV105">
        <v>1</v>
      </c>
      <c r="ADX105">
        <v>1</v>
      </c>
      <c r="AEA105">
        <v>1</v>
      </c>
      <c r="AEC105">
        <v>0</v>
      </c>
      <c r="AEF105" s="117" t="s">
        <v>1108</v>
      </c>
      <c r="AEG105">
        <v>50</v>
      </c>
      <c r="AEH105" t="s">
        <v>1183</v>
      </c>
      <c r="AEI105">
        <v>4</v>
      </c>
      <c r="AEJ105">
        <v>3</v>
      </c>
      <c r="AEK105">
        <v>4</v>
      </c>
      <c r="AEL105" s="138">
        <v>53372.687601199999</v>
      </c>
      <c r="AEM105" s="138"/>
      <c r="AEN105" s="196">
        <v>0</v>
      </c>
      <c r="AEO105" s="196"/>
      <c r="AEP105" s="196"/>
      <c r="AEQ105" s="196">
        <v>0</v>
      </c>
      <c r="AER105" s="196">
        <v>0</v>
      </c>
      <c r="AES105" s="196"/>
      <c r="AET105" s="196"/>
      <c r="AEU105" s="196"/>
      <c r="AEV105" s="196"/>
      <c r="AEW105" s="196"/>
      <c r="AEX105" s="196"/>
      <c r="AEY105" s="196"/>
      <c r="AFA105">
        <f t="shared" si="334"/>
        <v>-50</v>
      </c>
      <c r="AFE105">
        <v>1</v>
      </c>
      <c r="AFG105">
        <v>1</v>
      </c>
      <c r="AFJ105">
        <f t="shared" si="366"/>
        <v>1</v>
      </c>
      <c r="AFL105">
        <f t="shared" si="336"/>
        <v>0</v>
      </c>
      <c r="AFO105" s="117" t="s">
        <v>1108</v>
      </c>
      <c r="AFP105">
        <v>50</v>
      </c>
      <c r="AFQ105" t="str">
        <f t="shared" si="367"/>
        <v>FALSE</v>
      </c>
      <c r="AFR105">
        <f>ROUND(MARGIN!$J22,0)</f>
        <v>4</v>
      </c>
      <c r="AFS105">
        <f t="shared" si="338"/>
        <v>3</v>
      </c>
      <c r="AFT105">
        <f t="shared" si="339"/>
        <v>4</v>
      </c>
      <c r="AFU105" s="138">
        <f>AFT105*10000*MARGIN!$G22/MARGIN!$D22</f>
        <v>52692.444305799996</v>
      </c>
      <c r="AFV105" s="138"/>
      <c r="AFW105" s="196">
        <f t="shared" si="368"/>
        <v>0</v>
      </c>
      <c r="AFX105" s="196"/>
      <c r="AFY105" s="196"/>
      <c r="AFZ105" s="196">
        <f t="shared" si="341"/>
        <v>0</v>
      </c>
      <c r="AGA105" s="196">
        <f t="shared" si="369"/>
        <v>0</v>
      </c>
      <c r="AGB105" s="196"/>
      <c r="AGC105" s="196"/>
      <c r="AGD105" s="196"/>
      <c r="AGE105" s="196"/>
      <c r="AGF105" s="196"/>
      <c r="AGG105" s="196"/>
      <c r="AGH105" s="196"/>
      <c r="AGJ105">
        <f t="shared" si="343"/>
        <v>-50</v>
      </c>
      <c r="AGN105">
        <v>1</v>
      </c>
      <c r="AGP105">
        <v>1</v>
      </c>
      <c r="AGS105">
        <f t="shared" si="370"/>
        <v>1</v>
      </c>
      <c r="AGU105">
        <f t="shared" si="345"/>
        <v>0</v>
      </c>
      <c r="AGX105" s="117" t="s">
        <v>1108</v>
      </c>
      <c r="AGY105">
        <v>50</v>
      </c>
      <c r="AGZ105" t="str">
        <f t="shared" si="371"/>
        <v>FALSE</v>
      </c>
      <c r="AHA105">
        <f>ROUND(MARGIN!$J22,0)</f>
        <v>4</v>
      </c>
      <c r="AHB105">
        <f t="shared" si="347"/>
        <v>3</v>
      </c>
      <c r="AHC105">
        <f t="shared" si="348"/>
        <v>4</v>
      </c>
      <c r="AHD105" s="138">
        <f>AHC105*10000*MARGIN!$G22/MARGIN!$D22</f>
        <v>52692.444305799996</v>
      </c>
      <c r="AHE105" s="138"/>
      <c r="AHF105" s="196">
        <f t="shared" si="372"/>
        <v>0</v>
      </c>
      <c r="AHG105" s="196"/>
      <c r="AHH105" s="196"/>
      <c r="AHI105" s="196">
        <f t="shared" si="350"/>
        <v>0</v>
      </c>
      <c r="AHJ105" s="196">
        <f t="shared" si="373"/>
        <v>0</v>
      </c>
      <c r="AHK105" s="196"/>
      <c r="AHL105" s="196"/>
      <c r="AHM105" s="196"/>
      <c r="AHN105" s="196"/>
      <c r="AHO105" s="196"/>
      <c r="AHP105" s="196"/>
      <c r="AHQ105" s="196"/>
      <c r="AHS105">
        <f t="shared" si="352"/>
        <v>-50</v>
      </c>
      <c r="AHW105">
        <v>1</v>
      </c>
      <c r="AHY105">
        <v>1</v>
      </c>
      <c r="AIB105">
        <f t="shared" si="374"/>
        <v>1</v>
      </c>
      <c r="AID105">
        <f t="shared" si="354"/>
        <v>0</v>
      </c>
      <c r="AIG105" s="117" t="s">
        <v>1108</v>
      </c>
      <c r="AIH105">
        <v>50</v>
      </c>
      <c r="AII105" t="str">
        <f t="shared" si="375"/>
        <v>FALSE</v>
      </c>
      <c r="AIJ105">
        <f>ROUND(MARGIN!$J22,0)</f>
        <v>4</v>
      </c>
      <c r="AIK105">
        <f t="shared" si="356"/>
        <v>3</v>
      </c>
      <c r="AIL105">
        <f t="shared" si="357"/>
        <v>4</v>
      </c>
      <c r="AIM105" s="138">
        <f>AIL105*10000*MARGIN!$G22/MARGIN!$D22</f>
        <v>52692.444305799996</v>
      </c>
      <c r="AIN105" s="138"/>
      <c r="AIO105" s="196">
        <f t="shared" si="376"/>
        <v>0</v>
      </c>
      <c r="AIP105" s="196"/>
      <c r="AIQ105" s="196"/>
      <c r="AIR105" s="196">
        <f t="shared" si="359"/>
        <v>0</v>
      </c>
      <c r="AIS105" s="196">
        <f t="shared" si="377"/>
        <v>0</v>
      </c>
      <c r="AIT105" s="196"/>
      <c r="AIU105" s="196"/>
      <c r="AIV105" s="196"/>
      <c r="AIW105" s="196"/>
      <c r="AIX105" s="196"/>
      <c r="AIY105" s="196"/>
      <c r="AIZ105" s="196"/>
    </row>
    <row r="106" spans="1:936" x14ac:dyDescent="0.25">
      <c r="A106" t="s">
        <v>1098</v>
      </c>
      <c r="B106" s="164" t="s">
        <v>26</v>
      </c>
      <c r="F106" t="e">
        <f>-#REF!+G106</f>
        <v>#REF!</v>
      </c>
      <c r="G106">
        <v>1</v>
      </c>
      <c r="H106">
        <v>1</v>
      </c>
      <c r="I106">
        <v>-1</v>
      </c>
      <c r="J106">
        <f t="shared" si="317"/>
        <v>0</v>
      </c>
      <c r="K106">
        <f t="shared" si="318"/>
        <v>0</v>
      </c>
      <c r="L106" s="183">
        <v>-7.7945543167700004E-3</v>
      </c>
      <c r="M106" s="117" t="s">
        <v>917</v>
      </c>
      <c r="N106">
        <v>50</v>
      </c>
      <c r="O106" t="str">
        <f t="shared" si="319"/>
        <v>TRUE</v>
      </c>
      <c r="P106">
        <f>ROUND(MARGIN!$J23,0)</f>
        <v>4</v>
      </c>
      <c r="Q106" t="e">
        <f>IF(ABS(G106+I106)=2,ROUND(P106*(1+#REF!),0),IF(I106="",P106,ROUND(P106*(1+-#REF!),0)))</f>
        <v>#REF!</v>
      </c>
      <c r="R106">
        <f t="shared" si="361"/>
        <v>4</v>
      </c>
      <c r="S106" s="138">
        <f>R106*10000*MARGIN!$G23/MARGIN!$D23</f>
        <v>52719.324997458571</v>
      </c>
      <c r="T106" s="144">
        <f t="shared" si="320"/>
        <v>-410.92364223614129</v>
      </c>
      <c r="U106" s="144">
        <f t="shared" si="321"/>
        <v>-410.92364223614129</v>
      </c>
      <c r="W106">
        <f t="shared" si="322"/>
        <v>-2</v>
      </c>
      <c r="X106">
        <v>-1</v>
      </c>
      <c r="Y106">
        <v>1</v>
      </c>
      <c r="Z106">
        <v>-1</v>
      </c>
      <c r="AA106">
        <f t="shared" si="323"/>
        <v>1</v>
      </c>
      <c r="AB106">
        <f t="shared" si="324"/>
        <v>0</v>
      </c>
      <c r="AC106">
        <v>-1.114491209E-2</v>
      </c>
      <c r="AD106" s="117" t="s">
        <v>1108</v>
      </c>
      <c r="AE106">
        <v>50</v>
      </c>
      <c r="AF106" t="str">
        <f t="shared" si="325"/>
        <v>TRUE</v>
      </c>
      <c r="AG106">
        <f>ROUND(MARGIN!$J23,0)</f>
        <v>4</v>
      </c>
      <c r="AH106">
        <f t="shared" si="362"/>
        <v>3</v>
      </c>
      <c r="AI106">
        <f t="shared" si="363"/>
        <v>4</v>
      </c>
      <c r="AJ106" s="138">
        <f>AI106*10000*MARGIN!$G23/MARGIN!$D23</f>
        <v>52719.324997458571</v>
      </c>
      <c r="AK106" s="196">
        <f t="shared" si="326"/>
        <v>587.55224254081531</v>
      </c>
      <c r="AL106" s="196">
        <f t="shared" si="327"/>
        <v>-587.55224254081531</v>
      </c>
      <c r="AN106">
        <f t="shared" si="328"/>
        <v>0</v>
      </c>
      <c r="AO106">
        <v>-1</v>
      </c>
      <c r="AP106">
        <v>1</v>
      </c>
      <c r="AQ106">
        <v>1</v>
      </c>
      <c r="AR106">
        <f t="shared" si="329"/>
        <v>0</v>
      </c>
      <c r="AS106">
        <f t="shared" si="330"/>
        <v>1</v>
      </c>
      <c r="AT106">
        <v>1.7130620985E-3</v>
      </c>
      <c r="AU106" s="117" t="s">
        <v>1108</v>
      </c>
      <c r="AV106">
        <v>50</v>
      </c>
      <c r="AW106" t="str">
        <f t="shared" si="331"/>
        <v>TRUE</v>
      </c>
      <c r="AX106">
        <f>ROUND(MARGIN!$J23,0)</f>
        <v>4</v>
      </c>
      <c r="AY106">
        <f t="shared" si="364"/>
        <v>3</v>
      </c>
      <c r="AZ106">
        <f t="shared" si="365"/>
        <v>4</v>
      </c>
      <c r="BA106" s="138">
        <f>AZ106*10000*MARGIN!$G23/MARGIN!$D23</f>
        <v>52719.324997458571</v>
      </c>
      <c r="BB106" s="196">
        <f t="shared" si="332"/>
        <v>-90.311477511649883</v>
      </c>
      <c r="BC106" s="196">
        <f t="shared" si="333"/>
        <v>90.311477511649883</v>
      </c>
      <c r="BE106">
        <v>2</v>
      </c>
      <c r="BF106">
        <v>1</v>
      </c>
      <c r="BG106">
        <v>1</v>
      </c>
      <c r="BH106">
        <v>-1</v>
      </c>
      <c r="BI106">
        <v>0</v>
      </c>
      <c r="BJ106">
        <v>0</v>
      </c>
      <c r="BK106">
        <v>-8.87843807895E-3</v>
      </c>
      <c r="BL106" s="117" t="s">
        <v>1108</v>
      </c>
      <c r="BM106">
        <v>50</v>
      </c>
      <c r="BN106" t="s">
        <v>1180</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1180</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1180</v>
      </c>
      <c r="DB106">
        <v>5</v>
      </c>
      <c r="DC106">
        <v>4</v>
      </c>
      <c r="DD106">
        <v>5</v>
      </c>
      <c r="DE106" s="138">
        <v>72278.624093911712</v>
      </c>
      <c r="DF106" s="196">
        <v>0</v>
      </c>
      <c r="DG106" s="196"/>
      <c r="DH106" s="196">
        <v>0</v>
      </c>
      <c r="DJ106">
        <v>0</v>
      </c>
      <c r="DL106">
        <v>1</v>
      </c>
      <c r="DN106">
        <v>1</v>
      </c>
      <c r="DQ106">
        <v>1</v>
      </c>
      <c r="DS106">
        <v>0</v>
      </c>
      <c r="DV106" s="117" t="s">
        <v>1108</v>
      </c>
      <c r="DW106">
        <v>50</v>
      </c>
      <c r="DX106" t="s">
        <v>1183</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1183</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1183</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1183</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1183</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1183</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1183</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1183</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1183</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1183</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1183</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1183</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1183</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1183</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1183</v>
      </c>
      <c r="SF106">
        <v>4</v>
      </c>
      <c r="SG106">
        <v>3</v>
      </c>
      <c r="SH106">
        <v>4</v>
      </c>
      <c r="SI106" s="138">
        <v>53173.359148909869</v>
      </c>
      <c r="SJ106" s="138"/>
      <c r="SK106" s="196">
        <v>0</v>
      </c>
      <c r="SL106" s="196"/>
      <c r="SM106" s="196"/>
      <c r="SN106" s="196">
        <v>0</v>
      </c>
      <c r="SO106" s="196">
        <v>0</v>
      </c>
      <c r="SP106" s="196"/>
      <c r="SQ106" s="196"/>
      <c r="SR106" s="196"/>
      <c r="SS106" s="196"/>
      <c r="ST106" s="196"/>
      <c r="SU106" s="196"/>
      <c r="SV106" s="196"/>
      <c r="SX106">
        <v>-50</v>
      </c>
      <c r="TB106">
        <v>1</v>
      </c>
      <c r="TD106">
        <v>1</v>
      </c>
      <c r="TG106">
        <v>1</v>
      </c>
      <c r="TI106">
        <v>0</v>
      </c>
      <c r="TL106" s="117" t="s">
        <v>1108</v>
      </c>
      <c r="TM106">
        <v>50</v>
      </c>
      <c r="TN106" t="s">
        <v>1183</v>
      </c>
      <c r="TO106">
        <v>4</v>
      </c>
      <c r="TP106">
        <v>3</v>
      </c>
      <c r="TQ106">
        <v>4</v>
      </c>
      <c r="TR106" s="138">
        <v>52220.816490264449</v>
      </c>
      <c r="TS106" s="138"/>
      <c r="TT106" s="196">
        <v>0</v>
      </c>
      <c r="TU106" s="196"/>
      <c r="TV106" s="196"/>
      <c r="TW106" s="196">
        <v>0</v>
      </c>
      <c r="TX106" s="196">
        <v>0</v>
      </c>
      <c r="TY106" s="196"/>
      <c r="TZ106" s="196"/>
      <c r="UA106" s="196"/>
      <c r="UB106" s="196"/>
      <c r="UC106" s="196"/>
      <c r="UD106" s="196"/>
      <c r="UE106" s="196"/>
      <c r="UG106">
        <v>-50</v>
      </c>
      <c r="UK106">
        <v>1</v>
      </c>
      <c r="UM106">
        <v>1</v>
      </c>
      <c r="UP106">
        <v>1</v>
      </c>
      <c r="UR106">
        <v>0</v>
      </c>
      <c r="UU106" s="117" t="s">
        <v>1108</v>
      </c>
      <c r="UV106">
        <v>50</v>
      </c>
      <c r="UW106" t="s">
        <v>1183</v>
      </c>
      <c r="UX106">
        <v>4</v>
      </c>
      <c r="UY106">
        <v>3</v>
      </c>
      <c r="UZ106">
        <v>4</v>
      </c>
      <c r="VA106" s="138">
        <v>51772.272461927634</v>
      </c>
      <c r="VB106" s="138"/>
      <c r="VC106" s="196">
        <v>0</v>
      </c>
      <c r="VD106" s="196"/>
      <c r="VE106" s="196"/>
      <c r="VF106" s="196">
        <v>0</v>
      </c>
      <c r="VG106" s="196">
        <v>0</v>
      </c>
      <c r="VH106" s="196"/>
      <c r="VI106" s="196"/>
      <c r="VJ106" s="196"/>
      <c r="VK106" s="196"/>
      <c r="VL106" s="196"/>
      <c r="VM106" s="196"/>
      <c r="VN106" s="196"/>
      <c r="VP106">
        <v>-50</v>
      </c>
      <c r="VT106">
        <v>1</v>
      </c>
      <c r="VV106">
        <v>1</v>
      </c>
      <c r="VY106">
        <v>1</v>
      </c>
      <c r="WA106">
        <v>0</v>
      </c>
      <c r="WD106" s="117" t="s">
        <v>1108</v>
      </c>
      <c r="WE106">
        <v>50</v>
      </c>
      <c r="WF106" t="s">
        <v>1183</v>
      </c>
      <c r="WG106">
        <v>4</v>
      </c>
      <c r="WH106">
        <v>3</v>
      </c>
      <c r="WI106">
        <v>4</v>
      </c>
      <c r="WJ106" s="138">
        <v>51651.001225991007</v>
      </c>
      <c r="WK106" s="138"/>
      <c r="WL106" s="196">
        <v>0</v>
      </c>
      <c r="WM106" s="196"/>
      <c r="WN106" s="196"/>
      <c r="WO106" s="196">
        <v>0</v>
      </c>
      <c r="WP106" s="196">
        <v>0</v>
      </c>
      <c r="WQ106" s="196"/>
      <c r="WR106" s="196"/>
      <c r="WS106" s="196"/>
      <c r="WT106" s="196"/>
      <c r="WU106" s="196"/>
      <c r="WV106" s="196"/>
      <c r="WW106" s="196"/>
      <c r="WY106">
        <v>-50</v>
      </c>
      <c r="XC106">
        <v>1</v>
      </c>
      <c r="XE106">
        <v>1</v>
      </c>
      <c r="XH106">
        <v>1</v>
      </c>
      <c r="XJ106">
        <v>0</v>
      </c>
      <c r="XM106" s="117" t="s">
        <v>1108</v>
      </c>
      <c r="XN106">
        <v>50</v>
      </c>
      <c r="XO106" t="s">
        <v>1183</v>
      </c>
      <c r="XP106">
        <v>4</v>
      </c>
      <c r="XQ106">
        <v>3</v>
      </c>
      <c r="XR106">
        <v>4</v>
      </c>
      <c r="XS106" s="138">
        <v>51651.001225991007</v>
      </c>
      <c r="XT106" s="138"/>
      <c r="XU106" s="196">
        <v>0</v>
      </c>
      <c r="XV106" s="196"/>
      <c r="XW106" s="196"/>
      <c r="XX106" s="196">
        <v>0</v>
      </c>
      <c r="XY106" s="196">
        <v>0</v>
      </c>
      <c r="XZ106" s="196"/>
      <c r="YA106" s="196"/>
      <c r="YB106" s="196"/>
      <c r="YC106" s="196"/>
      <c r="YD106" s="196"/>
      <c r="YE106" s="196"/>
      <c r="YF106" s="196"/>
      <c r="YH106">
        <v>-50</v>
      </c>
      <c r="YL106">
        <v>1</v>
      </c>
      <c r="YN106">
        <v>1</v>
      </c>
      <c r="YQ106">
        <v>1</v>
      </c>
      <c r="YS106">
        <v>0</v>
      </c>
      <c r="YV106" s="117" t="s">
        <v>1108</v>
      </c>
      <c r="YW106">
        <v>50</v>
      </c>
      <c r="YX106" t="s">
        <v>1183</v>
      </c>
      <c r="YY106">
        <v>4</v>
      </c>
      <c r="YZ106">
        <v>3</v>
      </c>
      <c r="ZA106">
        <v>4</v>
      </c>
      <c r="ZB106" s="138">
        <v>51810.879511947125</v>
      </c>
      <c r="ZC106" s="138"/>
      <c r="ZD106" s="196">
        <v>0</v>
      </c>
      <c r="ZE106" s="196"/>
      <c r="ZF106" s="196"/>
      <c r="ZG106" s="196">
        <v>0</v>
      </c>
      <c r="ZH106" s="196">
        <v>0</v>
      </c>
      <c r="ZI106" s="196"/>
      <c r="ZJ106" s="196"/>
      <c r="ZK106" s="196"/>
      <c r="ZL106" s="196"/>
      <c r="ZM106" s="196"/>
      <c r="ZN106" s="196"/>
      <c r="ZO106" s="196"/>
      <c r="ZQ106">
        <v>-50</v>
      </c>
      <c r="ZU106">
        <v>1</v>
      </c>
      <c r="ZW106">
        <v>1</v>
      </c>
      <c r="ZZ106">
        <v>1</v>
      </c>
      <c r="AAB106">
        <v>0</v>
      </c>
      <c r="AAE106" s="117" t="s">
        <v>1108</v>
      </c>
      <c r="AAF106">
        <v>50</v>
      </c>
      <c r="AAG106" t="s">
        <v>1183</v>
      </c>
      <c r="AAH106">
        <v>4</v>
      </c>
      <c r="AAI106">
        <v>3</v>
      </c>
      <c r="AAJ106">
        <v>4</v>
      </c>
      <c r="AAK106" s="138">
        <v>51973.951973951975</v>
      </c>
      <c r="AAL106" s="138"/>
      <c r="AAM106" s="196">
        <v>0</v>
      </c>
      <c r="AAN106" s="196"/>
      <c r="AAO106" s="196"/>
      <c r="AAP106" s="196">
        <v>0</v>
      </c>
      <c r="AAQ106" s="196">
        <v>0</v>
      </c>
      <c r="AAR106" s="196"/>
      <c r="AAS106" s="196"/>
      <c r="AAT106" s="196"/>
      <c r="AAU106" s="196"/>
      <c r="AAV106" s="196"/>
      <c r="AAW106" s="196"/>
      <c r="AAX106" s="196"/>
      <c r="AAZ106">
        <v>-50</v>
      </c>
      <c r="ABD106">
        <v>1</v>
      </c>
      <c r="ABF106">
        <v>1</v>
      </c>
      <c r="ABI106">
        <v>1</v>
      </c>
      <c r="ABK106">
        <v>0</v>
      </c>
      <c r="ABN106" s="117" t="s">
        <v>1108</v>
      </c>
      <c r="ABO106">
        <v>50</v>
      </c>
      <c r="ABP106" t="s">
        <v>1183</v>
      </c>
      <c r="ABQ106">
        <v>4</v>
      </c>
      <c r="ABR106">
        <v>3</v>
      </c>
      <c r="ABS106">
        <v>4</v>
      </c>
      <c r="ABT106" s="138">
        <v>52623.651536739264</v>
      </c>
      <c r="ABU106" s="138"/>
      <c r="ABV106" s="196">
        <v>0</v>
      </c>
      <c r="ABW106" s="196"/>
      <c r="ABX106" s="196"/>
      <c r="ABY106" s="196">
        <v>0</v>
      </c>
      <c r="ABZ106" s="196">
        <v>0</v>
      </c>
      <c r="ACA106" s="196"/>
      <c r="ACB106" s="196"/>
      <c r="ACC106" s="196"/>
      <c r="ACD106" s="196"/>
      <c r="ACE106" s="196"/>
      <c r="ACF106" s="196"/>
      <c r="ACG106" s="196"/>
      <c r="ACI106">
        <v>-50</v>
      </c>
      <c r="ACM106">
        <v>1</v>
      </c>
      <c r="ACO106">
        <v>1</v>
      </c>
      <c r="ACR106">
        <v>1</v>
      </c>
      <c r="ACT106">
        <v>0</v>
      </c>
      <c r="ACW106" s="117" t="s">
        <v>1108</v>
      </c>
      <c r="ACX106">
        <v>50</v>
      </c>
      <c r="ACY106" t="s">
        <v>1183</v>
      </c>
      <c r="ACZ106">
        <v>4</v>
      </c>
      <c r="ADA106">
        <v>3</v>
      </c>
      <c r="ADB106">
        <v>4</v>
      </c>
      <c r="ADC106" s="138">
        <v>52567.485285163384</v>
      </c>
      <c r="ADD106" s="138"/>
      <c r="ADE106" s="196">
        <v>0</v>
      </c>
      <c r="ADF106" s="196"/>
      <c r="ADG106" s="196"/>
      <c r="ADH106" s="196">
        <v>0</v>
      </c>
      <c r="ADI106" s="196">
        <v>0</v>
      </c>
      <c r="ADJ106" s="196"/>
      <c r="ADK106" s="196"/>
      <c r="ADL106" s="196"/>
      <c r="ADM106" s="196"/>
      <c r="ADN106" s="196"/>
      <c r="ADO106" s="196"/>
      <c r="ADP106" s="196"/>
      <c r="ADR106">
        <v>-50</v>
      </c>
      <c r="ADV106">
        <v>1</v>
      </c>
      <c r="ADX106">
        <v>1</v>
      </c>
      <c r="AEA106">
        <v>1</v>
      </c>
      <c r="AEC106">
        <v>0</v>
      </c>
      <c r="AEF106" s="117" t="s">
        <v>1108</v>
      </c>
      <c r="AEG106">
        <v>50</v>
      </c>
      <c r="AEH106" t="s">
        <v>1183</v>
      </c>
      <c r="AEI106">
        <v>4</v>
      </c>
      <c r="AEJ106">
        <v>3</v>
      </c>
      <c r="AEK106">
        <v>4</v>
      </c>
      <c r="AEL106" s="138">
        <v>53374.120526154788</v>
      </c>
      <c r="AEM106" s="138"/>
      <c r="AEN106" s="196">
        <v>0</v>
      </c>
      <c r="AEO106" s="196"/>
      <c r="AEP106" s="196"/>
      <c r="AEQ106" s="196">
        <v>0</v>
      </c>
      <c r="AER106" s="196">
        <v>0</v>
      </c>
      <c r="AES106" s="196"/>
      <c r="AET106" s="196"/>
      <c r="AEU106" s="196"/>
      <c r="AEV106" s="196"/>
      <c r="AEW106" s="196"/>
      <c r="AEX106" s="196"/>
      <c r="AEY106" s="196"/>
      <c r="AFA106">
        <f t="shared" si="334"/>
        <v>-50</v>
      </c>
      <c r="AFE106">
        <v>1</v>
      </c>
      <c r="AFG106">
        <v>1</v>
      </c>
      <c r="AFJ106">
        <f t="shared" si="366"/>
        <v>1</v>
      </c>
      <c r="AFL106">
        <f t="shared" si="336"/>
        <v>0</v>
      </c>
      <c r="AFO106" s="117" t="s">
        <v>1108</v>
      </c>
      <c r="AFP106">
        <v>50</v>
      </c>
      <c r="AFQ106" t="str">
        <f t="shared" si="367"/>
        <v>FALSE</v>
      </c>
      <c r="AFR106">
        <f>ROUND(MARGIN!$J23,0)</f>
        <v>4</v>
      </c>
      <c r="AFS106">
        <f t="shared" si="338"/>
        <v>3</v>
      </c>
      <c r="AFT106">
        <f t="shared" si="339"/>
        <v>4</v>
      </c>
      <c r="AFU106" s="138">
        <f>AFT106*10000*MARGIN!$G23/MARGIN!$D23</f>
        <v>52719.324997458571</v>
      </c>
      <c r="AFV106" s="138"/>
      <c r="AFW106" s="196">
        <f t="shared" si="368"/>
        <v>0</v>
      </c>
      <c r="AFX106" s="196"/>
      <c r="AFY106" s="196"/>
      <c r="AFZ106" s="196">
        <f t="shared" si="341"/>
        <v>0</v>
      </c>
      <c r="AGA106" s="196">
        <f t="shared" si="369"/>
        <v>0</v>
      </c>
      <c r="AGB106" s="196"/>
      <c r="AGC106" s="196"/>
      <c r="AGD106" s="196"/>
      <c r="AGE106" s="196"/>
      <c r="AGF106" s="196"/>
      <c r="AGG106" s="196"/>
      <c r="AGH106" s="196"/>
      <c r="AGJ106">
        <f t="shared" si="343"/>
        <v>-50</v>
      </c>
      <c r="AGN106">
        <v>1</v>
      </c>
      <c r="AGP106">
        <v>1</v>
      </c>
      <c r="AGS106">
        <f t="shared" si="370"/>
        <v>1</v>
      </c>
      <c r="AGU106">
        <f t="shared" si="345"/>
        <v>0</v>
      </c>
      <c r="AGX106" s="117" t="s">
        <v>1108</v>
      </c>
      <c r="AGY106">
        <v>50</v>
      </c>
      <c r="AGZ106" t="str">
        <f t="shared" si="371"/>
        <v>FALSE</v>
      </c>
      <c r="AHA106">
        <f>ROUND(MARGIN!$J23,0)</f>
        <v>4</v>
      </c>
      <c r="AHB106">
        <f t="shared" si="347"/>
        <v>3</v>
      </c>
      <c r="AHC106">
        <f t="shared" si="348"/>
        <v>4</v>
      </c>
      <c r="AHD106" s="138">
        <f>AHC106*10000*MARGIN!$G23/MARGIN!$D23</f>
        <v>52719.324997458571</v>
      </c>
      <c r="AHE106" s="138"/>
      <c r="AHF106" s="196">
        <f t="shared" si="372"/>
        <v>0</v>
      </c>
      <c r="AHG106" s="196"/>
      <c r="AHH106" s="196"/>
      <c r="AHI106" s="196">
        <f t="shared" si="350"/>
        <v>0</v>
      </c>
      <c r="AHJ106" s="196">
        <f t="shared" si="373"/>
        <v>0</v>
      </c>
      <c r="AHK106" s="196"/>
      <c r="AHL106" s="196"/>
      <c r="AHM106" s="196"/>
      <c r="AHN106" s="196"/>
      <c r="AHO106" s="196"/>
      <c r="AHP106" s="196"/>
      <c r="AHQ106" s="196"/>
      <c r="AHS106">
        <f t="shared" si="352"/>
        <v>-50</v>
      </c>
      <c r="AHW106">
        <v>1</v>
      </c>
      <c r="AHY106">
        <v>1</v>
      </c>
      <c r="AIB106">
        <f t="shared" si="374"/>
        <v>1</v>
      </c>
      <c r="AID106">
        <f t="shared" si="354"/>
        <v>0</v>
      </c>
      <c r="AIG106" s="117" t="s">
        <v>1108</v>
      </c>
      <c r="AIH106">
        <v>50</v>
      </c>
      <c r="AII106" t="str">
        <f t="shared" si="375"/>
        <v>FALSE</v>
      </c>
      <c r="AIJ106">
        <f>ROUND(MARGIN!$J23,0)</f>
        <v>4</v>
      </c>
      <c r="AIK106">
        <f t="shared" si="356"/>
        <v>3</v>
      </c>
      <c r="AIL106">
        <f t="shared" si="357"/>
        <v>4</v>
      </c>
      <c r="AIM106" s="138">
        <f>AIL106*10000*MARGIN!$G23/MARGIN!$D23</f>
        <v>52719.324997458571</v>
      </c>
      <c r="AIN106" s="138"/>
      <c r="AIO106" s="196">
        <f t="shared" si="376"/>
        <v>0</v>
      </c>
      <c r="AIP106" s="196"/>
      <c r="AIQ106" s="196"/>
      <c r="AIR106" s="196">
        <f t="shared" si="359"/>
        <v>0</v>
      </c>
      <c r="AIS106" s="196">
        <f t="shared" si="377"/>
        <v>0</v>
      </c>
      <c r="AIT106" s="196"/>
      <c r="AIU106" s="196"/>
      <c r="AIV106" s="196"/>
      <c r="AIW106" s="196"/>
      <c r="AIX106" s="196"/>
      <c r="AIY106" s="196"/>
      <c r="AIZ106" s="196"/>
    </row>
    <row r="107" spans="1:936" x14ac:dyDescent="0.25">
      <c r="A107" t="s">
        <v>1101</v>
      </c>
      <c r="B107" s="164" t="s">
        <v>14</v>
      </c>
      <c r="F107" t="e">
        <f>-#REF!+G107</f>
        <v>#REF!</v>
      </c>
      <c r="G107">
        <v>-1</v>
      </c>
      <c r="H107">
        <v>1</v>
      </c>
      <c r="I107">
        <v>1</v>
      </c>
      <c r="J107">
        <f t="shared" si="317"/>
        <v>0</v>
      </c>
      <c r="K107">
        <f t="shared" si="318"/>
        <v>1</v>
      </c>
      <c r="L107" s="183">
        <v>7.40586644477E-3</v>
      </c>
      <c r="M107" s="116" t="s">
        <v>917</v>
      </c>
      <c r="N107">
        <v>50</v>
      </c>
      <c r="O107" t="str">
        <f t="shared" si="319"/>
        <v>TRUE</v>
      </c>
      <c r="P107">
        <f>ROUND(MARGIN!$J24,0)</f>
        <v>4</v>
      </c>
      <c r="Q107" t="e">
        <f>IF(ABS(G107+I107)=2,ROUND(P107*(1+#REF!),0),IF(I107="",P107,ROUND(P107*(1+-#REF!),0)))</f>
        <v>#REF!</v>
      </c>
      <c r="R107">
        <f t="shared" si="361"/>
        <v>4</v>
      </c>
      <c r="S107" s="138">
        <f>R107*10000*MARGIN!$G24/MARGIN!$D24</f>
        <v>52728</v>
      </c>
      <c r="T107" s="144">
        <f t="shared" si="320"/>
        <v>-390.49652589983253</v>
      </c>
      <c r="U107" s="144">
        <f t="shared" si="321"/>
        <v>390.49652589983253</v>
      </c>
      <c r="W107">
        <f t="shared" si="322"/>
        <v>2</v>
      </c>
      <c r="X107">
        <v>1</v>
      </c>
      <c r="Y107">
        <v>1</v>
      </c>
      <c r="Z107">
        <v>-1</v>
      </c>
      <c r="AA107">
        <f t="shared" si="323"/>
        <v>0</v>
      </c>
      <c r="AB107">
        <f t="shared" si="324"/>
        <v>0</v>
      </c>
      <c r="AC107">
        <v>-6.1468357218600004E-3</v>
      </c>
      <c r="AD107" s="116" t="s">
        <v>1108</v>
      </c>
      <c r="AE107">
        <v>50</v>
      </c>
      <c r="AF107" t="str">
        <f t="shared" si="325"/>
        <v>TRUE</v>
      </c>
      <c r="AG107">
        <f>ROUND(MARGIN!$J24,0)</f>
        <v>4</v>
      </c>
      <c r="AH107">
        <f t="shared" si="362"/>
        <v>5</v>
      </c>
      <c r="AI107">
        <f t="shared" si="363"/>
        <v>4</v>
      </c>
      <c r="AJ107" s="138">
        <f>AI107*10000*MARGIN!$G24/MARGIN!$D24</f>
        <v>52728</v>
      </c>
      <c r="AK107" s="196">
        <f t="shared" si="326"/>
        <v>-324.1103539422341</v>
      </c>
      <c r="AL107" s="196">
        <f t="shared" si="327"/>
        <v>-324.1103539422341</v>
      </c>
      <c r="AN107">
        <f t="shared" si="328"/>
        <v>-2</v>
      </c>
      <c r="AO107">
        <v>-1</v>
      </c>
      <c r="AP107">
        <v>-1</v>
      </c>
      <c r="AQ107">
        <v>1</v>
      </c>
      <c r="AR107">
        <f t="shared" si="329"/>
        <v>0</v>
      </c>
      <c r="AS107">
        <f t="shared" si="330"/>
        <v>0</v>
      </c>
      <c r="AT107">
        <v>7.2168161512600002E-3</v>
      </c>
      <c r="AU107" s="116" t="s">
        <v>1108</v>
      </c>
      <c r="AV107">
        <v>50</v>
      </c>
      <c r="AW107" t="str">
        <f t="shared" si="331"/>
        <v>TRUE</v>
      </c>
      <c r="AX107">
        <f>ROUND(MARGIN!$J24,0)</f>
        <v>4</v>
      </c>
      <c r="AY107">
        <f t="shared" si="364"/>
        <v>5</v>
      </c>
      <c r="AZ107">
        <f t="shared" si="365"/>
        <v>4</v>
      </c>
      <c r="BA107" s="138">
        <f>AZ107*10000*MARGIN!$G24/MARGIN!$D24</f>
        <v>52728</v>
      </c>
      <c r="BB107" s="196">
        <f t="shared" si="332"/>
        <v>-380.5282820236373</v>
      </c>
      <c r="BC107" s="196">
        <f t="shared" si="333"/>
        <v>-380.5282820236373</v>
      </c>
      <c r="BE107">
        <v>2</v>
      </c>
      <c r="BF107">
        <v>1</v>
      </c>
      <c r="BG107">
        <v>1</v>
      </c>
      <c r="BH107">
        <v>-1</v>
      </c>
      <c r="BI107">
        <v>0</v>
      </c>
      <c r="BJ107">
        <v>0</v>
      </c>
      <c r="BK107">
        <v>-2.7436445776899999E-3</v>
      </c>
      <c r="BL107" s="116" t="s">
        <v>1108</v>
      </c>
      <c r="BM107">
        <v>50</v>
      </c>
      <c r="BN107" t="s">
        <v>1180</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1180</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1180</v>
      </c>
      <c r="DB107">
        <v>5</v>
      </c>
      <c r="DC107">
        <v>6</v>
      </c>
      <c r="DD107">
        <v>5</v>
      </c>
      <c r="DE107" s="138">
        <v>72277</v>
      </c>
      <c r="DF107" s="196">
        <v>0</v>
      </c>
      <c r="DG107" s="196"/>
      <c r="DH107" s="196">
        <v>0</v>
      </c>
      <c r="DJ107">
        <v>0</v>
      </c>
      <c r="DL107">
        <v>1</v>
      </c>
      <c r="DN107">
        <v>1</v>
      </c>
      <c r="DQ107">
        <v>1</v>
      </c>
      <c r="DS107">
        <v>0</v>
      </c>
      <c r="DV107" s="116" t="s">
        <v>1108</v>
      </c>
      <c r="DW107">
        <v>50</v>
      </c>
      <c r="DX107" t="s">
        <v>1183</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1183</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1183</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1183</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1183</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1183</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1183</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1183</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1183</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1183</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1183</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1183</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1183</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1183</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1183</v>
      </c>
      <c r="SF107">
        <v>4</v>
      </c>
      <c r="SG107">
        <v>3</v>
      </c>
      <c r="SH107">
        <v>4</v>
      </c>
      <c r="SI107" s="138">
        <v>53170</v>
      </c>
      <c r="SJ107" s="138"/>
      <c r="SK107" s="196">
        <v>0</v>
      </c>
      <c r="SL107" s="196"/>
      <c r="SM107" s="196"/>
      <c r="SN107" s="196">
        <v>0</v>
      </c>
      <c r="SO107" s="196">
        <v>0</v>
      </c>
      <c r="SP107" s="196"/>
      <c r="SQ107" s="196"/>
      <c r="SR107" s="196"/>
      <c r="SS107" s="196"/>
      <c r="ST107" s="196"/>
      <c r="SU107" s="196"/>
      <c r="SV107" s="196"/>
      <c r="SX107">
        <v>-50</v>
      </c>
      <c r="TB107">
        <v>1</v>
      </c>
      <c r="TD107">
        <v>1</v>
      </c>
      <c r="TG107">
        <v>1</v>
      </c>
      <c r="TI107">
        <v>0</v>
      </c>
      <c r="TL107" s="116" t="s">
        <v>1108</v>
      </c>
      <c r="TM107">
        <v>50</v>
      </c>
      <c r="TN107" t="s">
        <v>1183</v>
      </c>
      <c r="TO107">
        <v>4</v>
      </c>
      <c r="TP107">
        <v>3</v>
      </c>
      <c r="TQ107">
        <v>4</v>
      </c>
      <c r="TR107" s="138">
        <v>52220.800000000003</v>
      </c>
      <c r="TS107" s="138"/>
      <c r="TT107" s="196">
        <v>0</v>
      </c>
      <c r="TU107" s="196"/>
      <c r="TV107" s="196"/>
      <c r="TW107" s="196">
        <v>0</v>
      </c>
      <c r="TX107" s="196">
        <v>0</v>
      </c>
      <c r="TY107" s="196"/>
      <c r="TZ107" s="196"/>
      <c r="UA107" s="196"/>
      <c r="UB107" s="196"/>
      <c r="UC107" s="196"/>
      <c r="UD107" s="196"/>
      <c r="UE107" s="196"/>
      <c r="UG107">
        <v>-50</v>
      </c>
      <c r="UK107">
        <v>1</v>
      </c>
      <c r="UM107">
        <v>1</v>
      </c>
      <c r="UP107">
        <v>1</v>
      </c>
      <c r="UR107">
        <v>0</v>
      </c>
      <c r="UU107" s="116" t="s">
        <v>1108</v>
      </c>
      <c r="UV107">
        <v>50</v>
      </c>
      <c r="UW107" t="s">
        <v>1183</v>
      </c>
      <c r="UX107">
        <v>4</v>
      </c>
      <c r="UY107">
        <v>3</v>
      </c>
      <c r="UZ107">
        <v>4</v>
      </c>
      <c r="VA107" s="138">
        <v>51775.200000000004</v>
      </c>
      <c r="VB107" s="138"/>
      <c r="VC107" s="196">
        <v>0</v>
      </c>
      <c r="VD107" s="196"/>
      <c r="VE107" s="196"/>
      <c r="VF107" s="196">
        <v>0</v>
      </c>
      <c r="VG107" s="196">
        <v>0</v>
      </c>
      <c r="VH107" s="196"/>
      <c r="VI107" s="196"/>
      <c r="VJ107" s="196"/>
      <c r="VK107" s="196"/>
      <c r="VL107" s="196"/>
      <c r="VM107" s="196"/>
      <c r="VN107" s="196"/>
      <c r="VP107">
        <v>-50</v>
      </c>
      <c r="VT107">
        <v>1</v>
      </c>
      <c r="VV107">
        <v>1</v>
      </c>
      <c r="VY107">
        <v>1</v>
      </c>
      <c r="WA107">
        <v>0</v>
      </c>
      <c r="WD107" s="116" t="s">
        <v>1108</v>
      </c>
      <c r="WE107">
        <v>50</v>
      </c>
      <c r="WF107" t="s">
        <v>1183</v>
      </c>
      <c r="WG107">
        <v>4</v>
      </c>
      <c r="WH107">
        <v>3</v>
      </c>
      <c r="WI107">
        <v>4</v>
      </c>
      <c r="WJ107" s="138">
        <v>51660.000000000007</v>
      </c>
      <c r="WK107" s="138"/>
      <c r="WL107" s="196">
        <v>0</v>
      </c>
      <c r="WM107" s="196"/>
      <c r="WN107" s="196"/>
      <c r="WO107" s="196">
        <v>0</v>
      </c>
      <c r="WP107" s="196">
        <v>0</v>
      </c>
      <c r="WQ107" s="196"/>
      <c r="WR107" s="196"/>
      <c r="WS107" s="196"/>
      <c r="WT107" s="196"/>
      <c r="WU107" s="196"/>
      <c r="WV107" s="196"/>
      <c r="WW107" s="196"/>
      <c r="WY107">
        <v>-50</v>
      </c>
      <c r="XC107">
        <v>1</v>
      </c>
      <c r="XE107">
        <v>1</v>
      </c>
      <c r="XH107">
        <v>1</v>
      </c>
      <c r="XJ107">
        <v>0</v>
      </c>
      <c r="XM107" s="116" t="s">
        <v>1108</v>
      </c>
      <c r="XN107">
        <v>50</v>
      </c>
      <c r="XO107" t="s">
        <v>1183</v>
      </c>
      <c r="XP107">
        <v>4</v>
      </c>
      <c r="XQ107">
        <v>3</v>
      </c>
      <c r="XR107">
        <v>4</v>
      </c>
      <c r="XS107" s="138">
        <v>51660.000000000007</v>
      </c>
      <c r="XT107" s="138"/>
      <c r="XU107" s="196">
        <v>0</v>
      </c>
      <c r="XV107" s="196"/>
      <c r="XW107" s="196"/>
      <c r="XX107" s="196">
        <v>0</v>
      </c>
      <c r="XY107" s="196">
        <v>0</v>
      </c>
      <c r="XZ107" s="196"/>
      <c r="YA107" s="196"/>
      <c r="YB107" s="196"/>
      <c r="YC107" s="196"/>
      <c r="YD107" s="196"/>
      <c r="YE107" s="196"/>
      <c r="YF107" s="196"/>
      <c r="YH107">
        <v>-50</v>
      </c>
      <c r="YL107">
        <v>1</v>
      </c>
      <c r="YN107">
        <v>1</v>
      </c>
      <c r="YQ107">
        <v>1</v>
      </c>
      <c r="YS107">
        <v>0</v>
      </c>
      <c r="YV107" s="116" t="s">
        <v>1108</v>
      </c>
      <c r="YW107">
        <v>50</v>
      </c>
      <c r="YX107" t="s">
        <v>1183</v>
      </c>
      <c r="YY107">
        <v>4</v>
      </c>
      <c r="YZ107">
        <v>3</v>
      </c>
      <c r="ZA107">
        <v>4</v>
      </c>
      <c r="ZB107" s="138">
        <v>51811.999999999993</v>
      </c>
      <c r="ZC107" s="138"/>
      <c r="ZD107" s="196">
        <v>0</v>
      </c>
      <c r="ZE107" s="196"/>
      <c r="ZF107" s="196"/>
      <c r="ZG107" s="196">
        <v>0</v>
      </c>
      <c r="ZH107" s="196">
        <v>0</v>
      </c>
      <c r="ZI107" s="196"/>
      <c r="ZJ107" s="196"/>
      <c r="ZK107" s="196"/>
      <c r="ZL107" s="196"/>
      <c r="ZM107" s="196"/>
      <c r="ZN107" s="196"/>
      <c r="ZO107" s="196"/>
      <c r="ZQ107">
        <v>-50</v>
      </c>
      <c r="ZU107">
        <v>1</v>
      </c>
      <c r="ZW107">
        <v>1</v>
      </c>
      <c r="ZZ107">
        <v>1</v>
      </c>
      <c r="AAB107">
        <v>0</v>
      </c>
      <c r="AAE107" s="116" t="s">
        <v>1108</v>
      </c>
      <c r="AAF107">
        <v>50</v>
      </c>
      <c r="AAG107" t="s">
        <v>1183</v>
      </c>
      <c r="AAH107">
        <v>4</v>
      </c>
      <c r="AAI107">
        <v>3</v>
      </c>
      <c r="AAJ107">
        <v>4</v>
      </c>
      <c r="AAK107" s="138">
        <v>51964</v>
      </c>
      <c r="AAL107" s="138"/>
      <c r="AAM107" s="196">
        <v>0</v>
      </c>
      <c r="AAN107" s="196"/>
      <c r="AAO107" s="196"/>
      <c r="AAP107" s="196">
        <v>0</v>
      </c>
      <c r="AAQ107" s="196">
        <v>0</v>
      </c>
      <c r="AAR107" s="196"/>
      <c r="AAS107" s="196"/>
      <c r="AAT107" s="196"/>
      <c r="AAU107" s="196"/>
      <c r="AAV107" s="196"/>
      <c r="AAW107" s="196"/>
      <c r="AAX107" s="196"/>
      <c r="AAZ107">
        <v>-50</v>
      </c>
      <c r="ABD107">
        <v>1</v>
      </c>
      <c r="ABF107">
        <v>1</v>
      </c>
      <c r="ABI107">
        <v>1</v>
      </c>
      <c r="ABK107">
        <v>0</v>
      </c>
      <c r="ABN107" s="116" t="s">
        <v>1108</v>
      </c>
      <c r="ABO107">
        <v>50</v>
      </c>
      <c r="ABP107" t="s">
        <v>1183</v>
      </c>
      <c r="ABQ107">
        <v>4</v>
      </c>
      <c r="ABR107">
        <v>3</v>
      </c>
      <c r="ABS107">
        <v>4</v>
      </c>
      <c r="ABT107" s="138">
        <v>52644</v>
      </c>
      <c r="ABU107" s="138"/>
      <c r="ABV107" s="196">
        <v>0</v>
      </c>
      <c r="ABW107" s="196"/>
      <c r="ABX107" s="196"/>
      <c r="ABY107" s="196">
        <v>0</v>
      </c>
      <c r="ABZ107" s="196">
        <v>0</v>
      </c>
      <c r="ACA107" s="196"/>
      <c r="ACB107" s="196"/>
      <c r="ACC107" s="196"/>
      <c r="ACD107" s="196"/>
      <c r="ACE107" s="196"/>
      <c r="ACF107" s="196"/>
      <c r="ACG107" s="196"/>
      <c r="ACI107">
        <v>-50</v>
      </c>
      <c r="ACM107">
        <v>1</v>
      </c>
      <c r="ACO107">
        <v>1</v>
      </c>
      <c r="ACR107">
        <v>1</v>
      </c>
      <c r="ACT107">
        <v>0</v>
      </c>
      <c r="ACW107" s="116" t="s">
        <v>1108</v>
      </c>
      <c r="ACX107">
        <v>50</v>
      </c>
      <c r="ACY107" t="s">
        <v>1183</v>
      </c>
      <c r="ACZ107">
        <v>4</v>
      </c>
      <c r="ADA107">
        <v>3</v>
      </c>
      <c r="ADB107">
        <v>4</v>
      </c>
      <c r="ADC107" s="138">
        <v>52564</v>
      </c>
      <c r="ADD107" s="138"/>
      <c r="ADE107" s="196">
        <v>0</v>
      </c>
      <c r="ADF107" s="196"/>
      <c r="ADG107" s="196"/>
      <c r="ADH107" s="196">
        <v>0</v>
      </c>
      <c r="ADI107" s="196">
        <v>0</v>
      </c>
      <c r="ADJ107" s="196"/>
      <c r="ADK107" s="196"/>
      <c r="ADL107" s="196"/>
      <c r="ADM107" s="196"/>
      <c r="ADN107" s="196"/>
      <c r="ADO107" s="196"/>
      <c r="ADP107" s="196"/>
      <c r="ADR107">
        <v>-50</v>
      </c>
      <c r="ADV107">
        <v>1</v>
      </c>
      <c r="ADX107">
        <v>1</v>
      </c>
      <c r="AEA107">
        <v>1</v>
      </c>
      <c r="AEC107">
        <v>0</v>
      </c>
      <c r="AEF107" s="116" t="s">
        <v>1108</v>
      </c>
      <c r="AEG107">
        <v>50</v>
      </c>
      <c r="AEH107" t="s">
        <v>1183</v>
      </c>
      <c r="AEI107">
        <v>4</v>
      </c>
      <c r="AEJ107">
        <v>3</v>
      </c>
      <c r="AEK107">
        <v>4</v>
      </c>
      <c r="AEL107" s="138">
        <v>53376</v>
      </c>
      <c r="AEM107" s="138"/>
      <c r="AEN107" s="196">
        <v>0</v>
      </c>
      <c r="AEO107" s="196"/>
      <c r="AEP107" s="196"/>
      <c r="AEQ107" s="196">
        <v>0</v>
      </c>
      <c r="AER107" s="196">
        <v>0</v>
      </c>
      <c r="AES107" s="196"/>
      <c r="AET107" s="196"/>
      <c r="AEU107" s="196"/>
      <c r="AEV107" s="196"/>
      <c r="AEW107" s="196"/>
      <c r="AEX107" s="196"/>
      <c r="AEY107" s="196"/>
      <c r="AFA107">
        <f t="shared" si="334"/>
        <v>-50</v>
      </c>
      <c r="AFE107">
        <v>1</v>
      </c>
      <c r="AFG107">
        <v>1</v>
      </c>
      <c r="AFJ107">
        <f t="shared" si="366"/>
        <v>1</v>
      </c>
      <c r="AFL107">
        <f t="shared" si="336"/>
        <v>0</v>
      </c>
      <c r="AFO107" s="116" t="s">
        <v>1108</v>
      </c>
      <c r="AFP107">
        <v>50</v>
      </c>
      <c r="AFQ107" t="str">
        <f t="shared" si="367"/>
        <v>FALSE</v>
      </c>
      <c r="AFR107">
        <f>ROUND(MARGIN!$J24,0)</f>
        <v>4</v>
      </c>
      <c r="AFS107">
        <f t="shared" si="338"/>
        <v>3</v>
      </c>
      <c r="AFT107">
        <f t="shared" si="339"/>
        <v>4</v>
      </c>
      <c r="AFU107" s="138">
        <f>AFT107*10000*MARGIN!$G24/MARGIN!$D24</f>
        <v>52728</v>
      </c>
      <c r="AFV107" s="138"/>
      <c r="AFW107" s="196">
        <f t="shared" si="368"/>
        <v>0</v>
      </c>
      <c r="AFX107" s="196"/>
      <c r="AFY107" s="196"/>
      <c r="AFZ107" s="196">
        <f t="shared" si="341"/>
        <v>0</v>
      </c>
      <c r="AGA107" s="196">
        <f t="shared" si="369"/>
        <v>0</v>
      </c>
      <c r="AGB107" s="196"/>
      <c r="AGC107" s="196"/>
      <c r="AGD107" s="196"/>
      <c r="AGE107" s="196"/>
      <c r="AGF107" s="196"/>
      <c r="AGG107" s="196"/>
      <c r="AGH107" s="196"/>
      <c r="AGJ107">
        <f t="shared" si="343"/>
        <v>-50</v>
      </c>
      <c r="AGN107">
        <v>1</v>
      </c>
      <c r="AGP107">
        <v>1</v>
      </c>
      <c r="AGS107">
        <f t="shared" si="370"/>
        <v>1</v>
      </c>
      <c r="AGU107">
        <f t="shared" si="345"/>
        <v>0</v>
      </c>
      <c r="AGX107" s="116" t="s">
        <v>1108</v>
      </c>
      <c r="AGY107">
        <v>50</v>
      </c>
      <c r="AGZ107" t="str">
        <f t="shared" si="371"/>
        <v>FALSE</v>
      </c>
      <c r="AHA107">
        <f>ROUND(MARGIN!$J24,0)</f>
        <v>4</v>
      </c>
      <c r="AHB107">
        <f t="shared" si="347"/>
        <v>3</v>
      </c>
      <c r="AHC107">
        <f t="shared" si="348"/>
        <v>4</v>
      </c>
      <c r="AHD107" s="138">
        <f>AHC107*10000*MARGIN!$G24/MARGIN!$D24</f>
        <v>52728</v>
      </c>
      <c r="AHE107" s="138"/>
      <c r="AHF107" s="196">
        <f t="shared" si="372"/>
        <v>0</v>
      </c>
      <c r="AHG107" s="196"/>
      <c r="AHH107" s="196"/>
      <c r="AHI107" s="196">
        <f t="shared" si="350"/>
        <v>0</v>
      </c>
      <c r="AHJ107" s="196">
        <f t="shared" si="373"/>
        <v>0</v>
      </c>
      <c r="AHK107" s="196"/>
      <c r="AHL107" s="196"/>
      <c r="AHM107" s="196"/>
      <c r="AHN107" s="196"/>
      <c r="AHO107" s="196"/>
      <c r="AHP107" s="196"/>
      <c r="AHQ107" s="196"/>
      <c r="AHS107">
        <f t="shared" si="352"/>
        <v>-50</v>
      </c>
      <c r="AHW107">
        <v>1</v>
      </c>
      <c r="AHY107">
        <v>1</v>
      </c>
      <c r="AIB107">
        <f t="shared" si="374"/>
        <v>1</v>
      </c>
      <c r="AID107">
        <f t="shared" si="354"/>
        <v>0</v>
      </c>
      <c r="AIG107" s="116" t="s">
        <v>1108</v>
      </c>
      <c r="AIH107">
        <v>50</v>
      </c>
      <c r="AII107" t="str">
        <f t="shared" si="375"/>
        <v>FALSE</v>
      </c>
      <c r="AIJ107">
        <f>ROUND(MARGIN!$J24,0)</f>
        <v>4</v>
      </c>
      <c r="AIK107">
        <f t="shared" si="356"/>
        <v>3</v>
      </c>
      <c r="AIL107">
        <f t="shared" si="357"/>
        <v>4</v>
      </c>
      <c r="AIM107" s="138">
        <f>AIL107*10000*MARGIN!$G24/MARGIN!$D24</f>
        <v>52728</v>
      </c>
      <c r="AIN107" s="138"/>
      <c r="AIO107" s="196">
        <f t="shared" si="376"/>
        <v>0</v>
      </c>
      <c r="AIP107" s="196"/>
      <c r="AIQ107" s="196"/>
      <c r="AIR107" s="196">
        <f t="shared" si="359"/>
        <v>0</v>
      </c>
      <c r="AIS107" s="196">
        <f t="shared" si="377"/>
        <v>0</v>
      </c>
      <c r="AIT107" s="196"/>
      <c r="AIU107" s="196"/>
      <c r="AIV107" s="196"/>
      <c r="AIW107" s="196"/>
      <c r="AIX107" s="196"/>
      <c r="AIY107" s="196"/>
      <c r="AIZ107" s="196"/>
    </row>
    <row r="108" spans="1:936" x14ac:dyDescent="0.25">
      <c r="A108" t="s">
        <v>1099</v>
      </c>
      <c r="B108" s="164" t="s">
        <v>6</v>
      </c>
      <c r="F108" t="e">
        <f>-#REF!+G108</f>
        <v>#REF!</v>
      </c>
      <c r="G108">
        <v>-1</v>
      </c>
      <c r="H108">
        <v>-1</v>
      </c>
      <c r="I108">
        <v>-1</v>
      </c>
      <c r="J108">
        <f t="shared" si="317"/>
        <v>1</v>
      </c>
      <c r="K108">
        <f t="shared" si="318"/>
        <v>1</v>
      </c>
      <c r="L108" s="183">
        <v>-1.50379292115E-2</v>
      </c>
      <c r="M108" s="117" t="s">
        <v>917</v>
      </c>
      <c r="N108">
        <v>50</v>
      </c>
      <c r="O108" t="str">
        <f t="shared" si="319"/>
        <v>TRUE</v>
      </c>
      <c r="P108">
        <f>ROUND(MARGIN!$J25,0)</f>
        <v>4</v>
      </c>
      <c r="Q108" t="e">
        <f>IF(ABS(G108+I108)=2,ROUND(P108*(1+#REF!),0),IF(I108="",P108,ROUND(P108*(1+-#REF!),0)))</f>
        <v>#REF!</v>
      </c>
      <c r="R108">
        <f t="shared" si="361"/>
        <v>4</v>
      </c>
      <c r="S108" s="138">
        <f>R108*10000*MARGIN!$G25/MARGIN!$D25</f>
        <v>52670.288818987705</v>
      </c>
      <c r="T108" s="144">
        <f t="shared" si="320"/>
        <v>792.05207480919705</v>
      </c>
      <c r="U108" s="144">
        <f t="shared" si="321"/>
        <v>792.05207480919705</v>
      </c>
      <c r="W108">
        <f t="shared" si="322"/>
        <v>0</v>
      </c>
      <c r="X108">
        <v>-1</v>
      </c>
      <c r="Y108">
        <v>-1</v>
      </c>
      <c r="Z108">
        <v>1</v>
      </c>
      <c r="AA108">
        <f t="shared" si="323"/>
        <v>0</v>
      </c>
      <c r="AB108">
        <f t="shared" si="324"/>
        <v>0</v>
      </c>
      <c r="AC108">
        <v>4.0739255829599997E-3</v>
      </c>
      <c r="AD108" s="117" t="s">
        <v>1108</v>
      </c>
      <c r="AE108">
        <v>50</v>
      </c>
      <c r="AF108" t="str">
        <f t="shared" si="325"/>
        <v>TRUE</v>
      </c>
      <c r="AG108">
        <f>ROUND(MARGIN!$J25,0)</f>
        <v>4</v>
      </c>
      <c r="AH108">
        <f t="shared" si="362"/>
        <v>5</v>
      </c>
      <c r="AI108">
        <f t="shared" si="363"/>
        <v>4</v>
      </c>
      <c r="AJ108" s="138">
        <f>AI108*10000*MARGIN!$G25/MARGIN!$D25</f>
        <v>52670.288818987705</v>
      </c>
      <c r="AK108" s="196">
        <f t="shared" si="326"/>
        <v>-214.57483708156605</v>
      </c>
      <c r="AL108" s="196">
        <f t="shared" si="327"/>
        <v>-214.57483708156605</v>
      </c>
      <c r="AN108">
        <f t="shared" si="328"/>
        <v>0</v>
      </c>
      <c r="AO108">
        <v>-1</v>
      </c>
      <c r="AP108">
        <v>-1</v>
      </c>
      <c r="AQ108">
        <v>1</v>
      </c>
      <c r="AR108">
        <f t="shared" si="329"/>
        <v>0</v>
      </c>
      <c r="AS108">
        <f t="shared" si="330"/>
        <v>0</v>
      </c>
      <c r="AT108">
        <v>5.3261373589599996E-3</v>
      </c>
      <c r="AU108" s="117" t="s">
        <v>1108</v>
      </c>
      <c r="AV108">
        <v>50</v>
      </c>
      <c r="AW108" t="str">
        <f t="shared" si="331"/>
        <v>TRUE</v>
      </c>
      <c r="AX108">
        <f>ROUND(MARGIN!$J25,0)</f>
        <v>4</v>
      </c>
      <c r="AY108">
        <f t="shared" si="364"/>
        <v>5</v>
      </c>
      <c r="AZ108">
        <f t="shared" si="365"/>
        <v>4</v>
      </c>
      <c r="BA108" s="138">
        <f>AZ108*10000*MARGIN!$G25/MARGIN!$D25</f>
        <v>52670.288818987705</v>
      </c>
      <c r="BB108" s="196">
        <f t="shared" si="332"/>
        <v>-280.52919298602359</v>
      </c>
      <c r="BC108" s="196">
        <f t="shared" si="333"/>
        <v>-280.52919298602359</v>
      </c>
      <c r="BE108">
        <v>0</v>
      </c>
      <c r="BF108">
        <v>-1</v>
      </c>
      <c r="BG108">
        <v>1</v>
      </c>
      <c r="BH108">
        <v>-1</v>
      </c>
      <c r="BI108">
        <v>1</v>
      </c>
      <c r="BJ108">
        <v>0</v>
      </c>
      <c r="BK108">
        <v>-6.0602566320099999E-3</v>
      </c>
      <c r="BL108" s="117" t="s">
        <v>1108</v>
      </c>
      <c r="BM108">
        <v>50</v>
      </c>
      <c r="BN108" t="s">
        <v>1180</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1180</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1180</v>
      </c>
      <c r="DB108">
        <v>5</v>
      </c>
      <c r="DC108">
        <v>4</v>
      </c>
      <c r="DD108">
        <v>5</v>
      </c>
      <c r="DE108" s="138">
        <v>72267.4635786328</v>
      </c>
      <c r="DF108" s="196">
        <v>0</v>
      </c>
      <c r="DG108" s="196"/>
      <c r="DH108" s="196">
        <v>0</v>
      </c>
      <c r="DJ108">
        <v>0</v>
      </c>
      <c r="DL108">
        <v>1</v>
      </c>
      <c r="DN108">
        <v>1</v>
      </c>
      <c r="DQ108">
        <v>1</v>
      </c>
      <c r="DS108">
        <v>0</v>
      </c>
      <c r="DV108" s="117" t="s">
        <v>1108</v>
      </c>
      <c r="DW108">
        <v>50</v>
      </c>
      <c r="DX108" t="s">
        <v>1183</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1183</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1183</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1183</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1183</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1183</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1183</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1183</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1183</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1183</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1183</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1183</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1183</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1183</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1183</v>
      </c>
      <c r="SF108">
        <v>4</v>
      </c>
      <c r="SG108">
        <v>3</v>
      </c>
      <c r="SH108">
        <v>4</v>
      </c>
      <c r="SI108" s="138">
        <v>53169.817947667267</v>
      </c>
      <c r="SJ108" s="138"/>
      <c r="SK108" s="196">
        <v>0</v>
      </c>
      <c r="SL108" s="196"/>
      <c r="SM108" s="196"/>
      <c r="SN108" s="196">
        <v>0</v>
      </c>
      <c r="SO108" s="196">
        <v>0</v>
      </c>
      <c r="SP108" s="196"/>
      <c r="SQ108" s="196"/>
      <c r="SR108" s="196"/>
      <c r="SS108" s="196"/>
      <c r="ST108" s="196"/>
      <c r="SU108" s="196"/>
      <c r="SV108" s="196"/>
      <c r="SX108">
        <v>-50</v>
      </c>
      <c r="TB108">
        <v>1</v>
      </c>
      <c r="TD108">
        <v>1</v>
      </c>
      <c r="TG108">
        <v>1</v>
      </c>
      <c r="TI108">
        <v>0</v>
      </c>
      <c r="TL108" s="117" t="s">
        <v>1108</v>
      </c>
      <c r="TM108">
        <v>50</v>
      </c>
      <c r="TN108" t="s">
        <v>1183</v>
      </c>
      <c r="TO108">
        <v>4</v>
      </c>
      <c r="TP108">
        <v>3</v>
      </c>
      <c r="TQ108">
        <v>4</v>
      </c>
      <c r="TR108" s="138">
        <v>52218.428018933839</v>
      </c>
      <c r="TS108" s="138"/>
      <c r="TT108" s="196">
        <v>0</v>
      </c>
      <c r="TU108" s="196"/>
      <c r="TV108" s="196"/>
      <c r="TW108" s="196">
        <v>0</v>
      </c>
      <c r="TX108" s="196">
        <v>0</v>
      </c>
      <c r="TY108" s="196"/>
      <c r="TZ108" s="196"/>
      <c r="UA108" s="196"/>
      <c r="UB108" s="196"/>
      <c r="UC108" s="196"/>
      <c r="UD108" s="196"/>
      <c r="UE108" s="196"/>
      <c r="UG108">
        <v>-50</v>
      </c>
      <c r="UK108">
        <v>1</v>
      </c>
      <c r="UM108">
        <v>1</v>
      </c>
      <c r="UP108">
        <v>1</v>
      </c>
      <c r="UR108">
        <v>0</v>
      </c>
      <c r="UU108" s="117" t="s">
        <v>1108</v>
      </c>
      <c r="UV108">
        <v>50</v>
      </c>
      <c r="UW108" t="s">
        <v>1183</v>
      </c>
      <c r="UX108">
        <v>4</v>
      </c>
      <c r="UY108">
        <v>3</v>
      </c>
      <c r="UZ108">
        <v>4</v>
      </c>
      <c r="VA108" s="138">
        <v>52317.794604827257</v>
      </c>
      <c r="VB108" s="138"/>
      <c r="VC108" s="196">
        <v>0</v>
      </c>
      <c r="VD108" s="196"/>
      <c r="VE108" s="196"/>
      <c r="VF108" s="196">
        <v>0</v>
      </c>
      <c r="VG108" s="196">
        <v>0</v>
      </c>
      <c r="VH108" s="196"/>
      <c r="VI108" s="196"/>
      <c r="VJ108" s="196"/>
      <c r="VK108" s="196"/>
      <c r="VL108" s="196"/>
      <c r="VM108" s="196"/>
      <c r="VN108" s="196"/>
      <c r="VP108">
        <v>-50</v>
      </c>
      <c r="VT108">
        <v>1</v>
      </c>
      <c r="VV108">
        <v>1</v>
      </c>
      <c r="VY108">
        <v>1</v>
      </c>
      <c r="WA108">
        <v>0</v>
      </c>
      <c r="WD108" s="117" t="s">
        <v>1108</v>
      </c>
      <c r="WE108">
        <v>50</v>
      </c>
      <c r="WF108" t="s">
        <v>1183</v>
      </c>
      <c r="WG108">
        <v>4</v>
      </c>
      <c r="WH108">
        <v>3</v>
      </c>
      <c r="WI108">
        <v>4</v>
      </c>
      <c r="WJ108" s="138">
        <v>51659.388646288207</v>
      </c>
      <c r="WK108" s="138"/>
      <c r="WL108" s="196">
        <v>0</v>
      </c>
      <c r="WM108" s="196"/>
      <c r="WN108" s="196"/>
      <c r="WO108" s="196">
        <v>0</v>
      </c>
      <c r="WP108" s="196">
        <v>0</v>
      </c>
      <c r="WQ108" s="196"/>
      <c r="WR108" s="196"/>
      <c r="WS108" s="196"/>
      <c r="WT108" s="196"/>
      <c r="WU108" s="196"/>
      <c r="WV108" s="196"/>
      <c r="WW108" s="196"/>
      <c r="WY108">
        <v>-50</v>
      </c>
      <c r="XC108">
        <v>1</v>
      </c>
      <c r="XE108">
        <v>1</v>
      </c>
      <c r="XH108">
        <v>1</v>
      </c>
      <c r="XJ108">
        <v>0</v>
      </c>
      <c r="XM108" s="117" t="s">
        <v>1108</v>
      </c>
      <c r="XN108">
        <v>50</v>
      </c>
      <c r="XO108" t="s">
        <v>1183</v>
      </c>
      <c r="XP108">
        <v>4</v>
      </c>
      <c r="XQ108">
        <v>3</v>
      </c>
      <c r="XR108">
        <v>4</v>
      </c>
      <c r="XS108" s="138">
        <v>51659.388646288207</v>
      </c>
      <c r="XT108" s="138"/>
      <c r="XU108" s="196">
        <v>0</v>
      </c>
      <c r="XV108" s="196"/>
      <c r="XW108" s="196"/>
      <c r="XX108" s="196">
        <v>0</v>
      </c>
      <c r="XY108" s="196">
        <v>0</v>
      </c>
      <c r="XZ108" s="196"/>
      <c r="YA108" s="196"/>
      <c r="YB108" s="196"/>
      <c r="YC108" s="196"/>
      <c r="YD108" s="196"/>
      <c r="YE108" s="196"/>
      <c r="YF108" s="196"/>
      <c r="YH108">
        <v>-50</v>
      </c>
      <c r="YL108">
        <v>1</v>
      </c>
      <c r="YN108">
        <v>1</v>
      </c>
      <c r="YQ108">
        <v>1</v>
      </c>
      <c r="YS108">
        <v>0</v>
      </c>
      <c r="YV108" s="117" t="s">
        <v>1108</v>
      </c>
      <c r="YW108">
        <v>50</v>
      </c>
      <c r="YX108" t="s">
        <v>1183</v>
      </c>
      <c r="YY108">
        <v>4</v>
      </c>
      <c r="YZ108">
        <v>3</v>
      </c>
      <c r="ZA108">
        <v>4</v>
      </c>
      <c r="ZB108" s="138">
        <v>51814.055345411114</v>
      </c>
      <c r="ZC108" s="138"/>
      <c r="ZD108" s="196">
        <v>0</v>
      </c>
      <c r="ZE108" s="196"/>
      <c r="ZF108" s="196"/>
      <c r="ZG108" s="196">
        <v>0</v>
      </c>
      <c r="ZH108" s="196">
        <v>0</v>
      </c>
      <c r="ZI108" s="196"/>
      <c r="ZJ108" s="196"/>
      <c r="ZK108" s="196"/>
      <c r="ZL108" s="196"/>
      <c r="ZM108" s="196"/>
      <c r="ZN108" s="196"/>
      <c r="ZO108" s="196"/>
      <c r="ZQ108">
        <v>-50</v>
      </c>
      <c r="ZU108">
        <v>1</v>
      </c>
      <c r="ZW108">
        <v>1</v>
      </c>
      <c r="ZZ108">
        <v>1</v>
      </c>
      <c r="AAB108">
        <v>0</v>
      </c>
      <c r="AAE108" s="117" t="s">
        <v>1108</v>
      </c>
      <c r="AAF108">
        <v>50</v>
      </c>
      <c r="AAG108" t="s">
        <v>1183</v>
      </c>
      <c r="AAH108">
        <v>4</v>
      </c>
      <c r="AAI108">
        <v>3</v>
      </c>
      <c r="AAJ108">
        <v>4</v>
      </c>
      <c r="AAK108" s="138">
        <v>51957.599922201691</v>
      </c>
      <c r="AAL108" s="138"/>
      <c r="AAM108" s="196">
        <v>0</v>
      </c>
      <c r="AAN108" s="196"/>
      <c r="AAO108" s="196"/>
      <c r="AAP108" s="196">
        <v>0</v>
      </c>
      <c r="AAQ108" s="196">
        <v>0</v>
      </c>
      <c r="AAR108" s="196"/>
      <c r="AAS108" s="196"/>
      <c r="AAT108" s="196"/>
      <c r="AAU108" s="196"/>
      <c r="AAV108" s="196"/>
      <c r="AAW108" s="196"/>
      <c r="AAX108" s="196"/>
      <c r="AAZ108">
        <v>-50</v>
      </c>
      <c r="ABD108">
        <v>1</v>
      </c>
      <c r="ABF108">
        <v>1</v>
      </c>
      <c r="ABI108">
        <v>1</v>
      </c>
      <c r="ABK108">
        <v>0</v>
      </c>
      <c r="ABN108" s="117" t="s">
        <v>1108</v>
      </c>
      <c r="ABO108">
        <v>50</v>
      </c>
      <c r="ABP108" t="s">
        <v>1183</v>
      </c>
      <c r="ABQ108">
        <v>4</v>
      </c>
      <c r="ABR108">
        <v>3</v>
      </c>
      <c r="ABS108">
        <v>4</v>
      </c>
      <c r="ABT108" s="138">
        <v>52605.301204819276</v>
      </c>
      <c r="ABU108" s="138"/>
      <c r="ABV108" s="196">
        <v>0</v>
      </c>
      <c r="ABW108" s="196"/>
      <c r="ABX108" s="196"/>
      <c r="ABY108" s="196">
        <v>0</v>
      </c>
      <c r="ABZ108" s="196">
        <v>0</v>
      </c>
      <c r="ACA108" s="196"/>
      <c r="ACB108" s="196"/>
      <c r="ACC108" s="196"/>
      <c r="ACD108" s="196"/>
      <c r="ACE108" s="196"/>
      <c r="ACF108" s="196"/>
      <c r="ACG108" s="196"/>
      <c r="ACI108">
        <v>-50</v>
      </c>
      <c r="ACM108">
        <v>1</v>
      </c>
      <c r="ACO108">
        <v>1</v>
      </c>
      <c r="ACR108">
        <v>1</v>
      </c>
      <c r="ACT108">
        <v>0</v>
      </c>
      <c r="ACW108" s="117" t="s">
        <v>1108</v>
      </c>
      <c r="ACX108">
        <v>50</v>
      </c>
      <c r="ACY108" t="s">
        <v>1183</v>
      </c>
      <c r="ACZ108">
        <v>4</v>
      </c>
      <c r="ADA108">
        <v>3</v>
      </c>
      <c r="ADB108">
        <v>4</v>
      </c>
      <c r="ADC108" s="138">
        <v>52572.632385329882</v>
      </c>
      <c r="ADD108" s="138"/>
      <c r="ADE108" s="196">
        <v>0</v>
      </c>
      <c r="ADF108" s="196"/>
      <c r="ADG108" s="196"/>
      <c r="ADH108" s="196">
        <v>0</v>
      </c>
      <c r="ADI108" s="196">
        <v>0</v>
      </c>
      <c r="ADJ108" s="196"/>
      <c r="ADK108" s="196"/>
      <c r="ADL108" s="196"/>
      <c r="ADM108" s="196"/>
      <c r="ADN108" s="196"/>
      <c r="ADO108" s="196"/>
      <c r="ADP108" s="196"/>
      <c r="ADR108">
        <v>-50</v>
      </c>
      <c r="ADV108">
        <v>1</v>
      </c>
      <c r="ADX108">
        <v>1</v>
      </c>
      <c r="AEA108">
        <v>1</v>
      </c>
      <c r="AEC108">
        <v>0</v>
      </c>
      <c r="AEF108" s="117" t="s">
        <v>1108</v>
      </c>
      <c r="AEG108">
        <v>50</v>
      </c>
      <c r="AEH108" t="s">
        <v>1183</v>
      </c>
      <c r="AEI108">
        <v>4</v>
      </c>
      <c r="AEJ108">
        <v>3</v>
      </c>
      <c r="AEK108">
        <v>4</v>
      </c>
      <c r="AEL108" s="138">
        <v>53375.18968133536</v>
      </c>
      <c r="AEM108" s="138"/>
      <c r="AEN108" s="196">
        <v>0</v>
      </c>
      <c r="AEO108" s="196"/>
      <c r="AEP108" s="196"/>
      <c r="AEQ108" s="196">
        <v>0</v>
      </c>
      <c r="AER108" s="196">
        <v>0</v>
      </c>
      <c r="AES108" s="196"/>
      <c r="AET108" s="196"/>
      <c r="AEU108" s="196"/>
      <c r="AEV108" s="196"/>
      <c r="AEW108" s="196"/>
      <c r="AEX108" s="196"/>
      <c r="AEY108" s="196"/>
      <c r="AFA108">
        <f t="shared" si="334"/>
        <v>-50</v>
      </c>
      <c r="AFE108">
        <v>1</v>
      </c>
      <c r="AFG108">
        <v>1</v>
      </c>
      <c r="AFJ108">
        <f t="shared" si="366"/>
        <v>1</v>
      </c>
      <c r="AFL108">
        <f t="shared" si="336"/>
        <v>0</v>
      </c>
      <c r="AFO108" s="117" t="s">
        <v>1108</v>
      </c>
      <c r="AFP108">
        <v>50</v>
      </c>
      <c r="AFQ108" t="str">
        <f t="shared" si="367"/>
        <v>FALSE</v>
      </c>
      <c r="AFR108">
        <f>ROUND(MARGIN!$J25,0)</f>
        <v>4</v>
      </c>
      <c r="AFS108">
        <f t="shared" si="338"/>
        <v>3</v>
      </c>
      <c r="AFT108">
        <f t="shared" si="339"/>
        <v>4</v>
      </c>
      <c r="AFU108" s="138">
        <f>AFT108*10000*MARGIN!$G25/MARGIN!$D25</f>
        <v>52670.288818987705</v>
      </c>
      <c r="AFV108" s="138"/>
      <c r="AFW108" s="196">
        <f t="shared" si="368"/>
        <v>0</v>
      </c>
      <c r="AFX108" s="196"/>
      <c r="AFY108" s="196"/>
      <c r="AFZ108" s="196">
        <f t="shared" si="341"/>
        <v>0</v>
      </c>
      <c r="AGA108" s="196">
        <f t="shared" si="369"/>
        <v>0</v>
      </c>
      <c r="AGB108" s="196"/>
      <c r="AGC108" s="196"/>
      <c r="AGD108" s="196"/>
      <c r="AGE108" s="196"/>
      <c r="AGF108" s="196"/>
      <c r="AGG108" s="196"/>
      <c r="AGH108" s="196"/>
      <c r="AGJ108">
        <f t="shared" si="343"/>
        <v>-50</v>
      </c>
      <c r="AGN108">
        <v>1</v>
      </c>
      <c r="AGP108">
        <v>1</v>
      </c>
      <c r="AGS108">
        <f t="shared" si="370"/>
        <v>1</v>
      </c>
      <c r="AGU108">
        <f t="shared" si="345"/>
        <v>0</v>
      </c>
      <c r="AGX108" s="117" t="s">
        <v>1108</v>
      </c>
      <c r="AGY108">
        <v>50</v>
      </c>
      <c r="AGZ108" t="str">
        <f t="shared" si="371"/>
        <v>FALSE</v>
      </c>
      <c r="AHA108">
        <f>ROUND(MARGIN!$J25,0)</f>
        <v>4</v>
      </c>
      <c r="AHB108">
        <f t="shared" si="347"/>
        <v>3</v>
      </c>
      <c r="AHC108">
        <f t="shared" si="348"/>
        <v>4</v>
      </c>
      <c r="AHD108" s="138">
        <f>AHC108*10000*MARGIN!$G25/MARGIN!$D25</f>
        <v>52670.288818987705</v>
      </c>
      <c r="AHE108" s="138"/>
      <c r="AHF108" s="196">
        <f t="shared" si="372"/>
        <v>0</v>
      </c>
      <c r="AHG108" s="196"/>
      <c r="AHH108" s="196"/>
      <c r="AHI108" s="196">
        <f t="shared" si="350"/>
        <v>0</v>
      </c>
      <c r="AHJ108" s="196">
        <f t="shared" si="373"/>
        <v>0</v>
      </c>
      <c r="AHK108" s="196"/>
      <c r="AHL108" s="196"/>
      <c r="AHM108" s="196"/>
      <c r="AHN108" s="196"/>
      <c r="AHO108" s="196"/>
      <c r="AHP108" s="196"/>
      <c r="AHQ108" s="196"/>
      <c r="AHS108">
        <f t="shared" si="352"/>
        <v>-50</v>
      </c>
      <c r="AHW108">
        <v>1</v>
      </c>
      <c r="AHY108">
        <v>1</v>
      </c>
      <c r="AIB108">
        <f t="shared" si="374"/>
        <v>1</v>
      </c>
      <c r="AID108">
        <f t="shared" si="354"/>
        <v>0</v>
      </c>
      <c r="AIG108" s="117" t="s">
        <v>1108</v>
      </c>
      <c r="AIH108">
        <v>50</v>
      </c>
      <c r="AII108" t="str">
        <f t="shared" si="375"/>
        <v>FALSE</v>
      </c>
      <c r="AIJ108">
        <f>ROUND(MARGIN!$J25,0)</f>
        <v>4</v>
      </c>
      <c r="AIK108">
        <f t="shared" si="356"/>
        <v>3</v>
      </c>
      <c r="AIL108">
        <f t="shared" si="357"/>
        <v>4</v>
      </c>
      <c r="AIM108" s="138">
        <f>AIL108*10000*MARGIN!$G25/MARGIN!$D25</f>
        <v>52670.288818987705</v>
      </c>
      <c r="AIN108" s="138"/>
      <c r="AIO108" s="196">
        <f t="shared" si="376"/>
        <v>0</v>
      </c>
      <c r="AIP108" s="196"/>
      <c r="AIQ108" s="196"/>
      <c r="AIR108" s="196">
        <f t="shared" si="359"/>
        <v>0</v>
      </c>
      <c r="AIS108" s="196">
        <f t="shared" si="377"/>
        <v>0</v>
      </c>
      <c r="AIT108" s="196"/>
      <c r="AIU108" s="196"/>
      <c r="AIV108" s="196"/>
      <c r="AIW108" s="196"/>
      <c r="AIX108" s="196"/>
      <c r="AIY108" s="196"/>
      <c r="AIZ108" s="196"/>
    </row>
    <row r="109" spans="1:936" x14ac:dyDescent="0.25">
      <c r="A109" t="s">
        <v>1097</v>
      </c>
      <c r="B109" s="164" t="s">
        <v>24</v>
      </c>
      <c r="F109" t="e">
        <f>-#REF!+G109</f>
        <v>#REF!</v>
      </c>
      <c r="G109">
        <v>1</v>
      </c>
      <c r="H109">
        <v>1</v>
      </c>
      <c r="I109">
        <v>-1</v>
      </c>
      <c r="J109">
        <f t="shared" si="317"/>
        <v>0</v>
      </c>
      <c r="K109">
        <f t="shared" si="318"/>
        <v>0</v>
      </c>
      <c r="L109" s="183">
        <v>-4.7720182830299999E-3</v>
      </c>
      <c r="M109" s="116" t="s">
        <v>917</v>
      </c>
      <c r="N109">
        <v>50</v>
      </c>
      <c r="O109" t="str">
        <f t="shared" si="319"/>
        <v>TRUE</v>
      </c>
      <c r="P109">
        <f>ROUND(MARGIN!$J26,0)</f>
        <v>4</v>
      </c>
      <c r="Q109" t="e">
        <f>IF(ABS(G109+I109)=2,ROUND(P109*(1+#REF!),0),IF(I109="",P109,ROUND(P109*(1+-#REF!),0)))</f>
        <v>#REF!</v>
      </c>
      <c r="R109">
        <f t="shared" si="361"/>
        <v>4</v>
      </c>
      <c r="S109" s="138">
        <f>R109*10000*MARGIN!$G26/MARGIN!$D26</f>
        <v>52718.566573988261</v>
      </c>
      <c r="T109" s="144">
        <f t="shared" si="320"/>
        <v>-251.57396354620622</v>
      </c>
      <c r="U109" s="144">
        <f t="shared" si="321"/>
        <v>-251.57396354620622</v>
      </c>
      <c r="W109">
        <f t="shared" si="322"/>
        <v>0</v>
      </c>
      <c r="X109">
        <v>1</v>
      </c>
      <c r="Y109">
        <v>1</v>
      </c>
      <c r="Z109">
        <v>-1</v>
      </c>
      <c r="AA109">
        <f t="shared" si="323"/>
        <v>0</v>
      </c>
      <c r="AB109">
        <f t="shared" si="324"/>
        <v>0</v>
      </c>
      <c r="AC109">
        <v>-1.54596930413E-2</v>
      </c>
      <c r="AD109" s="116" t="s">
        <v>1108</v>
      </c>
      <c r="AE109">
        <v>50</v>
      </c>
      <c r="AF109" t="str">
        <f t="shared" si="325"/>
        <v>TRUE</v>
      </c>
      <c r="AG109">
        <f>ROUND(MARGIN!$J26,0)</f>
        <v>4</v>
      </c>
      <c r="AH109">
        <f t="shared" si="362"/>
        <v>5</v>
      </c>
      <c r="AI109">
        <f t="shared" si="363"/>
        <v>4</v>
      </c>
      <c r="AJ109" s="138">
        <f>AI109*10000*MARGIN!$G26/MARGIN!$D26</f>
        <v>52718.566573988261</v>
      </c>
      <c r="AK109" s="196">
        <f t="shared" si="326"/>
        <v>-815.01285681119714</v>
      </c>
      <c r="AL109" s="196">
        <f t="shared" si="327"/>
        <v>-815.01285681119714</v>
      </c>
      <c r="AN109">
        <f t="shared" si="328"/>
        <v>0</v>
      </c>
      <c r="AO109">
        <v>1</v>
      </c>
      <c r="AP109">
        <v>1</v>
      </c>
      <c r="AQ109">
        <v>1</v>
      </c>
      <c r="AR109">
        <f t="shared" si="329"/>
        <v>1</v>
      </c>
      <c r="AS109">
        <f t="shared" si="330"/>
        <v>1</v>
      </c>
      <c r="AT109">
        <v>9.5133592428199999E-4</v>
      </c>
      <c r="AU109" s="116" t="s">
        <v>1108</v>
      </c>
      <c r="AV109">
        <v>50</v>
      </c>
      <c r="AW109" t="str">
        <f t="shared" si="331"/>
        <v>TRUE</v>
      </c>
      <c r="AX109">
        <f>ROUND(MARGIN!$J26,0)</f>
        <v>4</v>
      </c>
      <c r="AY109">
        <f t="shared" si="364"/>
        <v>5</v>
      </c>
      <c r="AZ109">
        <f t="shared" si="365"/>
        <v>4</v>
      </c>
      <c r="BA109" s="138">
        <f>AZ109*10000*MARGIN!$G26/MARGIN!$D26</f>
        <v>52718.566573988261</v>
      </c>
      <c r="BB109" s="196">
        <f t="shared" si="332"/>
        <v>50.153066258487272</v>
      </c>
      <c r="BC109" s="196">
        <f t="shared" si="333"/>
        <v>50.153066258487272</v>
      </c>
      <c r="BE109">
        <v>0</v>
      </c>
      <c r="BF109">
        <v>1</v>
      </c>
      <c r="BG109">
        <v>1</v>
      </c>
      <c r="BH109">
        <v>-1</v>
      </c>
      <c r="BI109">
        <v>0</v>
      </c>
      <c r="BJ109">
        <v>0</v>
      </c>
      <c r="BK109">
        <v>-6.08060309214E-3</v>
      </c>
      <c r="BL109" s="116" t="s">
        <v>1108</v>
      </c>
      <c r="BM109">
        <v>50</v>
      </c>
      <c r="BN109" t="s">
        <v>1180</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1180</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1180</v>
      </c>
      <c r="DB109">
        <v>5</v>
      </c>
      <c r="DC109">
        <v>4</v>
      </c>
      <c r="DD109">
        <v>5</v>
      </c>
      <c r="DE109" s="138">
        <v>72263.574056025405</v>
      </c>
      <c r="DF109" s="196">
        <v>0</v>
      </c>
      <c r="DG109" s="196"/>
      <c r="DH109" s="196">
        <v>0</v>
      </c>
      <c r="DJ109">
        <v>0</v>
      </c>
      <c r="DL109">
        <v>1</v>
      </c>
      <c r="DN109">
        <v>1</v>
      </c>
      <c r="DQ109">
        <v>1</v>
      </c>
      <c r="DS109">
        <v>0</v>
      </c>
      <c r="DV109" s="116" t="s">
        <v>1108</v>
      </c>
      <c r="DW109">
        <v>50</v>
      </c>
      <c r="DX109" t="s">
        <v>1183</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1183</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1183</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1183</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1183</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1183</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1183</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1183</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1183</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1183</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1183</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1183</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1183</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1183</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1183</v>
      </c>
      <c r="SF109">
        <v>4</v>
      </c>
      <c r="SG109">
        <v>3</v>
      </c>
      <c r="SH109">
        <v>4</v>
      </c>
      <c r="SI109" s="138">
        <v>53170.170061147328</v>
      </c>
      <c r="SJ109" s="138"/>
      <c r="SK109" s="196">
        <v>0</v>
      </c>
      <c r="SL109" s="196"/>
      <c r="SM109" s="196"/>
      <c r="SN109" s="196">
        <v>0</v>
      </c>
      <c r="SO109" s="196">
        <v>0</v>
      </c>
      <c r="SP109" s="196"/>
      <c r="SQ109" s="196"/>
      <c r="SR109" s="196"/>
      <c r="SS109" s="196"/>
      <c r="ST109" s="196"/>
      <c r="SU109" s="196"/>
      <c r="SV109" s="196"/>
      <c r="SX109">
        <v>-50</v>
      </c>
      <c r="TB109">
        <v>1</v>
      </c>
      <c r="TD109">
        <v>1</v>
      </c>
      <c r="TG109">
        <v>1</v>
      </c>
      <c r="TI109">
        <v>0</v>
      </c>
      <c r="TL109" s="116" t="s">
        <v>1108</v>
      </c>
      <c r="TM109">
        <v>50</v>
      </c>
      <c r="TN109" t="s">
        <v>1183</v>
      </c>
      <c r="TO109">
        <v>4</v>
      </c>
      <c r="TP109">
        <v>3</v>
      </c>
      <c r="TQ109">
        <v>4</v>
      </c>
      <c r="TR109" s="138">
        <v>52217.405080410208</v>
      </c>
      <c r="TS109" s="138"/>
      <c r="TT109" s="196">
        <v>0</v>
      </c>
      <c r="TU109" s="196"/>
      <c r="TV109" s="196"/>
      <c r="TW109" s="196">
        <v>0</v>
      </c>
      <c r="TX109" s="196">
        <v>0</v>
      </c>
      <c r="TY109" s="196"/>
      <c r="TZ109" s="196"/>
      <c r="UA109" s="196"/>
      <c r="UB109" s="196"/>
      <c r="UC109" s="196"/>
      <c r="UD109" s="196"/>
      <c r="UE109" s="196"/>
      <c r="UG109">
        <v>-50</v>
      </c>
      <c r="UK109">
        <v>1</v>
      </c>
      <c r="UM109">
        <v>1</v>
      </c>
      <c r="UP109">
        <v>1</v>
      </c>
      <c r="UR109">
        <v>0</v>
      </c>
      <c r="UU109" s="116" t="s">
        <v>1108</v>
      </c>
      <c r="UV109">
        <v>50</v>
      </c>
      <c r="UW109" t="s">
        <v>1183</v>
      </c>
      <c r="UX109">
        <v>4</v>
      </c>
      <c r="UY109">
        <v>3</v>
      </c>
      <c r="UZ109">
        <v>4</v>
      </c>
      <c r="VA109" s="138">
        <v>51774.218389034344</v>
      </c>
      <c r="VB109" s="138"/>
      <c r="VC109" s="196">
        <v>0</v>
      </c>
      <c r="VD109" s="196"/>
      <c r="VE109" s="196"/>
      <c r="VF109" s="196">
        <v>0</v>
      </c>
      <c r="VG109" s="196">
        <v>0</v>
      </c>
      <c r="VH109" s="196"/>
      <c r="VI109" s="196"/>
      <c r="VJ109" s="196"/>
      <c r="VK109" s="196"/>
      <c r="VL109" s="196"/>
      <c r="VM109" s="196"/>
      <c r="VN109" s="196"/>
      <c r="VP109">
        <v>-50</v>
      </c>
      <c r="VT109">
        <v>1</v>
      </c>
      <c r="VV109">
        <v>1</v>
      </c>
      <c r="VY109">
        <v>1</v>
      </c>
      <c r="WA109">
        <v>0</v>
      </c>
      <c r="WD109" s="116" t="s">
        <v>1108</v>
      </c>
      <c r="WE109">
        <v>50</v>
      </c>
      <c r="WF109" t="s">
        <v>1183</v>
      </c>
      <c r="WG109">
        <v>4</v>
      </c>
      <c r="WH109">
        <v>3</v>
      </c>
      <c r="WI109">
        <v>4</v>
      </c>
      <c r="WJ109" s="138">
        <v>51670.001539171921</v>
      </c>
      <c r="WK109" s="138"/>
      <c r="WL109" s="196">
        <v>0</v>
      </c>
      <c r="WM109" s="196"/>
      <c r="WN109" s="196"/>
      <c r="WO109" s="196">
        <v>0</v>
      </c>
      <c r="WP109" s="196">
        <v>0</v>
      </c>
      <c r="WQ109" s="196"/>
      <c r="WR109" s="196"/>
      <c r="WS109" s="196"/>
      <c r="WT109" s="196"/>
      <c r="WU109" s="196"/>
      <c r="WV109" s="196"/>
      <c r="WW109" s="196"/>
      <c r="WY109">
        <v>-50</v>
      </c>
      <c r="XC109">
        <v>1</v>
      </c>
      <c r="XE109">
        <v>1</v>
      </c>
      <c r="XH109">
        <v>1</v>
      </c>
      <c r="XJ109">
        <v>0</v>
      </c>
      <c r="XM109" s="116" t="s">
        <v>1108</v>
      </c>
      <c r="XN109">
        <v>50</v>
      </c>
      <c r="XO109" t="s">
        <v>1183</v>
      </c>
      <c r="XP109">
        <v>4</v>
      </c>
      <c r="XQ109">
        <v>3</v>
      </c>
      <c r="XR109">
        <v>4</v>
      </c>
      <c r="XS109" s="138">
        <v>51670.001539171921</v>
      </c>
      <c r="XT109" s="138"/>
      <c r="XU109" s="196">
        <v>0</v>
      </c>
      <c r="XV109" s="196"/>
      <c r="XW109" s="196"/>
      <c r="XX109" s="196">
        <v>0</v>
      </c>
      <c r="XY109" s="196">
        <v>0</v>
      </c>
      <c r="XZ109" s="196"/>
      <c r="YA109" s="196"/>
      <c r="YB109" s="196"/>
      <c r="YC109" s="196"/>
      <c r="YD109" s="196"/>
      <c r="YE109" s="196"/>
      <c r="YF109" s="196"/>
      <c r="YH109">
        <v>-50</v>
      </c>
      <c r="YL109">
        <v>1</v>
      </c>
      <c r="YN109">
        <v>1</v>
      </c>
      <c r="YQ109">
        <v>1</v>
      </c>
      <c r="YS109">
        <v>0</v>
      </c>
      <c r="YV109" s="116" t="s">
        <v>1108</v>
      </c>
      <c r="YW109">
        <v>50</v>
      </c>
      <c r="YX109" t="s">
        <v>1183</v>
      </c>
      <c r="YY109">
        <v>4</v>
      </c>
      <c r="YZ109">
        <v>3</v>
      </c>
      <c r="ZA109">
        <v>4</v>
      </c>
      <c r="ZB109" s="138">
        <v>51813.789401027687</v>
      </c>
      <c r="ZC109" s="138"/>
      <c r="ZD109" s="196">
        <v>0</v>
      </c>
      <c r="ZE109" s="196"/>
      <c r="ZF109" s="196"/>
      <c r="ZG109" s="196">
        <v>0</v>
      </c>
      <c r="ZH109" s="196">
        <v>0</v>
      </c>
      <c r="ZI109" s="196"/>
      <c r="ZJ109" s="196"/>
      <c r="ZK109" s="196"/>
      <c r="ZL109" s="196"/>
      <c r="ZM109" s="196"/>
      <c r="ZN109" s="196"/>
      <c r="ZO109" s="196"/>
      <c r="ZQ109">
        <v>-50</v>
      </c>
      <c r="ZU109">
        <v>1</v>
      </c>
      <c r="ZW109">
        <v>1</v>
      </c>
      <c r="ZZ109">
        <v>1</v>
      </c>
      <c r="AAB109">
        <v>0</v>
      </c>
      <c r="AAE109" s="116" t="s">
        <v>1108</v>
      </c>
      <c r="AAF109">
        <v>50</v>
      </c>
      <c r="AAG109" t="s">
        <v>1183</v>
      </c>
      <c r="AAH109">
        <v>4</v>
      </c>
      <c r="AAI109">
        <v>3</v>
      </c>
      <c r="AAJ109">
        <v>4</v>
      </c>
      <c r="AAK109" s="138">
        <v>51968.911917098449</v>
      </c>
      <c r="AAL109" s="138"/>
      <c r="AAM109" s="196">
        <v>0</v>
      </c>
      <c r="AAN109" s="196"/>
      <c r="AAO109" s="196"/>
      <c r="AAP109" s="196">
        <v>0</v>
      </c>
      <c r="AAQ109" s="196">
        <v>0</v>
      </c>
      <c r="AAR109" s="196"/>
      <c r="AAS109" s="196"/>
      <c r="AAT109" s="196"/>
      <c r="AAU109" s="196"/>
      <c r="AAV109" s="196"/>
      <c r="AAW109" s="196"/>
      <c r="AAX109" s="196"/>
      <c r="AAZ109">
        <v>-50</v>
      </c>
      <c r="ABD109">
        <v>1</v>
      </c>
      <c r="ABF109">
        <v>1</v>
      </c>
      <c r="ABI109">
        <v>1</v>
      </c>
      <c r="ABK109">
        <v>0</v>
      </c>
      <c r="ABN109" s="116" t="s">
        <v>1108</v>
      </c>
      <c r="ABO109">
        <v>50</v>
      </c>
      <c r="ABP109" t="s">
        <v>1183</v>
      </c>
      <c r="ABQ109">
        <v>4</v>
      </c>
      <c r="ABR109">
        <v>3</v>
      </c>
      <c r="ABS109">
        <v>4</v>
      </c>
      <c r="ABT109" s="138">
        <v>52625.921375921374</v>
      </c>
      <c r="ABU109" s="138"/>
      <c r="ABV109" s="196">
        <v>0</v>
      </c>
      <c r="ABW109" s="196"/>
      <c r="ABX109" s="196"/>
      <c r="ABY109" s="196">
        <v>0</v>
      </c>
      <c r="ABZ109" s="196">
        <v>0</v>
      </c>
      <c r="ACA109" s="196"/>
      <c r="ACB109" s="196"/>
      <c r="ACC109" s="196"/>
      <c r="ACD109" s="196"/>
      <c r="ACE109" s="196"/>
      <c r="ACF109" s="196"/>
      <c r="ACG109" s="196"/>
      <c r="ACI109">
        <v>-50</v>
      </c>
      <c r="ACM109">
        <v>1</v>
      </c>
      <c r="ACO109">
        <v>1</v>
      </c>
      <c r="ACR109">
        <v>1</v>
      </c>
      <c r="ACT109">
        <v>0</v>
      </c>
      <c r="ACW109" s="116" t="s">
        <v>1108</v>
      </c>
      <c r="ACX109">
        <v>50</v>
      </c>
      <c r="ACY109" t="s">
        <v>1183</v>
      </c>
      <c r="ACZ109">
        <v>4</v>
      </c>
      <c r="ADA109">
        <v>3</v>
      </c>
      <c r="ADB109">
        <v>4</v>
      </c>
      <c r="ADC109" s="138">
        <v>52543.339240311267</v>
      </c>
      <c r="ADD109" s="138"/>
      <c r="ADE109" s="196">
        <v>0</v>
      </c>
      <c r="ADF109" s="196"/>
      <c r="ADG109" s="196"/>
      <c r="ADH109" s="196">
        <v>0</v>
      </c>
      <c r="ADI109" s="196">
        <v>0</v>
      </c>
      <c r="ADJ109" s="196"/>
      <c r="ADK109" s="196"/>
      <c r="ADL109" s="196"/>
      <c r="ADM109" s="196"/>
      <c r="ADN109" s="196"/>
      <c r="ADO109" s="196"/>
      <c r="ADP109" s="196"/>
      <c r="ADR109">
        <v>-50</v>
      </c>
      <c r="ADV109">
        <v>1</v>
      </c>
      <c r="ADX109">
        <v>1</v>
      </c>
      <c r="AEA109">
        <v>1</v>
      </c>
      <c r="AEC109">
        <v>0</v>
      </c>
      <c r="AEF109" s="116" t="s">
        <v>1108</v>
      </c>
      <c r="AEG109">
        <v>50</v>
      </c>
      <c r="AEH109" t="s">
        <v>1183</v>
      </c>
      <c r="AEI109">
        <v>4</v>
      </c>
      <c r="AEJ109">
        <v>3</v>
      </c>
      <c r="AEK109">
        <v>4</v>
      </c>
      <c r="AEL109" s="138">
        <v>53379.877433868591</v>
      </c>
      <c r="AEM109" s="138"/>
      <c r="AEN109" s="196">
        <v>0</v>
      </c>
      <c r="AEO109" s="196"/>
      <c r="AEP109" s="196"/>
      <c r="AEQ109" s="196">
        <v>0</v>
      </c>
      <c r="AER109" s="196">
        <v>0</v>
      </c>
      <c r="AES109" s="196"/>
      <c r="AET109" s="196"/>
      <c r="AEU109" s="196"/>
      <c r="AEV109" s="196"/>
      <c r="AEW109" s="196"/>
      <c r="AEX109" s="196"/>
      <c r="AEY109" s="196"/>
      <c r="AFA109">
        <f t="shared" si="334"/>
        <v>-50</v>
      </c>
      <c r="AFE109">
        <v>1</v>
      </c>
      <c r="AFG109">
        <v>1</v>
      </c>
      <c r="AFJ109">
        <f t="shared" si="366"/>
        <v>1</v>
      </c>
      <c r="AFL109">
        <f t="shared" si="336"/>
        <v>0</v>
      </c>
      <c r="AFO109" s="116" t="s">
        <v>1108</v>
      </c>
      <c r="AFP109">
        <v>50</v>
      </c>
      <c r="AFQ109" t="str">
        <f t="shared" si="367"/>
        <v>FALSE</v>
      </c>
      <c r="AFR109">
        <f>ROUND(MARGIN!$J26,0)</f>
        <v>4</v>
      </c>
      <c r="AFS109">
        <f t="shared" si="338"/>
        <v>3</v>
      </c>
      <c r="AFT109">
        <f t="shared" si="339"/>
        <v>4</v>
      </c>
      <c r="AFU109" s="138">
        <f>AFT109*10000*MARGIN!$G26/MARGIN!$D26</f>
        <v>52718.566573988261</v>
      </c>
      <c r="AFV109" s="138"/>
      <c r="AFW109" s="196">
        <f t="shared" si="368"/>
        <v>0</v>
      </c>
      <c r="AFX109" s="196"/>
      <c r="AFY109" s="196"/>
      <c r="AFZ109" s="196">
        <f t="shared" si="341"/>
        <v>0</v>
      </c>
      <c r="AGA109" s="196">
        <f t="shared" si="369"/>
        <v>0</v>
      </c>
      <c r="AGB109" s="196"/>
      <c r="AGC109" s="196"/>
      <c r="AGD109" s="196"/>
      <c r="AGE109" s="196"/>
      <c r="AGF109" s="196"/>
      <c r="AGG109" s="196"/>
      <c r="AGH109" s="196"/>
      <c r="AGJ109">
        <f t="shared" si="343"/>
        <v>-50</v>
      </c>
      <c r="AGN109">
        <v>1</v>
      </c>
      <c r="AGP109">
        <v>1</v>
      </c>
      <c r="AGS109">
        <f t="shared" si="370"/>
        <v>1</v>
      </c>
      <c r="AGU109">
        <f t="shared" si="345"/>
        <v>0</v>
      </c>
      <c r="AGX109" s="116" t="s">
        <v>1108</v>
      </c>
      <c r="AGY109">
        <v>50</v>
      </c>
      <c r="AGZ109" t="str">
        <f t="shared" si="371"/>
        <v>FALSE</v>
      </c>
      <c r="AHA109">
        <f>ROUND(MARGIN!$J26,0)</f>
        <v>4</v>
      </c>
      <c r="AHB109">
        <f t="shared" si="347"/>
        <v>3</v>
      </c>
      <c r="AHC109">
        <f t="shared" si="348"/>
        <v>4</v>
      </c>
      <c r="AHD109" s="138">
        <f>AHC109*10000*MARGIN!$G26/MARGIN!$D26</f>
        <v>52718.566573988261</v>
      </c>
      <c r="AHE109" s="138"/>
      <c r="AHF109" s="196">
        <f t="shared" si="372"/>
        <v>0</v>
      </c>
      <c r="AHG109" s="196"/>
      <c r="AHH109" s="196"/>
      <c r="AHI109" s="196">
        <f t="shared" si="350"/>
        <v>0</v>
      </c>
      <c r="AHJ109" s="196">
        <f t="shared" si="373"/>
        <v>0</v>
      </c>
      <c r="AHK109" s="196"/>
      <c r="AHL109" s="196"/>
      <c r="AHM109" s="196"/>
      <c r="AHN109" s="196"/>
      <c r="AHO109" s="196"/>
      <c r="AHP109" s="196"/>
      <c r="AHQ109" s="196"/>
      <c r="AHS109">
        <f t="shared" si="352"/>
        <v>-50</v>
      </c>
      <c r="AHW109">
        <v>1</v>
      </c>
      <c r="AHY109">
        <v>1</v>
      </c>
      <c r="AIB109">
        <f t="shared" si="374"/>
        <v>1</v>
      </c>
      <c r="AID109">
        <f t="shared" si="354"/>
        <v>0</v>
      </c>
      <c r="AIG109" s="116" t="s">
        <v>1108</v>
      </c>
      <c r="AIH109">
        <v>50</v>
      </c>
      <c r="AII109" t="str">
        <f t="shared" si="375"/>
        <v>FALSE</v>
      </c>
      <c r="AIJ109">
        <f>ROUND(MARGIN!$J26,0)</f>
        <v>4</v>
      </c>
      <c r="AIK109">
        <f t="shared" si="356"/>
        <v>3</v>
      </c>
      <c r="AIL109">
        <f t="shared" si="357"/>
        <v>4</v>
      </c>
      <c r="AIM109" s="138">
        <f>AIL109*10000*MARGIN!$G26/MARGIN!$D26</f>
        <v>52718.566573988261</v>
      </c>
      <c r="AIN109" s="138"/>
      <c r="AIO109" s="196">
        <f t="shared" si="376"/>
        <v>0</v>
      </c>
      <c r="AIP109" s="196"/>
      <c r="AIQ109" s="196"/>
      <c r="AIR109" s="196">
        <f t="shared" si="359"/>
        <v>0</v>
      </c>
      <c r="AIS109" s="196">
        <f t="shared" si="377"/>
        <v>0</v>
      </c>
      <c r="AIT109" s="196"/>
      <c r="AIU109" s="196"/>
      <c r="AIV109" s="196"/>
      <c r="AIW109" s="196"/>
      <c r="AIX109" s="196"/>
      <c r="AIY109" s="196"/>
      <c r="AIZ109" s="196"/>
    </row>
    <row r="110" spans="1:936" x14ac:dyDescent="0.25">
      <c r="A110" t="s">
        <v>1094</v>
      </c>
      <c r="B110" s="164" t="s">
        <v>13</v>
      </c>
      <c r="F110" t="e">
        <f>-#REF!+G110</f>
        <v>#REF!</v>
      </c>
      <c r="G110">
        <v>-1</v>
      </c>
      <c r="H110">
        <v>1</v>
      </c>
      <c r="I110">
        <v>-1</v>
      </c>
      <c r="J110">
        <f t="shared" si="317"/>
        <v>1</v>
      </c>
      <c r="K110">
        <f t="shared" si="318"/>
        <v>0</v>
      </c>
      <c r="L110" s="183">
        <v>-3.29871716555E-3</v>
      </c>
      <c r="M110" s="116" t="s">
        <v>917</v>
      </c>
      <c r="N110">
        <v>50</v>
      </c>
      <c r="O110" t="str">
        <f t="shared" si="319"/>
        <v>TRUE</v>
      </c>
      <c r="P110">
        <f>ROUND(MARGIN!$J27,0)</f>
        <v>5</v>
      </c>
      <c r="Q110" t="e">
        <f>IF(ABS(G110+I110)=2,ROUND(P110*(1+#REF!),0),IF(I110="",P110,ROUND(P110*(1+-#REF!),0)))</f>
        <v>#REF!</v>
      </c>
      <c r="R110">
        <f t="shared" si="361"/>
        <v>5</v>
      </c>
      <c r="S110" s="138">
        <f>R110*10000*MARGIN!$G27/MARGIN!$D27</f>
        <v>55141.351219249998</v>
      </c>
      <c r="T110" s="144">
        <f t="shared" si="320"/>
        <v>181.8957217985614</v>
      </c>
      <c r="U110" s="144">
        <f t="shared" si="321"/>
        <v>-181.8957217985614</v>
      </c>
      <c r="W110">
        <f t="shared" si="322"/>
        <v>0</v>
      </c>
      <c r="X110">
        <v>-1</v>
      </c>
      <c r="Y110">
        <v>1</v>
      </c>
      <c r="Z110">
        <v>1</v>
      </c>
      <c r="AA110">
        <f t="shared" si="323"/>
        <v>0</v>
      </c>
      <c r="AB110">
        <f t="shared" si="324"/>
        <v>1</v>
      </c>
      <c r="AC110">
        <v>4.7192939445900002E-3</v>
      </c>
      <c r="AD110" s="116" t="s">
        <v>1108</v>
      </c>
      <c r="AE110">
        <v>50</v>
      </c>
      <c r="AF110" t="str">
        <f t="shared" si="325"/>
        <v>TRUE</v>
      </c>
      <c r="AG110">
        <f>ROUND(MARGIN!$J27,0)</f>
        <v>5</v>
      </c>
      <c r="AH110">
        <f t="shared" si="362"/>
        <v>4</v>
      </c>
      <c r="AI110">
        <f t="shared" si="363"/>
        <v>5</v>
      </c>
      <c r="AJ110" s="138">
        <f>AI110*10000*MARGIN!$G27/MARGIN!$D27</f>
        <v>55141.351219249998</v>
      </c>
      <c r="AK110" s="196">
        <f t="shared" si="326"/>
        <v>-260.22824490551693</v>
      </c>
      <c r="AL110" s="196">
        <f t="shared" si="327"/>
        <v>260.22824490551693</v>
      </c>
      <c r="AN110">
        <f t="shared" si="328"/>
        <v>2</v>
      </c>
      <c r="AO110">
        <v>1</v>
      </c>
      <c r="AP110">
        <v>-1</v>
      </c>
      <c r="AQ110">
        <v>-1</v>
      </c>
      <c r="AR110">
        <f t="shared" si="329"/>
        <v>0</v>
      </c>
      <c r="AS110">
        <f t="shared" si="330"/>
        <v>1</v>
      </c>
      <c r="AT110">
        <v>-7.6252058805600003E-3</v>
      </c>
      <c r="AU110" s="116" t="s">
        <v>1108</v>
      </c>
      <c r="AV110">
        <v>50</v>
      </c>
      <c r="AW110" t="str">
        <f t="shared" si="331"/>
        <v>TRUE</v>
      </c>
      <c r="AX110">
        <f>ROUND(MARGIN!$J27,0)</f>
        <v>5</v>
      </c>
      <c r="AY110">
        <f t="shared" si="364"/>
        <v>4</v>
      </c>
      <c r="AZ110">
        <f t="shared" si="365"/>
        <v>5</v>
      </c>
      <c r="BA110" s="138">
        <f>AZ110*10000*MARGIN!$G27/MARGIN!$D27</f>
        <v>55141.351219249998</v>
      </c>
      <c r="BB110" s="196">
        <f t="shared" si="332"/>
        <v>-420.46415557904942</v>
      </c>
      <c r="BC110" s="196">
        <f t="shared" si="333"/>
        <v>420.46415557904942</v>
      </c>
      <c r="BE110">
        <v>0</v>
      </c>
      <c r="BF110">
        <v>1</v>
      </c>
      <c r="BG110">
        <v>-1</v>
      </c>
      <c r="BH110">
        <v>-1</v>
      </c>
      <c r="BI110">
        <v>0</v>
      </c>
      <c r="BJ110">
        <v>1</v>
      </c>
      <c r="BK110">
        <v>-1.4384066879799999E-3</v>
      </c>
      <c r="BL110" s="116" t="s">
        <v>1108</v>
      </c>
      <c r="BM110">
        <v>50</v>
      </c>
      <c r="BN110" t="s">
        <v>1180</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1180</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1180</v>
      </c>
      <c r="DB110">
        <v>7</v>
      </c>
      <c r="DC110">
        <v>5</v>
      </c>
      <c r="DD110">
        <v>7</v>
      </c>
      <c r="DE110" s="138">
        <v>79145.714479999995</v>
      </c>
      <c r="DF110" s="196">
        <v>0</v>
      </c>
      <c r="DG110" s="196"/>
      <c r="DH110" s="196">
        <v>0</v>
      </c>
      <c r="DJ110">
        <v>0</v>
      </c>
      <c r="DL110">
        <v>-1</v>
      </c>
      <c r="DN110">
        <v>-1</v>
      </c>
      <c r="DQ110">
        <v>1</v>
      </c>
      <c r="DS110">
        <v>0</v>
      </c>
      <c r="DV110" s="116" t="s">
        <v>1108</v>
      </c>
      <c r="DW110">
        <v>50</v>
      </c>
      <c r="DX110" t="s">
        <v>1183</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1183</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1183</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1183</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1183</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1183</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1183</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1183</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1183</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1183</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1183</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1183</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1183</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1183</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1183</v>
      </c>
      <c r="SF110">
        <v>4</v>
      </c>
      <c r="SG110">
        <v>3</v>
      </c>
      <c r="SH110">
        <v>4</v>
      </c>
      <c r="SI110" s="138">
        <v>44573.665024000009</v>
      </c>
      <c r="SJ110" s="138"/>
      <c r="SK110" s="196">
        <v>0</v>
      </c>
      <c r="SL110" s="196"/>
      <c r="SM110" s="196"/>
      <c r="SN110" s="196">
        <v>0</v>
      </c>
      <c r="SO110" s="196">
        <v>0</v>
      </c>
      <c r="SP110" s="196"/>
      <c r="SQ110" s="196"/>
      <c r="SR110" s="196"/>
      <c r="SS110" s="196"/>
      <c r="ST110" s="196"/>
      <c r="SU110" s="196"/>
      <c r="SV110" s="196"/>
      <c r="SX110">
        <v>-50</v>
      </c>
      <c r="TB110">
        <v>-1</v>
      </c>
      <c r="TD110">
        <v>-1</v>
      </c>
      <c r="TG110">
        <v>1</v>
      </c>
      <c r="TI110">
        <v>0</v>
      </c>
      <c r="TL110" s="116" t="s">
        <v>1108</v>
      </c>
      <c r="TM110">
        <v>50</v>
      </c>
      <c r="TN110" t="s">
        <v>1183</v>
      </c>
      <c r="TO110">
        <v>4</v>
      </c>
      <c r="TP110">
        <v>3</v>
      </c>
      <c r="TQ110">
        <v>4</v>
      </c>
      <c r="TR110" s="138">
        <v>44598.040640000007</v>
      </c>
      <c r="TS110" s="138"/>
      <c r="TT110" s="196">
        <v>0</v>
      </c>
      <c r="TU110" s="196"/>
      <c r="TV110" s="196"/>
      <c r="TW110" s="196">
        <v>0</v>
      </c>
      <c r="TX110" s="196">
        <v>0</v>
      </c>
      <c r="TY110" s="196"/>
      <c r="TZ110" s="196"/>
      <c r="UA110" s="196"/>
      <c r="UB110" s="196"/>
      <c r="UC110" s="196"/>
      <c r="UD110" s="196"/>
      <c r="UE110" s="196"/>
      <c r="UG110">
        <v>-50</v>
      </c>
      <c r="UK110">
        <v>-1</v>
      </c>
      <c r="UM110">
        <v>-1</v>
      </c>
      <c r="UP110">
        <v>1</v>
      </c>
      <c r="UR110">
        <v>0</v>
      </c>
      <c r="UU110" s="116" t="s">
        <v>1108</v>
      </c>
      <c r="UV110">
        <v>50</v>
      </c>
      <c r="UW110" t="s">
        <v>1183</v>
      </c>
      <c r="UX110">
        <v>5</v>
      </c>
      <c r="UY110">
        <v>4</v>
      </c>
      <c r="UZ110">
        <v>5</v>
      </c>
      <c r="VA110" s="138">
        <v>55254.930500000002</v>
      </c>
      <c r="VB110" s="138"/>
      <c r="VC110" s="196">
        <v>0</v>
      </c>
      <c r="VD110" s="196"/>
      <c r="VE110" s="196"/>
      <c r="VF110" s="196">
        <v>0</v>
      </c>
      <c r="VG110" s="196">
        <v>0</v>
      </c>
      <c r="VH110" s="196"/>
      <c r="VI110" s="196"/>
      <c r="VJ110" s="196"/>
      <c r="VK110" s="196"/>
      <c r="VL110" s="196"/>
      <c r="VM110" s="196"/>
      <c r="VN110" s="196"/>
      <c r="VP110">
        <v>-50</v>
      </c>
      <c r="VT110">
        <v>-1</v>
      </c>
      <c r="VV110">
        <v>-1</v>
      </c>
      <c r="VY110">
        <v>1</v>
      </c>
      <c r="WA110">
        <v>0</v>
      </c>
      <c r="WD110" s="116" t="s">
        <v>1108</v>
      </c>
      <c r="WE110">
        <v>50</v>
      </c>
      <c r="WF110" t="s">
        <v>1183</v>
      </c>
      <c r="WG110">
        <v>5</v>
      </c>
      <c r="WH110">
        <v>4</v>
      </c>
      <c r="WI110">
        <v>5</v>
      </c>
      <c r="WJ110" s="138">
        <v>55324.374791000002</v>
      </c>
      <c r="WK110" s="138"/>
      <c r="WL110" s="196">
        <v>0</v>
      </c>
      <c r="WM110" s="196"/>
      <c r="WN110" s="196"/>
      <c r="WO110" s="196">
        <v>0</v>
      </c>
      <c r="WP110" s="196">
        <v>0</v>
      </c>
      <c r="WQ110" s="196"/>
      <c r="WR110" s="196"/>
      <c r="WS110" s="196"/>
      <c r="WT110" s="196"/>
      <c r="WU110" s="196"/>
      <c r="WV110" s="196"/>
      <c r="WW110" s="196"/>
      <c r="WY110">
        <v>-50</v>
      </c>
      <c r="XC110">
        <v>-1</v>
      </c>
      <c r="XE110">
        <v>-1</v>
      </c>
      <c r="XH110">
        <v>1</v>
      </c>
      <c r="XJ110">
        <v>0</v>
      </c>
      <c r="XM110" s="116" t="s">
        <v>1108</v>
      </c>
      <c r="XN110">
        <v>50</v>
      </c>
      <c r="XO110" t="s">
        <v>1183</v>
      </c>
      <c r="XP110">
        <v>5</v>
      </c>
      <c r="XQ110">
        <v>4</v>
      </c>
      <c r="XR110">
        <v>5</v>
      </c>
      <c r="XS110" s="138">
        <v>55324.374791000002</v>
      </c>
      <c r="XT110" s="138"/>
      <c r="XU110" s="196">
        <v>0</v>
      </c>
      <c r="XV110" s="196"/>
      <c r="XW110" s="196"/>
      <c r="XX110" s="196">
        <v>0</v>
      </c>
      <c r="XY110" s="196">
        <v>0</v>
      </c>
      <c r="XZ110" s="196"/>
      <c r="YA110" s="196"/>
      <c r="YB110" s="196"/>
      <c r="YC110" s="196"/>
      <c r="YD110" s="196"/>
      <c r="YE110" s="196"/>
      <c r="YF110" s="196"/>
      <c r="YH110">
        <v>-50</v>
      </c>
      <c r="YL110">
        <v>-1</v>
      </c>
      <c r="YN110">
        <v>-1</v>
      </c>
      <c r="YQ110">
        <v>1</v>
      </c>
      <c r="YS110">
        <v>0</v>
      </c>
      <c r="YV110" s="116" t="s">
        <v>1108</v>
      </c>
      <c r="YW110">
        <v>50</v>
      </c>
      <c r="YX110" t="s">
        <v>1183</v>
      </c>
      <c r="YY110">
        <v>5</v>
      </c>
      <c r="YZ110">
        <v>4</v>
      </c>
      <c r="ZA110">
        <v>5</v>
      </c>
      <c r="ZB110" s="138">
        <v>55264.310981100003</v>
      </c>
      <c r="ZC110" s="138"/>
      <c r="ZD110" s="196">
        <v>0</v>
      </c>
      <c r="ZE110" s="196"/>
      <c r="ZF110" s="196"/>
      <c r="ZG110" s="196">
        <v>0</v>
      </c>
      <c r="ZH110" s="196">
        <v>0</v>
      </c>
      <c r="ZI110" s="196"/>
      <c r="ZJ110" s="196"/>
      <c r="ZK110" s="196"/>
      <c r="ZL110" s="196"/>
      <c r="ZM110" s="196"/>
      <c r="ZN110" s="196"/>
      <c r="ZO110" s="196"/>
      <c r="ZQ110">
        <v>-50</v>
      </c>
      <c r="ZU110">
        <v>-1</v>
      </c>
      <c r="ZW110">
        <v>-1</v>
      </c>
      <c r="ZZ110">
        <v>1</v>
      </c>
      <c r="AAB110">
        <v>0</v>
      </c>
      <c r="AAE110" s="116" t="s">
        <v>1108</v>
      </c>
      <c r="AAF110">
        <v>50</v>
      </c>
      <c r="AAG110" t="s">
        <v>1183</v>
      </c>
      <c r="AAH110">
        <v>5</v>
      </c>
      <c r="AAI110">
        <v>4</v>
      </c>
      <c r="AAJ110">
        <v>5</v>
      </c>
      <c r="AAK110" s="138">
        <v>55297.941309600006</v>
      </c>
      <c r="AAL110" s="138"/>
      <c r="AAM110" s="196">
        <v>0</v>
      </c>
      <c r="AAN110" s="196"/>
      <c r="AAO110" s="196"/>
      <c r="AAP110" s="196">
        <v>0</v>
      </c>
      <c r="AAQ110" s="196">
        <v>0</v>
      </c>
      <c r="AAR110" s="196"/>
      <c r="AAS110" s="196"/>
      <c r="AAT110" s="196"/>
      <c r="AAU110" s="196"/>
      <c r="AAV110" s="196"/>
      <c r="AAW110" s="196"/>
      <c r="AAX110" s="196"/>
      <c r="AAZ110">
        <v>-50</v>
      </c>
      <c r="ABD110">
        <v>-1</v>
      </c>
      <c r="ABF110">
        <v>-1</v>
      </c>
      <c r="ABI110">
        <v>1</v>
      </c>
      <c r="ABK110">
        <v>0</v>
      </c>
      <c r="ABN110" s="116" t="s">
        <v>1108</v>
      </c>
      <c r="ABO110">
        <v>50</v>
      </c>
      <c r="ABP110" t="s">
        <v>1183</v>
      </c>
      <c r="ABQ110">
        <v>5</v>
      </c>
      <c r="ABR110">
        <v>4</v>
      </c>
      <c r="ABS110">
        <v>5</v>
      </c>
      <c r="ABT110" s="138">
        <v>55443.989808499995</v>
      </c>
      <c r="ABU110" s="138"/>
      <c r="ABV110" s="196">
        <v>0</v>
      </c>
      <c r="ABW110" s="196"/>
      <c r="ABX110" s="196"/>
      <c r="ABY110" s="196">
        <v>0</v>
      </c>
      <c r="ABZ110" s="196">
        <v>0</v>
      </c>
      <c r="ACA110" s="196"/>
      <c r="ACB110" s="196"/>
      <c r="ACC110" s="196"/>
      <c r="ACD110" s="196"/>
      <c r="ACE110" s="196"/>
      <c r="ACF110" s="196"/>
      <c r="ACG110" s="196"/>
      <c r="ACI110">
        <v>-50</v>
      </c>
      <c r="ACM110">
        <v>-1</v>
      </c>
      <c r="ACO110">
        <v>-1</v>
      </c>
      <c r="ACR110">
        <v>1</v>
      </c>
      <c r="ACT110">
        <v>0</v>
      </c>
      <c r="ACW110" s="116" t="s">
        <v>1108</v>
      </c>
      <c r="ACX110">
        <v>50</v>
      </c>
      <c r="ACY110" t="s">
        <v>1183</v>
      </c>
      <c r="ACZ110">
        <v>5</v>
      </c>
      <c r="ADA110">
        <v>4</v>
      </c>
      <c r="ADB110">
        <v>5</v>
      </c>
      <c r="ADC110" s="138">
        <v>55456.132762800007</v>
      </c>
      <c r="ADD110" s="138"/>
      <c r="ADE110" s="196">
        <v>0</v>
      </c>
      <c r="ADF110" s="196"/>
      <c r="ADG110" s="196"/>
      <c r="ADH110" s="196">
        <v>0</v>
      </c>
      <c r="ADI110" s="196">
        <v>0</v>
      </c>
      <c r="ADJ110" s="196"/>
      <c r="ADK110" s="196"/>
      <c r="ADL110" s="196"/>
      <c r="ADM110" s="196"/>
      <c r="ADN110" s="196"/>
      <c r="ADO110" s="196"/>
      <c r="ADP110" s="196"/>
      <c r="ADR110">
        <v>-50</v>
      </c>
      <c r="ADV110">
        <v>-1</v>
      </c>
      <c r="ADX110">
        <v>-1</v>
      </c>
      <c r="AEA110">
        <v>1</v>
      </c>
      <c r="AEC110">
        <v>0</v>
      </c>
      <c r="AEF110" s="116" t="s">
        <v>1108</v>
      </c>
      <c r="AEG110">
        <v>50</v>
      </c>
      <c r="AEH110" t="s">
        <v>1183</v>
      </c>
      <c r="AEI110">
        <v>4</v>
      </c>
      <c r="AEJ110">
        <v>3</v>
      </c>
      <c r="AEK110">
        <v>4</v>
      </c>
      <c r="AEL110" s="138">
        <v>44466.20134544</v>
      </c>
      <c r="AEM110" s="138"/>
      <c r="AEN110" s="196">
        <v>0</v>
      </c>
      <c r="AEO110" s="196"/>
      <c r="AEP110" s="196"/>
      <c r="AEQ110" s="196">
        <v>0</v>
      </c>
      <c r="AER110" s="196">
        <v>0</v>
      </c>
      <c r="AES110" s="196"/>
      <c r="AET110" s="196"/>
      <c r="AEU110" s="196"/>
      <c r="AEV110" s="196"/>
      <c r="AEW110" s="196"/>
      <c r="AEX110" s="196"/>
      <c r="AEY110" s="196"/>
      <c r="AFA110">
        <f t="shared" si="334"/>
        <v>-50</v>
      </c>
      <c r="AFE110">
        <v>-1</v>
      </c>
      <c r="AFG110">
        <v>-1</v>
      </c>
      <c r="AFJ110">
        <f t="shared" si="366"/>
        <v>1</v>
      </c>
      <c r="AFL110">
        <f t="shared" si="336"/>
        <v>0</v>
      </c>
      <c r="AFO110" s="116" t="s">
        <v>1108</v>
      </c>
      <c r="AFP110">
        <v>50</v>
      </c>
      <c r="AFQ110" t="str">
        <f t="shared" si="367"/>
        <v>FALSE</v>
      </c>
      <c r="AFR110">
        <f>ROUND(MARGIN!$J27,0)</f>
        <v>5</v>
      </c>
      <c r="AFS110">
        <f t="shared" si="338"/>
        <v>4</v>
      </c>
      <c r="AFT110">
        <f t="shared" si="339"/>
        <v>5</v>
      </c>
      <c r="AFU110" s="138">
        <f>AFT110*10000*MARGIN!$G27/MARGIN!$D27</f>
        <v>55141.351219249998</v>
      </c>
      <c r="AFV110" s="138"/>
      <c r="AFW110" s="196">
        <f t="shared" si="368"/>
        <v>0</v>
      </c>
      <c r="AFX110" s="196"/>
      <c r="AFY110" s="196"/>
      <c r="AFZ110" s="196">
        <f t="shared" si="341"/>
        <v>0</v>
      </c>
      <c r="AGA110" s="196">
        <f t="shared" si="369"/>
        <v>0</v>
      </c>
      <c r="AGB110" s="196"/>
      <c r="AGC110" s="196"/>
      <c r="AGD110" s="196"/>
      <c r="AGE110" s="196"/>
      <c r="AGF110" s="196"/>
      <c r="AGG110" s="196"/>
      <c r="AGH110" s="196"/>
      <c r="AGJ110">
        <f t="shared" si="343"/>
        <v>-50</v>
      </c>
      <c r="AGN110">
        <v>-1</v>
      </c>
      <c r="AGP110">
        <v>-1</v>
      </c>
      <c r="AGS110">
        <f t="shared" si="370"/>
        <v>1</v>
      </c>
      <c r="AGU110">
        <f t="shared" si="345"/>
        <v>0</v>
      </c>
      <c r="AGX110" s="116" t="s">
        <v>1108</v>
      </c>
      <c r="AGY110">
        <v>50</v>
      </c>
      <c r="AGZ110" t="str">
        <f t="shared" si="371"/>
        <v>FALSE</v>
      </c>
      <c r="AHA110">
        <f>ROUND(MARGIN!$J27,0)</f>
        <v>5</v>
      </c>
      <c r="AHB110">
        <f t="shared" si="347"/>
        <v>4</v>
      </c>
      <c r="AHC110">
        <f t="shared" si="348"/>
        <v>5</v>
      </c>
      <c r="AHD110" s="138">
        <f>AHC110*10000*MARGIN!$G27/MARGIN!$D27</f>
        <v>55141.351219249998</v>
      </c>
      <c r="AHE110" s="138"/>
      <c r="AHF110" s="196">
        <f t="shared" si="372"/>
        <v>0</v>
      </c>
      <c r="AHG110" s="196"/>
      <c r="AHH110" s="196"/>
      <c r="AHI110" s="196">
        <f t="shared" si="350"/>
        <v>0</v>
      </c>
      <c r="AHJ110" s="196">
        <f t="shared" si="373"/>
        <v>0</v>
      </c>
      <c r="AHK110" s="196"/>
      <c r="AHL110" s="196"/>
      <c r="AHM110" s="196"/>
      <c r="AHN110" s="196"/>
      <c r="AHO110" s="196"/>
      <c r="AHP110" s="196"/>
      <c r="AHQ110" s="196"/>
      <c r="AHS110">
        <f t="shared" si="352"/>
        <v>-50</v>
      </c>
      <c r="AHW110">
        <v>-1</v>
      </c>
      <c r="AHY110">
        <v>-1</v>
      </c>
      <c r="AIB110">
        <f t="shared" si="374"/>
        <v>1</v>
      </c>
      <c r="AID110">
        <f t="shared" si="354"/>
        <v>0</v>
      </c>
      <c r="AIG110" s="116" t="s">
        <v>1108</v>
      </c>
      <c r="AIH110">
        <v>50</v>
      </c>
      <c r="AII110" t="str">
        <f t="shared" si="375"/>
        <v>FALSE</v>
      </c>
      <c r="AIJ110">
        <f>ROUND(MARGIN!$J27,0)</f>
        <v>5</v>
      </c>
      <c r="AIK110">
        <f t="shared" si="356"/>
        <v>4</v>
      </c>
      <c r="AIL110">
        <f t="shared" si="357"/>
        <v>5</v>
      </c>
      <c r="AIM110" s="138">
        <f>AIL110*10000*MARGIN!$G27/MARGIN!$D27</f>
        <v>55141.351219249998</v>
      </c>
      <c r="AIN110" s="138"/>
      <c r="AIO110" s="196">
        <f t="shared" si="376"/>
        <v>0</v>
      </c>
      <c r="AIP110" s="196"/>
      <c r="AIQ110" s="196"/>
      <c r="AIR110" s="196">
        <f t="shared" si="359"/>
        <v>0</v>
      </c>
      <c r="AIS110" s="196">
        <f t="shared" si="377"/>
        <v>0</v>
      </c>
      <c r="AIT110" s="196"/>
      <c r="AIU110" s="196"/>
      <c r="AIV110" s="196"/>
      <c r="AIW110" s="196"/>
      <c r="AIX110" s="196"/>
      <c r="AIY110" s="196"/>
      <c r="AIZ110" s="196"/>
    </row>
    <row r="111" spans="1:936" x14ac:dyDescent="0.25">
      <c r="A111" t="s">
        <v>1089</v>
      </c>
      <c r="B111" s="164" t="s">
        <v>11</v>
      </c>
      <c r="F111" t="e">
        <f>-#REF!+G111</f>
        <v>#REF!</v>
      </c>
      <c r="G111">
        <v>1</v>
      </c>
      <c r="H111">
        <v>1</v>
      </c>
      <c r="I111">
        <v>-1</v>
      </c>
      <c r="J111">
        <f t="shared" si="317"/>
        <v>0</v>
      </c>
      <c r="K111">
        <f t="shared" si="318"/>
        <v>0</v>
      </c>
      <c r="L111" s="183">
        <v>-1.2966804979300001E-4</v>
      </c>
      <c r="M111" s="116" t="s">
        <v>918</v>
      </c>
      <c r="N111">
        <v>50</v>
      </c>
      <c r="O111" t="str">
        <f t="shared" si="319"/>
        <v>TRUE</v>
      </c>
      <c r="P111">
        <f>ROUND(MARGIN!$J28,0)</f>
        <v>5</v>
      </c>
      <c r="Q111" t="e">
        <f>IF(ABS(G111+I111)=2,ROUND(P111*(1+#REF!),0),IF(I111="",P111,ROUND(P111*(1+-#REF!),0)))</f>
        <v>#REF!</v>
      </c>
      <c r="R111">
        <f t="shared" si="361"/>
        <v>5</v>
      </c>
      <c r="S111" s="138">
        <f>R111*10000*MARGIN!$G28/MARGIN!$D28</f>
        <v>55178.909500000002</v>
      </c>
      <c r="T111" s="144">
        <f t="shared" si="320"/>
        <v>-7.1549415845694417</v>
      </c>
      <c r="U111" s="144">
        <f t="shared" si="321"/>
        <v>-7.1549415845694417</v>
      </c>
      <c r="W111">
        <f t="shared" si="322"/>
        <v>0</v>
      </c>
      <c r="X111">
        <v>1</v>
      </c>
      <c r="Y111">
        <v>1</v>
      </c>
      <c r="Z111">
        <v>-1</v>
      </c>
      <c r="AA111">
        <f t="shared" si="323"/>
        <v>0</v>
      </c>
      <c r="AB111">
        <f t="shared" si="324"/>
        <v>0</v>
      </c>
      <c r="AC111">
        <v>-9.9208922318800002E-4</v>
      </c>
      <c r="AD111" s="116" t="s">
        <v>1108</v>
      </c>
      <c r="AE111">
        <v>50</v>
      </c>
      <c r="AF111" t="str">
        <f t="shared" si="325"/>
        <v>TRUE</v>
      </c>
      <c r="AG111">
        <f>ROUND(MARGIN!$J28,0)</f>
        <v>5</v>
      </c>
      <c r="AH111">
        <f t="shared" si="362"/>
        <v>6</v>
      </c>
      <c r="AI111">
        <f t="shared" si="363"/>
        <v>5</v>
      </c>
      <c r="AJ111" s="138">
        <f>AI111*10000*MARGIN!$G28/MARGIN!$D28</f>
        <v>55178.909500000002</v>
      </c>
      <c r="AK111" s="196">
        <f t="shared" si="326"/>
        <v>-54.742401462215959</v>
      </c>
      <c r="AL111" s="196">
        <f t="shared" si="327"/>
        <v>-54.742401462215959</v>
      </c>
      <c r="AN111">
        <f t="shared" si="328"/>
        <v>-2</v>
      </c>
      <c r="AO111">
        <v>-1</v>
      </c>
      <c r="AP111">
        <v>-1</v>
      </c>
      <c r="AQ111">
        <v>-1</v>
      </c>
      <c r="AR111">
        <f t="shared" si="329"/>
        <v>1</v>
      </c>
      <c r="AS111">
        <f t="shared" si="330"/>
        <v>1</v>
      </c>
      <c r="AT111">
        <v>-1.19039119344E-2</v>
      </c>
      <c r="AU111" s="116" t="s">
        <v>1108</v>
      </c>
      <c r="AV111">
        <v>50</v>
      </c>
      <c r="AW111" t="str">
        <f t="shared" si="331"/>
        <v>TRUE</v>
      </c>
      <c r="AX111">
        <f>ROUND(MARGIN!$J28,0)</f>
        <v>5</v>
      </c>
      <c r="AY111">
        <f t="shared" si="364"/>
        <v>6</v>
      </c>
      <c r="AZ111">
        <f t="shared" si="365"/>
        <v>5</v>
      </c>
      <c r="BA111" s="138">
        <f>AZ111*10000*MARGIN!$G28/MARGIN!$D28</f>
        <v>55178.909500000002</v>
      </c>
      <c r="BB111" s="196">
        <f t="shared" si="332"/>
        <v>656.84487932422758</v>
      </c>
      <c r="BC111" s="196">
        <f t="shared" si="333"/>
        <v>656.84487932422758</v>
      </c>
      <c r="BE111">
        <v>0</v>
      </c>
      <c r="BF111">
        <v>-1</v>
      </c>
      <c r="BG111">
        <v>-1</v>
      </c>
      <c r="BH111">
        <v>1</v>
      </c>
      <c r="BI111">
        <v>0</v>
      </c>
      <c r="BJ111">
        <v>0</v>
      </c>
      <c r="BK111">
        <v>1.30720671602E-3</v>
      </c>
      <c r="BL111" s="116" t="s">
        <v>1108</v>
      </c>
      <c r="BM111">
        <v>50</v>
      </c>
      <c r="BN111" t="s">
        <v>1180</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1180</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1180</v>
      </c>
      <c r="DB111">
        <v>7</v>
      </c>
      <c r="DC111">
        <v>5</v>
      </c>
      <c r="DD111">
        <v>7</v>
      </c>
      <c r="DE111" s="138">
        <v>79188.840087000004</v>
      </c>
      <c r="DF111" s="196">
        <v>0</v>
      </c>
      <c r="DG111" s="196"/>
      <c r="DH111" s="196">
        <v>0</v>
      </c>
      <c r="DJ111">
        <v>0</v>
      </c>
      <c r="DL111">
        <v>-1</v>
      </c>
      <c r="DN111">
        <v>-1</v>
      </c>
      <c r="DQ111">
        <v>1</v>
      </c>
      <c r="DS111">
        <v>0</v>
      </c>
      <c r="DV111" s="116" t="s">
        <v>1108</v>
      </c>
      <c r="DW111">
        <v>50</v>
      </c>
      <c r="DX111" t="s">
        <v>1183</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1183</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1183</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1183</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1183</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1183</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1183</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1183</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1183</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1183</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1183</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1183</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1183</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1183</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1183</v>
      </c>
      <c r="SF111">
        <v>4</v>
      </c>
      <c r="SG111">
        <v>3</v>
      </c>
      <c r="SH111">
        <v>4</v>
      </c>
      <c r="SI111" s="138">
        <v>44579.43048000001</v>
      </c>
      <c r="SJ111" s="138"/>
      <c r="SK111" s="196">
        <v>0</v>
      </c>
      <c r="SL111" s="196"/>
      <c r="SM111" s="196"/>
      <c r="SN111" s="196">
        <v>0</v>
      </c>
      <c r="SO111" s="196">
        <v>0</v>
      </c>
      <c r="SP111" s="196"/>
      <c r="SQ111" s="196"/>
      <c r="SR111" s="196"/>
      <c r="SS111" s="196"/>
      <c r="ST111" s="196"/>
      <c r="SU111" s="196"/>
      <c r="SV111" s="196"/>
      <c r="SX111">
        <v>-50</v>
      </c>
      <c r="TB111">
        <v>-1</v>
      </c>
      <c r="TD111">
        <v>-1</v>
      </c>
      <c r="TG111">
        <v>1</v>
      </c>
      <c r="TI111">
        <v>0</v>
      </c>
      <c r="TL111" s="116" t="s">
        <v>1108</v>
      </c>
      <c r="TM111">
        <v>50</v>
      </c>
      <c r="TN111" t="s">
        <v>1183</v>
      </c>
      <c r="TO111">
        <v>4</v>
      </c>
      <c r="TP111">
        <v>3</v>
      </c>
      <c r="TQ111">
        <v>4</v>
      </c>
      <c r="TR111" s="138">
        <v>44603.481799999994</v>
      </c>
      <c r="TS111" s="138"/>
      <c r="TT111" s="196">
        <v>0</v>
      </c>
      <c r="TU111" s="196"/>
      <c r="TV111" s="196"/>
      <c r="TW111" s="196">
        <v>0</v>
      </c>
      <c r="TX111" s="196">
        <v>0</v>
      </c>
      <c r="TY111" s="196"/>
      <c r="TZ111" s="196"/>
      <c r="UA111" s="196"/>
      <c r="UB111" s="196"/>
      <c r="UC111" s="196"/>
      <c r="UD111" s="196"/>
      <c r="UE111" s="196"/>
      <c r="UG111">
        <v>-50</v>
      </c>
      <c r="UK111">
        <v>-1</v>
      </c>
      <c r="UM111">
        <v>-1</v>
      </c>
      <c r="UP111">
        <v>1</v>
      </c>
      <c r="UR111">
        <v>0</v>
      </c>
      <c r="UU111" s="116" t="s">
        <v>1108</v>
      </c>
      <c r="UV111">
        <v>50</v>
      </c>
      <c r="UW111" t="s">
        <v>1183</v>
      </c>
      <c r="UX111">
        <v>5</v>
      </c>
      <c r="UY111">
        <v>4</v>
      </c>
      <c r="UZ111">
        <v>5</v>
      </c>
      <c r="VA111" s="138">
        <v>55288.940749999994</v>
      </c>
      <c r="VB111" s="138"/>
      <c r="VC111" s="196">
        <v>0</v>
      </c>
      <c r="VD111" s="196"/>
      <c r="VE111" s="196"/>
      <c r="VF111" s="196">
        <v>0</v>
      </c>
      <c r="VG111" s="196">
        <v>0</v>
      </c>
      <c r="VH111" s="196"/>
      <c r="VI111" s="196"/>
      <c r="VJ111" s="196"/>
      <c r="VK111" s="196"/>
      <c r="VL111" s="196"/>
      <c r="VM111" s="196"/>
      <c r="VN111" s="196"/>
      <c r="VP111">
        <v>-50</v>
      </c>
      <c r="VT111">
        <v>-1</v>
      </c>
      <c r="VV111">
        <v>-1</v>
      </c>
      <c r="VY111">
        <v>1</v>
      </c>
      <c r="WA111">
        <v>0</v>
      </c>
      <c r="WD111" s="116" t="s">
        <v>1108</v>
      </c>
      <c r="WE111">
        <v>50</v>
      </c>
      <c r="WF111" t="s">
        <v>1183</v>
      </c>
      <c r="WG111">
        <v>5</v>
      </c>
      <c r="WH111">
        <v>4</v>
      </c>
      <c r="WI111">
        <v>5</v>
      </c>
      <c r="WJ111" s="138">
        <v>55326.137999999999</v>
      </c>
      <c r="WK111" s="138"/>
      <c r="WL111" s="196">
        <v>0</v>
      </c>
      <c r="WM111" s="196"/>
      <c r="WN111" s="196"/>
      <c r="WO111" s="196">
        <v>0</v>
      </c>
      <c r="WP111" s="196">
        <v>0</v>
      </c>
      <c r="WQ111" s="196"/>
      <c r="WR111" s="196"/>
      <c r="WS111" s="196"/>
      <c r="WT111" s="196"/>
      <c r="WU111" s="196"/>
      <c r="WV111" s="196"/>
      <c r="WW111" s="196"/>
      <c r="WY111">
        <v>-50</v>
      </c>
      <c r="XC111">
        <v>-1</v>
      </c>
      <c r="XE111">
        <v>-1</v>
      </c>
      <c r="XH111">
        <v>1</v>
      </c>
      <c r="XJ111">
        <v>0</v>
      </c>
      <c r="XM111" s="116" t="s">
        <v>1108</v>
      </c>
      <c r="XN111">
        <v>50</v>
      </c>
      <c r="XO111" t="s">
        <v>1183</v>
      </c>
      <c r="XP111">
        <v>5</v>
      </c>
      <c r="XQ111">
        <v>4</v>
      </c>
      <c r="XR111">
        <v>5</v>
      </c>
      <c r="XS111" s="138">
        <v>55326.137999999999</v>
      </c>
      <c r="XT111" s="138"/>
      <c r="XU111" s="196">
        <v>0</v>
      </c>
      <c r="XV111" s="196"/>
      <c r="XW111" s="196"/>
      <c r="XX111" s="196">
        <v>0</v>
      </c>
      <c r="XY111" s="196">
        <v>0</v>
      </c>
      <c r="XZ111" s="196"/>
      <c r="YA111" s="196"/>
      <c r="YB111" s="196"/>
      <c r="YC111" s="196"/>
      <c r="YD111" s="196"/>
      <c r="YE111" s="196"/>
      <c r="YF111" s="196"/>
      <c r="YH111">
        <v>-50</v>
      </c>
      <c r="YL111">
        <v>-1</v>
      </c>
      <c r="YN111">
        <v>-1</v>
      </c>
      <c r="YQ111">
        <v>1</v>
      </c>
      <c r="YS111">
        <v>0</v>
      </c>
      <c r="YV111" s="116" t="s">
        <v>1108</v>
      </c>
      <c r="YW111">
        <v>50</v>
      </c>
      <c r="YX111" t="s">
        <v>1183</v>
      </c>
      <c r="YY111">
        <v>5</v>
      </c>
      <c r="YZ111">
        <v>4</v>
      </c>
      <c r="ZA111">
        <v>5</v>
      </c>
      <c r="ZB111" s="138">
        <v>55272.354999999996</v>
      </c>
      <c r="ZC111" s="138"/>
      <c r="ZD111" s="196">
        <v>0</v>
      </c>
      <c r="ZE111" s="196"/>
      <c r="ZF111" s="196"/>
      <c r="ZG111" s="196">
        <v>0</v>
      </c>
      <c r="ZH111" s="196">
        <v>0</v>
      </c>
      <c r="ZI111" s="196"/>
      <c r="ZJ111" s="196"/>
      <c r="ZK111" s="196"/>
      <c r="ZL111" s="196"/>
      <c r="ZM111" s="196"/>
      <c r="ZN111" s="196"/>
      <c r="ZO111" s="196"/>
      <c r="ZQ111">
        <v>-50</v>
      </c>
      <c r="ZU111">
        <v>-1</v>
      </c>
      <c r="ZW111">
        <v>-1</v>
      </c>
      <c r="ZZ111">
        <v>1</v>
      </c>
      <c r="AAB111">
        <v>0</v>
      </c>
      <c r="AAE111" s="116" t="s">
        <v>1108</v>
      </c>
      <c r="AAF111">
        <v>50</v>
      </c>
      <c r="AAG111" t="s">
        <v>1183</v>
      </c>
      <c r="AAH111">
        <v>5</v>
      </c>
      <c r="AAI111">
        <v>4</v>
      </c>
      <c r="AAJ111">
        <v>5</v>
      </c>
      <c r="AAK111" s="138">
        <v>55288.453499999996</v>
      </c>
      <c r="AAL111" s="138"/>
      <c r="AAM111" s="196">
        <v>0</v>
      </c>
      <c r="AAN111" s="196"/>
      <c r="AAO111" s="196"/>
      <c r="AAP111" s="196">
        <v>0</v>
      </c>
      <c r="AAQ111" s="196">
        <v>0</v>
      </c>
      <c r="AAR111" s="196"/>
      <c r="AAS111" s="196"/>
      <c r="AAT111" s="196"/>
      <c r="AAU111" s="196"/>
      <c r="AAV111" s="196"/>
      <c r="AAW111" s="196"/>
      <c r="AAX111" s="196"/>
      <c r="AAZ111">
        <v>-50</v>
      </c>
      <c r="ABD111">
        <v>-1</v>
      </c>
      <c r="ABF111">
        <v>-1</v>
      </c>
      <c r="ABI111">
        <v>1</v>
      </c>
      <c r="ABK111">
        <v>0</v>
      </c>
      <c r="ABN111" s="116" t="s">
        <v>1108</v>
      </c>
      <c r="ABO111">
        <v>50</v>
      </c>
      <c r="ABP111" t="s">
        <v>1183</v>
      </c>
      <c r="ABQ111">
        <v>5</v>
      </c>
      <c r="ABR111">
        <v>4</v>
      </c>
      <c r="ABS111">
        <v>5</v>
      </c>
      <c r="ABT111" s="138">
        <v>55454.477000000006</v>
      </c>
      <c r="ABU111" s="138"/>
      <c r="ABV111" s="196">
        <v>0</v>
      </c>
      <c r="ABW111" s="196"/>
      <c r="ABX111" s="196"/>
      <c r="ABY111" s="196">
        <v>0</v>
      </c>
      <c r="ABZ111" s="196">
        <v>0</v>
      </c>
      <c r="ACA111" s="196"/>
      <c r="ACB111" s="196"/>
      <c r="ACC111" s="196"/>
      <c r="ACD111" s="196"/>
      <c r="ACE111" s="196"/>
      <c r="ACF111" s="196"/>
      <c r="ACG111" s="196"/>
      <c r="ACI111">
        <v>-50</v>
      </c>
      <c r="ACM111">
        <v>-1</v>
      </c>
      <c r="ACO111">
        <v>-1</v>
      </c>
      <c r="ACR111">
        <v>1</v>
      </c>
      <c r="ACT111">
        <v>0</v>
      </c>
      <c r="ACW111" s="116" t="s">
        <v>1108</v>
      </c>
      <c r="ACX111">
        <v>50</v>
      </c>
      <c r="ACY111" t="s">
        <v>1183</v>
      </c>
      <c r="ACZ111">
        <v>5</v>
      </c>
      <c r="ADA111">
        <v>4</v>
      </c>
      <c r="ADB111">
        <v>5</v>
      </c>
      <c r="ADC111" s="138">
        <v>55439.173999999999</v>
      </c>
      <c r="ADD111" s="138"/>
      <c r="ADE111" s="196">
        <v>0</v>
      </c>
      <c r="ADF111" s="196"/>
      <c r="ADG111" s="196"/>
      <c r="ADH111" s="196">
        <v>0</v>
      </c>
      <c r="ADI111" s="196">
        <v>0</v>
      </c>
      <c r="ADJ111" s="196"/>
      <c r="ADK111" s="196"/>
      <c r="ADL111" s="196"/>
      <c r="ADM111" s="196"/>
      <c r="ADN111" s="196"/>
      <c r="ADO111" s="196"/>
      <c r="ADP111" s="196"/>
      <c r="ADR111">
        <v>-50</v>
      </c>
      <c r="ADV111">
        <v>-1</v>
      </c>
      <c r="ADX111">
        <v>-1</v>
      </c>
      <c r="AEA111">
        <v>1</v>
      </c>
      <c r="AEC111">
        <v>0</v>
      </c>
      <c r="AEF111" s="116" t="s">
        <v>1108</v>
      </c>
      <c r="AEG111">
        <v>50</v>
      </c>
      <c r="AEH111" t="s">
        <v>1183</v>
      </c>
      <c r="AEI111">
        <v>4</v>
      </c>
      <c r="AEJ111">
        <v>3</v>
      </c>
      <c r="AEK111">
        <v>4</v>
      </c>
      <c r="AEL111" s="138">
        <v>44469.857999999993</v>
      </c>
      <c r="AEM111" s="138"/>
      <c r="AEN111" s="196">
        <v>0</v>
      </c>
      <c r="AEO111" s="196"/>
      <c r="AEP111" s="196"/>
      <c r="AEQ111" s="196">
        <v>0</v>
      </c>
      <c r="AER111" s="196">
        <v>0</v>
      </c>
      <c r="AES111" s="196"/>
      <c r="AET111" s="196"/>
      <c r="AEU111" s="196"/>
      <c r="AEV111" s="196"/>
      <c r="AEW111" s="196"/>
      <c r="AEX111" s="196"/>
      <c r="AEY111" s="196"/>
      <c r="AFA111">
        <f t="shared" si="334"/>
        <v>-50</v>
      </c>
      <c r="AFE111">
        <v>-1</v>
      </c>
      <c r="AFG111">
        <v>-1</v>
      </c>
      <c r="AFJ111">
        <f t="shared" si="366"/>
        <v>1</v>
      </c>
      <c r="AFL111">
        <f t="shared" si="336"/>
        <v>0</v>
      </c>
      <c r="AFO111" s="116" t="s">
        <v>1108</v>
      </c>
      <c r="AFP111">
        <v>50</v>
      </c>
      <c r="AFQ111" t="str">
        <f t="shared" si="367"/>
        <v>FALSE</v>
      </c>
      <c r="AFR111">
        <f>ROUND(MARGIN!$J28,0)</f>
        <v>5</v>
      </c>
      <c r="AFS111">
        <f t="shared" si="338"/>
        <v>4</v>
      </c>
      <c r="AFT111">
        <f t="shared" si="339"/>
        <v>5</v>
      </c>
      <c r="AFU111" s="138">
        <f>AFT111*10000*MARGIN!$G28/MARGIN!$D28</f>
        <v>55178.909500000002</v>
      </c>
      <c r="AFV111" s="138"/>
      <c r="AFW111" s="196">
        <f t="shared" si="368"/>
        <v>0</v>
      </c>
      <c r="AFX111" s="196"/>
      <c r="AFY111" s="196"/>
      <c r="AFZ111" s="196">
        <f t="shared" si="341"/>
        <v>0</v>
      </c>
      <c r="AGA111" s="196">
        <f t="shared" si="369"/>
        <v>0</v>
      </c>
      <c r="AGB111" s="196"/>
      <c r="AGC111" s="196"/>
      <c r="AGD111" s="196"/>
      <c r="AGE111" s="196"/>
      <c r="AGF111" s="196"/>
      <c r="AGG111" s="196"/>
      <c r="AGH111" s="196"/>
      <c r="AGJ111">
        <f t="shared" si="343"/>
        <v>-50</v>
      </c>
      <c r="AGN111">
        <v>-1</v>
      </c>
      <c r="AGP111">
        <v>-1</v>
      </c>
      <c r="AGS111">
        <f t="shared" si="370"/>
        <v>1</v>
      </c>
      <c r="AGU111">
        <f t="shared" si="345"/>
        <v>0</v>
      </c>
      <c r="AGX111" s="116" t="s">
        <v>1108</v>
      </c>
      <c r="AGY111">
        <v>50</v>
      </c>
      <c r="AGZ111" t="str">
        <f t="shared" si="371"/>
        <v>FALSE</v>
      </c>
      <c r="AHA111">
        <f>ROUND(MARGIN!$J28,0)</f>
        <v>5</v>
      </c>
      <c r="AHB111">
        <f t="shared" si="347"/>
        <v>4</v>
      </c>
      <c r="AHC111">
        <f t="shared" si="348"/>
        <v>5</v>
      </c>
      <c r="AHD111" s="138">
        <f>AHC111*10000*MARGIN!$G28/MARGIN!$D28</f>
        <v>55178.909500000002</v>
      </c>
      <c r="AHE111" s="138"/>
      <c r="AHF111" s="196">
        <f t="shared" si="372"/>
        <v>0</v>
      </c>
      <c r="AHG111" s="196"/>
      <c r="AHH111" s="196"/>
      <c r="AHI111" s="196">
        <f t="shared" si="350"/>
        <v>0</v>
      </c>
      <c r="AHJ111" s="196">
        <f t="shared" si="373"/>
        <v>0</v>
      </c>
      <c r="AHK111" s="196"/>
      <c r="AHL111" s="196"/>
      <c r="AHM111" s="196"/>
      <c r="AHN111" s="196"/>
      <c r="AHO111" s="196"/>
      <c r="AHP111" s="196"/>
      <c r="AHQ111" s="196"/>
      <c r="AHS111">
        <f t="shared" si="352"/>
        <v>-50</v>
      </c>
      <c r="AHW111">
        <v>-1</v>
      </c>
      <c r="AHY111">
        <v>-1</v>
      </c>
      <c r="AIB111">
        <f t="shared" si="374"/>
        <v>1</v>
      </c>
      <c r="AID111">
        <f t="shared" si="354"/>
        <v>0</v>
      </c>
      <c r="AIG111" s="116" t="s">
        <v>1108</v>
      </c>
      <c r="AIH111">
        <v>50</v>
      </c>
      <c r="AII111" t="str">
        <f t="shared" si="375"/>
        <v>FALSE</v>
      </c>
      <c r="AIJ111">
        <f>ROUND(MARGIN!$J28,0)</f>
        <v>5</v>
      </c>
      <c r="AIK111">
        <f t="shared" si="356"/>
        <v>4</v>
      </c>
      <c r="AIL111">
        <f t="shared" si="357"/>
        <v>5</v>
      </c>
      <c r="AIM111" s="138">
        <f>AIL111*10000*MARGIN!$G28/MARGIN!$D28</f>
        <v>55178.909500000002</v>
      </c>
      <c r="AIN111" s="138"/>
      <c r="AIO111" s="196">
        <f t="shared" si="376"/>
        <v>0</v>
      </c>
      <c r="AIP111" s="196"/>
      <c r="AIQ111" s="196"/>
      <c r="AIR111" s="196">
        <f t="shared" si="359"/>
        <v>0</v>
      </c>
      <c r="AIS111" s="196">
        <f t="shared" si="377"/>
        <v>0</v>
      </c>
      <c r="AIT111" s="196"/>
      <c r="AIU111" s="196"/>
      <c r="AIV111" s="196"/>
      <c r="AIW111" s="196"/>
      <c r="AIX111" s="196"/>
      <c r="AIY111" s="196"/>
      <c r="AIZ111" s="196"/>
    </row>
    <row r="112" spans="1:936" x14ac:dyDescent="0.25">
      <c r="A112" t="s">
        <v>1090</v>
      </c>
      <c r="B112" s="164" t="s">
        <v>12</v>
      </c>
      <c r="F112" t="e">
        <f>-#REF!+G112</f>
        <v>#REF!</v>
      </c>
      <c r="G112">
        <v>-1</v>
      </c>
      <c r="H112">
        <v>1</v>
      </c>
      <c r="I112">
        <v>1</v>
      </c>
      <c r="J112">
        <f t="shared" si="317"/>
        <v>0</v>
      </c>
      <c r="K112">
        <f t="shared" si="318"/>
        <v>1</v>
      </c>
      <c r="L112" s="183">
        <v>6.6016997322299997E-3</v>
      </c>
      <c r="M112" s="116" t="s">
        <v>917</v>
      </c>
      <c r="N112">
        <v>50</v>
      </c>
      <c r="O112" t="str">
        <f t="shared" si="319"/>
        <v>TRUE</v>
      </c>
      <c r="P112">
        <f>ROUND(MARGIN!$J29,0)</f>
        <v>5</v>
      </c>
      <c r="Q112" t="e">
        <f>IF(ABS(G112+I112)=2,ROUND(P112*(1+#REF!),0),IF(I112="",P112,ROUND(P112*(1+-#REF!),0)))</f>
        <v>#REF!</v>
      </c>
      <c r="R112">
        <f t="shared" si="361"/>
        <v>5</v>
      </c>
      <c r="S112" s="138">
        <f>R112*10000*MARGIN!$G29/MARGIN!$D29</f>
        <v>55174.544331170837</v>
      </c>
      <c r="T112" s="144">
        <f t="shared" si="320"/>
        <v>-364.24577453700277</v>
      </c>
      <c r="U112" s="144">
        <f t="shared" si="321"/>
        <v>364.24577453700277</v>
      </c>
      <c r="W112">
        <f t="shared" si="322"/>
        <v>2</v>
      </c>
      <c r="X112">
        <v>1</v>
      </c>
      <c r="Y112">
        <v>1</v>
      </c>
      <c r="Z112">
        <v>-1</v>
      </c>
      <c r="AA112">
        <f t="shared" si="323"/>
        <v>0</v>
      </c>
      <c r="AB112">
        <f t="shared" si="324"/>
        <v>0</v>
      </c>
      <c r="AC112">
        <v>-1.02049841142E-2</v>
      </c>
      <c r="AD112" s="116" t="s">
        <v>1108</v>
      </c>
      <c r="AE112">
        <v>50</v>
      </c>
      <c r="AF112" t="str">
        <f t="shared" si="325"/>
        <v>TRUE</v>
      </c>
      <c r="AG112">
        <f>ROUND(MARGIN!$J29,0)</f>
        <v>5</v>
      </c>
      <c r="AH112">
        <f t="shared" si="362"/>
        <v>6</v>
      </c>
      <c r="AI112">
        <f t="shared" si="363"/>
        <v>5</v>
      </c>
      <c r="AJ112" s="138">
        <f>AI112*10000*MARGIN!$G29/MARGIN!$D29</f>
        <v>55174.544331170837</v>
      </c>
      <c r="AK112" s="196">
        <f t="shared" si="326"/>
        <v>-563.05534840782207</v>
      </c>
      <c r="AL112" s="196">
        <f t="shared" si="327"/>
        <v>-563.05534840782207</v>
      </c>
      <c r="AN112">
        <f t="shared" si="328"/>
        <v>-2</v>
      </c>
      <c r="AO112">
        <v>-1</v>
      </c>
      <c r="AP112">
        <v>1</v>
      </c>
      <c r="AQ112">
        <v>-1</v>
      </c>
      <c r="AR112">
        <f t="shared" si="329"/>
        <v>1</v>
      </c>
      <c r="AS112">
        <f t="shared" si="330"/>
        <v>0</v>
      </c>
      <c r="AT112">
        <v>-6.04177692852E-3</v>
      </c>
      <c r="AU112" s="116" t="s">
        <v>1108</v>
      </c>
      <c r="AV112">
        <v>50</v>
      </c>
      <c r="AW112" t="str">
        <f t="shared" si="331"/>
        <v>TRUE</v>
      </c>
      <c r="AX112">
        <f>ROUND(MARGIN!$J29,0)</f>
        <v>5</v>
      </c>
      <c r="AY112">
        <f t="shared" si="364"/>
        <v>4</v>
      </c>
      <c r="AZ112">
        <f t="shared" si="365"/>
        <v>5</v>
      </c>
      <c r="BA112" s="138">
        <f>AZ112*10000*MARGIN!$G29/MARGIN!$D29</f>
        <v>55174.544331170837</v>
      </c>
      <c r="BB112" s="196">
        <f t="shared" si="332"/>
        <v>333.3522889816719</v>
      </c>
      <c r="BC112" s="196">
        <f t="shared" si="333"/>
        <v>-333.3522889816719</v>
      </c>
      <c r="BE112">
        <v>0</v>
      </c>
      <c r="BF112">
        <v>-1</v>
      </c>
      <c r="BG112">
        <v>-1</v>
      </c>
      <c r="BH112">
        <v>-1</v>
      </c>
      <c r="BI112">
        <v>1</v>
      </c>
      <c r="BJ112">
        <v>1</v>
      </c>
      <c r="BK112">
        <v>-1.3830493472000001E-4</v>
      </c>
      <c r="BL112" s="116" t="s">
        <v>1108</v>
      </c>
      <c r="BM112">
        <v>50</v>
      </c>
      <c r="BN112" t="s">
        <v>1180</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1180</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1180</v>
      </c>
      <c r="DB112">
        <v>7</v>
      </c>
      <c r="DC112">
        <v>5</v>
      </c>
      <c r="DD112">
        <v>7</v>
      </c>
      <c r="DE112" s="138">
        <v>79199.783066620541</v>
      </c>
      <c r="DF112" s="196">
        <v>0</v>
      </c>
      <c r="DG112" s="196"/>
      <c r="DH112" s="196">
        <v>0</v>
      </c>
      <c r="DJ112">
        <v>0</v>
      </c>
      <c r="DL112">
        <v>-1</v>
      </c>
      <c r="DN112">
        <v>-1</v>
      </c>
      <c r="DQ112">
        <v>1</v>
      </c>
      <c r="DS112">
        <v>0</v>
      </c>
      <c r="DV112" s="116" t="s">
        <v>1108</v>
      </c>
      <c r="DW112">
        <v>50</v>
      </c>
      <c r="DX112" t="s">
        <v>1183</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1183</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1183</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1183</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1183</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1183</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1183</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1183</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1183</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1183</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1183</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1183</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1183</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1183</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1183</v>
      </c>
      <c r="SF112">
        <v>4</v>
      </c>
      <c r="SG112">
        <v>3</v>
      </c>
      <c r="SH112">
        <v>4</v>
      </c>
      <c r="SI112" s="138">
        <v>44588.694745686233</v>
      </c>
      <c r="SJ112" s="138"/>
      <c r="SK112" s="196">
        <v>0</v>
      </c>
      <c r="SL112" s="196"/>
      <c r="SM112" s="196"/>
      <c r="SN112" s="196">
        <v>0</v>
      </c>
      <c r="SO112" s="196">
        <v>0</v>
      </c>
      <c r="SP112" s="196"/>
      <c r="SQ112" s="196"/>
      <c r="SR112" s="196"/>
      <c r="SS112" s="196"/>
      <c r="ST112" s="196"/>
      <c r="SU112" s="196"/>
      <c r="SV112" s="196"/>
      <c r="SX112">
        <v>-50</v>
      </c>
      <c r="TB112">
        <v>-1</v>
      </c>
      <c r="TD112">
        <v>-1</v>
      </c>
      <c r="TG112">
        <v>1</v>
      </c>
      <c r="TI112">
        <v>0</v>
      </c>
      <c r="TL112" s="116" t="s">
        <v>1108</v>
      </c>
      <c r="TM112">
        <v>50</v>
      </c>
      <c r="TN112" t="s">
        <v>1183</v>
      </c>
      <c r="TO112">
        <v>4</v>
      </c>
      <c r="TP112">
        <v>3</v>
      </c>
      <c r="TQ112">
        <v>4</v>
      </c>
      <c r="TR112" s="138">
        <v>44613.946011947541</v>
      </c>
      <c r="TS112" s="138"/>
      <c r="TT112" s="196">
        <v>0</v>
      </c>
      <c r="TU112" s="196"/>
      <c r="TV112" s="196"/>
      <c r="TW112" s="196">
        <v>0</v>
      </c>
      <c r="TX112" s="196">
        <v>0</v>
      </c>
      <c r="TY112" s="196"/>
      <c r="TZ112" s="196"/>
      <c r="UA112" s="196"/>
      <c r="UB112" s="196"/>
      <c r="UC112" s="196"/>
      <c r="UD112" s="196"/>
      <c r="UE112" s="196"/>
      <c r="UG112">
        <v>-50</v>
      </c>
      <c r="UK112">
        <v>-1</v>
      </c>
      <c r="UM112">
        <v>-1</v>
      </c>
      <c r="UP112">
        <v>1</v>
      </c>
      <c r="UR112">
        <v>0</v>
      </c>
      <c r="UU112" s="116" t="s">
        <v>1108</v>
      </c>
      <c r="UV112">
        <v>50</v>
      </c>
      <c r="UW112" t="s">
        <v>1183</v>
      </c>
      <c r="UX112">
        <v>4</v>
      </c>
      <c r="UY112">
        <v>3</v>
      </c>
      <c r="UZ112">
        <v>4</v>
      </c>
      <c r="VA112" s="138">
        <v>44455.567534267677</v>
      </c>
      <c r="VB112" s="138"/>
      <c r="VC112" s="196">
        <v>0</v>
      </c>
      <c r="VD112" s="196"/>
      <c r="VE112" s="196"/>
      <c r="VF112" s="196">
        <v>0</v>
      </c>
      <c r="VG112" s="196">
        <v>0</v>
      </c>
      <c r="VH112" s="196"/>
      <c r="VI112" s="196"/>
      <c r="VJ112" s="196"/>
      <c r="VK112" s="196"/>
      <c r="VL112" s="196"/>
      <c r="VM112" s="196"/>
      <c r="VN112" s="196"/>
      <c r="VP112">
        <v>-50</v>
      </c>
      <c r="VT112">
        <v>-1</v>
      </c>
      <c r="VV112">
        <v>-1</v>
      </c>
      <c r="VY112">
        <v>1</v>
      </c>
      <c r="WA112">
        <v>0</v>
      </c>
      <c r="WD112" s="116" t="s">
        <v>1108</v>
      </c>
      <c r="WE112">
        <v>50</v>
      </c>
      <c r="WF112" t="s">
        <v>1183</v>
      </c>
      <c r="WG112">
        <v>5</v>
      </c>
      <c r="WH112">
        <v>4</v>
      </c>
      <c r="WI112">
        <v>5</v>
      </c>
      <c r="WJ112" s="138">
        <v>55337.078651685391</v>
      </c>
      <c r="WK112" s="138"/>
      <c r="WL112" s="196">
        <v>0</v>
      </c>
      <c r="WM112" s="196"/>
      <c r="WN112" s="196"/>
      <c r="WO112" s="196">
        <v>0</v>
      </c>
      <c r="WP112" s="196">
        <v>0</v>
      </c>
      <c r="WQ112" s="196"/>
      <c r="WR112" s="196"/>
      <c r="WS112" s="196"/>
      <c r="WT112" s="196"/>
      <c r="WU112" s="196"/>
      <c r="WV112" s="196"/>
      <c r="WW112" s="196"/>
      <c r="WY112">
        <v>-50</v>
      </c>
      <c r="XC112">
        <v>-1</v>
      </c>
      <c r="XE112">
        <v>-1</v>
      </c>
      <c r="XH112">
        <v>1</v>
      </c>
      <c r="XJ112">
        <v>0</v>
      </c>
      <c r="XM112" s="116" t="s">
        <v>1108</v>
      </c>
      <c r="XN112">
        <v>50</v>
      </c>
      <c r="XO112" t="s">
        <v>1183</v>
      </c>
      <c r="XP112">
        <v>5</v>
      </c>
      <c r="XQ112">
        <v>4</v>
      </c>
      <c r="XR112">
        <v>5</v>
      </c>
      <c r="XS112" s="138">
        <v>55337.078651685391</v>
      </c>
      <c r="XT112" s="138"/>
      <c r="XU112" s="196">
        <v>0</v>
      </c>
      <c r="XV112" s="196"/>
      <c r="XW112" s="196"/>
      <c r="XX112" s="196">
        <v>0</v>
      </c>
      <c r="XY112" s="196">
        <v>0</v>
      </c>
      <c r="XZ112" s="196"/>
      <c r="YA112" s="196"/>
      <c r="YB112" s="196"/>
      <c r="YC112" s="196"/>
      <c r="YD112" s="196"/>
      <c r="YE112" s="196"/>
      <c r="YF112" s="196"/>
      <c r="YH112">
        <v>-50</v>
      </c>
      <c r="YL112">
        <v>-1</v>
      </c>
      <c r="YN112">
        <v>-1</v>
      </c>
      <c r="YQ112">
        <v>1</v>
      </c>
      <c r="YS112">
        <v>0</v>
      </c>
      <c r="YV112" s="116" t="s">
        <v>1108</v>
      </c>
      <c r="YW112">
        <v>50</v>
      </c>
      <c r="YX112" t="s">
        <v>1183</v>
      </c>
      <c r="YY112">
        <v>5</v>
      </c>
      <c r="YZ112">
        <v>4</v>
      </c>
      <c r="ZA112">
        <v>5</v>
      </c>
      <c r="ZB112" s="138">
        <v>55276.478257535084</v>
      </c>
      <c r="ZC112" s="138"/>
      <c r="ZD112" s="196">
        <v>0</v>
      </c>
      <c r="ZE112" s="196"/>
      <c r="ZF112" s="196"/>
      <c r="ZG112" s="196">
        <v>0</v>
      </c>
      <c r="ZH112" s="196">
        <v>0</v>
      </c>
      <c r="ZI112" s="196"/>
      <c r="ZJ112" s="196"/>
      <c r="ZK112" s="196"/>
      <c r="ZL112" s="196"/>
      <c r="ZM112" s="196"/>
      <c r="ZN112" s="196"/>
      <c r="ZO112" s="196"/>
      <c r="ZQ112">
        <v>-50</v>
      </c>
      <c r="ZU112">
        <v>-1</v>
      </c>
      <c r="ZW112">
        <v>-1</v>
      </c>
      <c r="ZZ112">
        <v>1</v>
      </c>
      <c r="AAB112">
        <v>0</v>
      </c>
      <c r="AAE112" s="116" t="s">
        <v>1108</v>
      </c>
      <c r="AAF112">
        <v>50</v>
      </c>
      <c r="AAG112" t="s">
        <v>1183</v>
      </c>
      <c r="AAH112">
        <v>5</v>
      </c>
      <c r="AAI112">
        <v>4</v>
      </c>
      <c r="AAJ112">
        <v>5</v>
      </c>
      <c r="AAK112" s="138">
        <v>55291.831758610177</v>
      </c>
      <c r="AAL112" s="138"/>
      <c r="AAM112" s="196">
        <v>0</v>
      </c>
      <c r="AAN112" s="196"/>
      <c r="AAO112" s="196"/>
      <c r="AAP112" s="196">
        <v>0</v>
      </c>
      <c r="AAQ112" s="196">
        <v>0</v>
      </c>
      <c r="AAR112" s="196"/>
      <c r="AAS112" s="196"/>
      <c r="AAT112" s="196"/>
      <c r="AAU112" s="196"/>
      <c r="AAV112" s="196"/>
      <c r="AAW112" s="196"/>
      <c r="AAX112" s="196"/>
      <c r="AAZ112">
        <v>-50</v>
      </c>
      <c r="ABD112">
        <v>-1</v>
      </c>
      <c r="ABF112">
        <v>-1</v>
      </c>
      <c r="ABI112">
        <v>1</v>
      </c>
      <c r="ABK112">
        <v>0</v>
      </c>
      <c r="ABN112" s="116" t="s">
        <v>1108</v>
      </c>
      <c r="ABO112">
        <v>50</v>
      </c>
      <c r="ABP112" t="s">
        <v>1183</v>
      </c>
      <c r="ABQ112">
        <v>5</v>
      </c>
      <c r="ABR112">
        <v>4</v>
      </c>
      <c r="ABS112">
        <v>5</v>
      </c>
      <c r="ABT112" s="138">
        <v>55459.152334152335</v>
      </c>
      <c r="ABU112" s="138"/>
      <c r="ABV112" s="196">
        <v>0</v>
      </c>
      <c r="ABW112" s="196"/>
      <c r="ABX112" s="196"/>
      <c r="ABY112" s="196">
        <v>0</v>
      </c>
      <c r="ABZ112" s="196">
        <v>0</v>
      </c>
      <c r="ACA112" s="196"/>
      <c r="ACB112" s="196"/>
      <c r="ACC112" s="196"/>
      <c r="ACD112" s="196"/>
      <c r="ACE112" s="196"/>
      <c r="ACF112" s="196"/>
      <c r="ACG112" s="196"/>
      <c r="ACI112">
        <v>-50</v>
      </c>
      <c r="ACM112">
        <v>-1</v>
      </c>
      <c r="ACO112">
        <v>-1</v>
      </c>
      <c r="ACR112">
        <v>1</v>
      </c>
      <c r="ACT112">
        <v>0</v>
      </c>
      <c r="ACW112" s="116" t="s">
        <v>1108</v>
      </c>
      <c r="ACX112">
        <v>50</v>
      </c>
      <c r="ACY112" t="s">
        <v>1183</v>
      </c>
      <c r="ACZ112">
        <v>5</v>
      </c>
      <c r="ADA112">
        <v>4</v>
      </c>
      <c r="ADB112">
        <v>5</v>
      </c>
      <c r="ADC112" s="138">
        <v>55427.999075429536</v>
      </c>
      <c r="ADD112" s="138"/>
      <c r="ADE112" s="196">
        <v>0</v>
      </c>
      <c r="ADF112" s="196"/>
      <c r="ADG112" s="196"/>
      <c r="ADH112" s="196">
        <v>0</v>
      </c>
      <c r="ADI112" s="196">
        <v>0</v>
      </c>
      <c r="ADJ112" s="196"/>
      <c r="ADK112" s="196"/>
      <c r="ADL112" s="196"/>
      <c r="ADM112" s="196"/>
      <c r="ADN112" s="196"/>
      <c r="ADO112" s="196"/>
      <c r="ADP112" s="196"/>
      <c r="ADR112">
        <v>-50</v>
      </c>
      <c r="ADV112">
        <v>-1</v>
      </c>
      <c r="ADX112">
        <v>-1</v>
      </c>
      <c r="AEA112">
        <v>1</v>
      </c>
      <c r="AEC112">
        <v>0</v>
      </c>
      <c r="AEF112" s="116" t="s">
        <v>1108</v>
      </c>
      <c r="AEG112">
        <v>50</v>
      </c>
      <c r="AEH112" t="s">
        <v>1183</v>
      </c>
      <c r="AEI112">
        <v>4</v>
      </c>
      <c r="AEJ112">
        <v>3</v>
      </c>
      <c r="AEK112">
        <v>4</v>
      </c>
      <c r="AEL112" s="138">
        <v>44471.336591420375</v>
      </c>
      <c r="AEM112" s="138"/>
      <c r="AEN112" s="196">
        <v>0</v>
      </c>
      <c r="AEO112" s="196"/>
      <c r="AEP112" s="196"/>
      <c r="AEQ112" s="196">
        <v>0</v>
      </c>
      <c r="AER112" s="196">
        <v>0</v>
      </c>
      <c r="AES112" s="196"/>
      <c r="AET112" s="196"/>
      <c r="AEU112" s="196"/>
      <c r="AEV112" s="196"/>
      <c r="AEW112" s="196"/>
      <c r="AEX112" s="196"/>
      <c r="AEY112" s="196"/>
      <c r="AFA112">
        <f t="shared" si="334"/>
        <v>-50</v>
      </c>
      <c r="AFE112">
        <v>-1</v>
      </c>
      <c r="AFG112">
        <v>-1</v>
      </c>
      <c r="AFJ112">
        <f t="shared" si="366"/>
        <v>1</v>
      </c>
      <c r="AFL112">
        <f t="shared" si="336"/>
        <v>0</v>
      </c>
      <c r="AFO112" s="116" t="s">
        <v>1108</v>
      </c>
      <c r="AFP112">
        <v>50</v>
      </c>
      <c r="AFQ112" t="str">
        <f t="shared" si="367"/>
        <v>FALSE</v>
      </c>
      <c r="AFR112">
        <f>ROUND(MARGIN!$J29,0)</f>
        <v>5</v>
      </c>
      <c r="AFS112">
        <f t="shared" si="338"/>
        <v>4</v>
      </c>
      <c r="AFT112">
        <f t="shared" si="339"/>
        <v>5</v>
      </c>
      <c r="AFU112" s="138">
        <f>AFT112*10000*MARGIN!$G29/MARGIN!$D29</f>
        <v>55174.544331170837</v>
      </c>
      <c r="AFV112" s="138"/>
      <c r="AFW112" s="196">
        <f t="shared" si="368"/>
        <v>0</v>
      </c>
      <c r="AFX112" s="196"/>
      <c r="AFY112" s="196"/>
      <c r="AFZ112" s="196">
        <f t="shared" si="341"/>
        <v>0</v>
      </c>
      <c r="AGA112" s="196">
        <f t="shared" si="369"/>
        <v>0</v>
      </c>
      <c r="AGB112" s="196"/>
      <c r="AGC112" s="196"/>
      <c r="AGD112" s="196"/>
      <c r="AGE112" s="196"/>
      <c r="AGF112" s="196"/>
      <c r="AGG112" s="196"/>
      <c r="AGH112" s="196"/>
      <c r="AGJ112">
        <f t="shared" si="343"/>
        <v>-50</v>
      </c>
      <c r="AGN112">
        <v>-1</v>
      </c>
      <c r="AGP112">
        <v>-1</v>
      </c>
      <c r="AGS112">
        <f t="shared" si="370"/>
        <v>1</v>
      </c>
      <c r="AGU112">
        <f t="shared" si="345"/>
        <v>0</v>
      </c>
      <c r="AGX112" s="116" t="s">
        <v>1108</v>
      </c>
      <c r="AGY112">
        <v>50</v>
      </c>
      <c r="AGZ112" t="str">
        <f t="shared" si="371"/>
        <v>FALSE</v>
      </c>
      <c r="AHA112">
        <f>ROUND(MARGIN!$J29,0)</f>
        <v>5</v>
      </c>
      <c r="AHB112">
        <f t="shared" si="347"/>
        <v>4</v>
      </c>
      <c r="AHC112">
        <f t="shared" si="348"/>
        <v>5</v>
      </c>
      <c r="AHD112" s="138">
        <f>AHC112*10000*MARGIN!$G29/MARGIN!$D29</f>
        <v>55174.544331170837</v>
      </c>
      <c r="AHE112" s="138"/>
      <c r="AHF112" s="196">
        <f t="shared" si="372"/>
        <v>0</v>
      </c>
      <c r="AHG112" s="196"/>
      <c r="AHH112" s="196"/>
      <c r="AHI112" s="196">
        <f t="shared" si="350"/>
        <v>0</v>
      </c>
      <c r="AHJ112" s="196">
        <f t="shared" si="373"/>
        <v>0</v>
      </c>
      <c r="AHK112" s="196"/>
      <c r="AHL112" s="196"/>
      <c r="AHM112" s="196"/>
      <c r="AHN112" s="196"/>
      <c r="AHO112" s="196"/>
      <c r="AHP112" s="196"/>
      <c r="AHQ112" s="196"/>
      <c r="AHS112">
        <f t="shared" si="352"/>
        <v>-50</v>
      </c>
      <c r="AHW112">
        <v>-1</v>
      </c>
      <c r="AHY112">
        <v>-1</v>
      </c>
      <c r="AIB112">
        <f t="shared" si="374"/>
        <v>1</v>
      </c>
      <c r="AID112">
        <f t="shared" si="354"/>
        <v>0</v>
      </c>
      <c r="AIG112" s="116" t="s">
        <v>1108</v>
      </c>
      <c r="AIH112">
        <v>50</v>
      </c>
      <c r="AII112" t="str">
        <f t="shared" si="375"/>
        <v>FALSE</v>
      </c>
      <c r="AIJ112">
        <f>ROUND(MARGIN!$J29,0)</f>
        <v>5</v>
      </c>
      <c r="AIK112">
        <f t="shared" si="356"/>
        <v>4</v>
      </c>
      <c r="AIL112">
        <f t="shared" si="357"/>
        <v>5</v>
      </c>
      <c r="AIM112" s="138">
        <f>AIL112*10000*MARGIN!$G29/MARGIN!$D29</f>
        <v>55174.544331170837</v>
      </c>
      <c r="AIN112" s="138"/>
      <c r="AIO112" s="196">
        <f t="shared" si="376"/>
        <v>0</v>
      </c>
      <c r="AIP112" s="196"/>
      <c r="AIQ112" s="196"/>
      <c r="AIR112" s="196">
        <f t="shared" si="359"/>
        <v>0</v>
      </c>
      <c r="AIS112" s="196">
        <f t="shared" si="377"/>
        <v>0</v>
      </c>
      <c r="AIT112" s="196"/>
      <c r="AIU112" s="196"/>
      <c r="AIV112" s="196"/>
      <c r="AIW112" s="196"/>
      <c r="AIX112" s="196"/>
      <c r="AIY112" s="196"/>
      <c r="AIZ112" s="196"/>
    </row>
    <row r="113" spans="1:936" x14ac:dyDescent="0.25">
      <c r="A113" t="s">
        <v>1091</v>
      </c>
      <c r="B113" s="164" t="s">
        <v>5</v>
      </c>
      <c r="F113" t="e">
        <f>-#REF!+G113</f>
        <v>#REF!</v>
      </c>
      <c r="G113">
        <v>-1</v>
      </c>
      <c r="H113">
        <v>-1</v>
      </c>
      <c r="I113">
        <v>-1</v>
      </c>
      <c r="J113">
        <f t="shared" si="317"/>
        <v>1</v>
      </c>
      <c r="K113">
        <f t="shared" si="318"/>
        <v>1</v>
      </c>
      <c r="L113" s="183">
        <v>-2.85019976111E-3</v>
      </c>
      <c r="M113" s="116" t="s">
        <v>917</v>
      </c>
      <c r="N113">
        <v>50</v>
      </c>
      <c r="O113" t="str">
        <f t="shared" si="319"/>
        <v>TRUE</v>
      </c>
      <c r="P113">
        <f>ROUND(MARGIN!$J30,0)</f>
        <v>5</v>
      </c>
      <c r="Q113" t="e">
        <f>IF(ABS(G113+I113)=2,ROUND(P113*(1+#REF!),0),IF(I113="",P113,ROUND(P113*(1+-#REF!),0)))</f>
        <v>#REF!</v>
      </c>
      <c r="R113">
        <f t="shared" si="361"/>
        <v>5</v>
      </c>
      <c r="S113" s="138">
        <f>R113*10000*MARGIN!$G30/MARGIN!$D30</f>
        <v>55094.843198932424</v>
      </c>
      <c r="T113" s="144">
        <f t="shared" si="320"/>
        <v>157.03130892399011</v>
      </c>
      <c r="U113" s="144">
        <f t="shared" si="321"/>
        <v>157.03130892399011</v>
      </c>
      <c r="W113">
        <f t="shared" si="322"/>
        <v>0</v>
      </c>
      <c r="X113">
        <v>-1</v>
      </c>
      <c r="Y113">
        <v>-1</v>
      </c>
      <c r="Z113">
        <v>1</v>
      </c>
      <c r="AA113">
        <f t="shared" si="323"/>
        <v>0</v>
      </c>
      <c r="AB113">
        <f t="shared" si="324"/>
        <v>0</v>
      </c>
      <c r="AC113">
        <v>8.7072177382700004E-3</v>
      </c>
      <c r="AD113" s="116" t="s">
        <v>1108</v>
      </c>
      <c r="AE113">
        <v>50</v>
      </c>
      <c r="AF113" t="str">
        <f t="shared" si="325"/>
        <v>TRUE</v>
      </c>
      <c r="AG113">
        <f>ROUND(MARGIN!$J30,0)</f>
        <v>5</v>
      </c>
      <c r="AH113">
        <f t="shared" si="362"/>
        <v>6</v>
      </c>
      <c r="AI113">
        <f t="shared" si="363"/>
        <v>5</v>
      </c>
      <c r="AJ113" s="138">
        <f>AI113*10000*MARGIN!$G30/MARGIN!$D30</f>
        <v>55094.843198932424</v>
      </c>
      <c r="AK113" s="196">
        <f t="shared" si="326"/>
        <v>-479.72279598894869</v>
      </c>
      <c r="AL113" s="196">
        <f t="shared" si="327"/>
        <v>-479.72279598894869</v>
      </c>
      <c r="AN113">
        <f t="shared" si="328"/>
        <v>0</v>
      </c>
      <c r="AO113">
        <v>-1</v>
      </c>
      <c r="AP113">
        <v>1</v>
      </c>
      <c r="AQ113">
        <v>-1</v>
      </c>
      <c r="AR113">
        <f t="shared" si="329"/>
        <v>1</v>
      </c>
      <c r="AS113">
        <f t="shared" si="330"/>
        <v>0</v>
      </c>
      <c r="AT113">
        <v>-1.51511428876E-3</v>
      </c>
      <c r="AU113" s="116" t="s">
        <v>1108</v>
      </c>
      <c r="AV113">
        <v>50</v>
      </c>
      <c r="AW113" t="str">
        <f t="shared" si="331"/>
        <v>TRUE</v>
      </c>
      <c r="AX113">
        <f>ROUND(MARGIN!$J30,0)</f>
        <v>5</v>
      </c>
      <c r="AY113">
        <f t="shared" si="364"/>
        <v>4</v>
      </c>
      <c r="AZ113">
        <f t="shared" si="365"/>
        <v>5</v>
      </c>
      <c r="BA113" s="138">
        <f>AZ113*10000*MARGIN!$G30/MARGIN!$D30</f>
        <v>55094.843198932424</v>
      </c>
      <c r="BB113" s="196">
        <f t="shared" si="332"/>
        <v>83.474984167694217</v>
      </c>
      <c r="BC113" s="196">
        <f t="shared" si="333"/>
        <v>-83.474984167694217</v>
      </c>
      <c r="BE113">
        <v>0</v>
      </c>
      <c r="BF113">
        <v>-1</v>
      </c>
      <c r="BG113">
        <v>-1</v>
      </c>
      <c r="BH113">
        <v>-1</v>
      </c>
      <c r="BI113">
        <v>1</v>
      </c>
      <c r="BJ113">
        <v>1</v>
      </c>
      <c r="BK113">
        <v>-2.2146032579300001E-4</v>
      </c>
      <c r="BL113" s="116" t="s">
        <v>1108</v>
      </c>
      <c r="BM113">
        <v>50</v>
      </c>
      <c r="BN113" t="s">
        <v>1180</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1180</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1180</v>
      </c>
      <c r="DB113">
        <v>7</v>
      </c>
      <c r="DC113">
        <v>9</v>
      </c>
      <c r="DD113">
        <v>7</v>
      </c>
      <c r="DE113" s="138">
        <v>79229.174449010083</v>
      </c>
      <c r="DF113" s="196">
        <v>0</v>
      </c>
      <c r="DG113" s="196"/>
      <c r="DH113" s="196">
        <v>0</v>
      </c>
      <c r="DJ113">
        <v>0</v>
      </c>
      <c r="DL113">
        <v>-1</v>
      </c>
      <c r="DN113">
        <v>-1</v>
      </c>
      <c r="DQ113">
        <v>1</v>
      </c>
      <c r="DS113">
        <v>0</v>
      </c>
      <c r="DV113" s="116" t="s">
        <v>1108</v>
      </c>
      <c r="DW113">
        <v>50</v>
      </c>
      <c r="DX113" t="s">
        <v>1183</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1183</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1183</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1183</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1183</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1183</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1183</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1183</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1183</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1183</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1183</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1183</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1183</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1183</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1183</v>
      </c>
      <c r="SF113">
        <v>4</v>
      </c>
      <c r="SG113">
        <v>3</v>
      </c>
      <c r="SH113">
        <v>4</v>
      </c>
      <c r="SI113" s="138">
        <v>44587.796835060195</v>
      </c>
      <c r="SJ113" s="138"/>
      <c r="SK113" s="196">
        <v>0</v>
      </c>
      <c r="SL113" s="196"/>
      <c r="SM113" s="196"/>
      <c r="SN113" s="196">
        <v>0</v>
      </c>
      <c r="SO113" s="196">
        <v>0</v>
      </c>
      <c r="SP113" s="196"/>
      <c r="SQ113" s="196"/>
      <c r="SR113" s="196"/>
      <c r="SS113" s="196"/>
      <c r="ST113" s="196"/>
      <c r="SU113" s="196"/>
      <c r="SV113" s="196"/>
      <c r="SX113">
        <v>-50</v>
      </c>
      <c r="TB113">
        <v>-1</v>
      </c>
      <c r="TD113">
        <v>-1</v>
      </c>
      <c r="TG113">
        <v>1</v>
      </c>
      <c r="TI113">
        <v>0</v>
      </c>
      <c r="TL113" s="116" t="s">
        <v>1108</v>
      </c>
      <c r="TM113">
        <v>50</v>
      </c>
      <c r="TN113" t="s">
        <v>1183</v>
      </c>
      <c r="TO113">
        <v>4</v>
      </c>
      <c r="TP113">
        <v>3</v>
      </c>
      <c r="TQ113">
        <v>4</v>
      </c>
      <c r="TR113" s="138">
        <v>44614.975840656582</v>
      </c>
      <c r="TS113" s="138"/>
      <c r="TT113" s="196">
        <v>0</v>
      </c>
      <c r="TU113" s="196"/>
      <c r="TV113" s="196"/>
      <c r="TW113" s="196">
        <v>0</v>
      </c>
      <c r="TX113" s="196">
        <v>0</v>
      </c>
      <c r="TY113" s="196"/>
      <c r="TZ113" s="196"/>
      <c r="UA113" s="196"/>
      <c r="UB113" s="196"/>
      <c r="UC113" s="196"/>
      <c r="UD113" s="196"/>
      <c r="UE113" s="196"/>
      <c r="UG113">
        <v>-50</v>
      </c>
      <c r="UK113">
        <v>-1</v>
      </c>
      <c r="UM113">
        <v>-1</v>
      </c>
      <c r="UP113">
        <v>1</v>
      </c>
      <c r="UR113">
        <v>0</v>
      </c>
      <c r="UU113" s="116" t="s">
        <v>1108</v>
      </c>
      <c r="UV113">
        <v>50</v>
      </c>
      <c r="UW113" t="s">
        <v>1183</v>
      </c>
      <c r="UX113">
        <v>4</v>
      </c>
      <c r="UY113">
        <v>3</v>
      </c>
      <c r="UZ113">
        <v>4</v>
      </c>
      <c r="VA113" s="138">
        <v>44699.873797128879</v>
      </c>
      <c r="VB113" s="138"/>
      <c r="VC113" s="196">
        <v>0</v>
      </c>
      <c r="VD113" s="196"/>
      <c r="VE113" s="196"/>
      <c r="VF113" s="196">
        <v>0</v>
      </c>
      <c r="VG113" s="196">
        <v>0</v>
      </c>
      <c r="VH113" s="196"/>
      <c r="VI113" s="196"/>
      <c r="VJ113" s="196"/>
      <c r="VK113" s="196"/>
      <c r="VL113" s="196"/>
      <c r="VM113" s="196"/>
      <c r="VN113" s="196"/>
      <c r="VP113">
        <v>-50</v>
      </c>
      <c r="VT113">
        <v>-1</v>
      </c>
      <c r="VV113">
        <v>-1</v>
      </c>
      <c r="VY113">
        <v>1</v>
      </c>
      <c r="WA113">
        <v>0</v>
      </c>
      <c r="WD113" s="116" t="s">
        <v>1108</v>
      </c>
      <c r="WE113">
        <v>50</v>
      </c>
      <c r="WF113" t="s">
        <v>1183</v>
      </c>
      <c r="WG113">
        <v>5</v>
      </c>
      <c r="WH113">
        <v>4</v>
      </c>
      <c r="WI113">
        <v>5</v>
      </c>
      <c r="WJ113" s="138">
        <v>55329.495831679233</v>
      </c>
      <c r="WK113" s="138"/>
      <c r="WL113" s="196">
        <v>0</v>
      </c>
      <c r="WM113" s="196"/>
      <c r="WN113" s="196"/>
      <c r="WO113" s="196">
        <v>0</v>
      </c>
      <c r="WP113" s="196">
        <v>0</v>
      </c>
      <c r="WQ113" s="196"/>
      <c r="WR113" s="196"/>
      <c r="WS113" s="196"/>
      <c r="WT113" s="196"/>
      <c r="WU113" s="196"/>
      <c r="WV113" s="196"/>
      <c r="WW113" s="196"/>
      <c r="WY113">
        <v>-50</v>
      </c>
      <c r="XC113">
        <v>-1</v>
      </c>
      <c r="XE113">
        <v>-1</v>
      </c>
      <c r="XH113">
        <v>1</v>
      </c>
      <c r="XJ113">
        <v>0</v>
      </c>
      <c r="XM113" s="116" t="s">
        <v>1108</v>
      </c>
      <c r="XN113">
        <v>50</v>
      </c>
      <c r="XO113" t="s">
        <v>1183</v>
      </c>
      <c r="XP113">
        <v>5</v>
      </c>
      <c r="XQ113">
        <v>4</v>
      </c>
      <c r="XR113">
        <v>5</v>
      </c>
      <c r="XS113" s="138">
        <v>55329.495831679233</v>
      </c>
      <c r="XT113" s="138"/>
      <c r="XU113" s="196">
        <v>0</v>
      </c>
      <c r="XV113" s="196"/>
      <c r="XW113" s="196"/>
      <c r="XX113" s="196">
        <v>0</v>
      </c>
      <c r="XY113" s="196">
        <v>0</v>
      </c>
      <c r="XZ113" s="196"/>
      <c r="YA113" s="196"/>
      <c r="YB113" s="196"/>
      <c r="YC113" s="196"/>
      <c r="YD113" s="196"/>
      <c r="YE113" s="196"/>
      <c r="YF113" s="196"/>
      <c r="YH113">
        <v>-50</v>
      </c>
      <c r="YL113">
        <v>-1</v>
      </c>
      <c r="YN113">
        <v>-1</v>
      </c>
      <c r="YQ113">
        <v>1</v>
      </c>
      <c r="YS113">
        <v>0</v>
      </c>
      <c r="YV113" s="116" t="s">
        <v>1108</v>
      </c>
      <c r="YW113">
        <v>50</v>
      </c>
      <c r="YX113" t="s">
        <v>1183</v>
      </c>
      <c r="YY113">
        <v>5</v>
      </c>
      <c r="YZ113">
        <v>4</v>
      </c>
      <c r="ZA113">
        <v>5</v>
      </c>
      <c r="ZB113" s="138">
        <v>55270.754529165839</v>
      </c>
      <c r="ZC113" s="138"/>
      <c r="ZD113" s="196">
        <v>0</v>
      </c>
      <c r="ZE113" s="196"/>
      <c r="ZF113" s="196"/>
      <c r="ZG113" s="196">
        <v>0</v>
      </c>
      <c r="ZH113" s="196">
        <v>0</v>
      </c>
      <c r="ZI113" s="196"/>
      <c r="ZJ113" s="196"/>
      <c r="ZK113" s="196"/>
      <c r="ZL113" s="196"/>
      <c r="ZM113" s="196"/>
      <c r="ZN113" s="196"/>
      <c r="ZO113" s="196"/>
      <c r="ZQ113">
        <v>-50</v>
      </c>
      <c r="ZU113">
        <v>-1</v>
      </c>
      <c r="ZW113">
        <v>-1</v>
      </c>
      <c r="ZZ113">
        <v>1</v>
      </c>
      <c r="AAB113">
        <v>0</v>
      </c>
      <c r="AAE113" s="116" t="s">
        <v>1108</v>
      </c>
      <c r="AAF113">
        <v>50</v>
      </c>
      <c r="AAG113" t="s">
        <v>1183</v>
      </c>
      <c r="AAH113">
        <v>5</v>
      </c>
      <c r="AAI113">
        <v>4</v>
      </c>
      <c r="AAJ113">
        <v>5</v>
      </c>
      <c r="AAK113" s="138">
        <v>55280.560147816788</v>
      </c>
      <c r="AAL113" s="138"/>
      <c r="AAM113" s="196">
        <v>0</v>
      </c>
      <c r="AAN113" s="196"/>
      <c r="AAO113" s="196"/>
      <c r="AAP113" s="196">
        <v>0</v>
      </c>
      <c r="AAQ113" s="196">
        <v>0</v>
      </c>
      <c r="AAR113" s="196"/>
      <c r="AAS113" s="196"/>
      <c r="AAT113" s="196"/>
      <c r="AAU113" s="196"/>
      <c r="AAV113" s="196"/>
      <c r="AAW113" s="196"/>
      <c r="AAX113" s="196"/>
      <c r="AAZ113">
        <v>-50</v>
      </c>
      <c r="ABD113">
        <v>-1</v>
      </c>
      <c r="ABF113">
        <v>-1</v>
      </c>
      <c r="ABI113">
        <v>1</v>
      </c>
      <c r="ABK113">
        <v>0</v>
      </c>
      <c r="ABN113" s="116" t="s">
        <v>1108</v>
      </c>
      <c r="ABO113">
        <v>50</v>
      </c>
      <c r="ABP113" t="s">
        <v>1183</v>
      </c>
      <c r="ABQ113">
        <v>5</v>
      </c>
      <c r="ABR113">
        <v>4</v>
      </c>
      <c r="ABS113">
        <v>5</v>
      </c>
      <c r="ABT113" s="138">
        <v>55436.144578313251</v>
      </c>
      <c r="ABU113" s="138"/>
      <c r="ABV113" s="196">
        <v>0</v>
      </c>
      <c r="ABW113" s="196"/>
      <c r="ABX113" s="196"/>
      <c r="ABY113" s="196">
        <v>0</v>
      </c>
      <c r="ABZ113" s="196">
        <v>0</v>
      </c>
      <c r="ACA113" s="196"/>
      <c r="ACB113" s="196"/>
      <c r="ACC113" s="196"/>
      <c r="ACD113" s="196"/>
      <c r="ACE113" s="196"/>
      <c r="ACF113" s="196"/>
      <c r="ACG113" s="196"/>
      <c r="ACI113">
        <v>-50</v>
      </c>
      <c r="ACM113">
        <v>-1</v>
      </c>
      <c r="ACO113">
        <v>-1</v>
      </c>
      <c r="ACR113">
        <v>1</v>
      </c>
      <c r="ACT113">
        <v>0</v>
      </c>
      <c r="ACW113" s="116" t="s">
        <v>1108</v>
      </c>
      <c r="ACX113">
        <v>50</v>
      </c>
      <c r="ACY113" t="s">
        <v>1183</v>
      </c>
      <c r="ACZ113">
        <v>5</v>
      </c>
      <c r="ADA113">
        <v>4</v>
      </c>
      <c r="ADB113">
        <v>5</v>
      </c>
      <c r="ADC113" s="138">
        <v>55453.413769989464</v>
      </c>
      <c r="ADD113" s="138"/>
      <c r="ADE113" s="196">
        <v>0</v>
      </c>
      <c r="ADF113" s="196"/>
      <c r="ADG113" s="196"/>
      <c r="ADH113" s="196">
        <v>0</v>
      </c>
      <c r="ADI113" s="196">
        <v>0</v>
      </c>
      <c r="ADJ113" s="196"/>
      <c r="ADK113" s="196"/>
      <c r="ADL113" s="196"/>
      <c r="ADM113" s="196"/>
      <c r="ADN113" s="196"/>
      <c r="ADO113" s="196"/>
      <c r="ADP113" s="196"/>
      <c r="ADR113">
        <v>-50</v>
      </c>
      <c r="ADV113">
        <v>-1</v>
      </c>
      <c r="ADX113">
        <v>-1</v>
      </c>
      <c r="AEA113">
        <v>1</v>
      </c>
      <c r="AEC113">
        <v>0</v>
      </c>
      <c r="AEF113" s="116" t="s">
        <v>1108</v>
      </c>
      <c r="AEG113">
        <v>50</v>
      </c>
      <c r="AEH113" t="s">
        <v>1183</v>
      </c>
      <c r="AEI113">
        <v>4</v>
      </c>
      <c r="AEJ113">
        <v>3</v>
      </c>
      <c r="AEK113">
        <v>4</v>
      </c>
      <c r="AEL113" s="138">
        <v>44465.098634294387</v>
      </c>
      <c r="AEM113" s="138"/>
      <c r="AEN113" s="196">
        <v>0</v>
      </c>
      <c r="AEO113" s="196"/>
      <c r="AEP113" s="196"/>
      <c r="AEQ113" s="196">
        <v>0</v>
      </c>
      <c r="AER113" s="196">
        <v>0</v>
      </c>
      <c r="AES113" s="196"/>
      <c r="AET113" s="196"/>
      <c r="AEU113" s="196"/>
      <c r="AEV113" s="196"/>
      <c r="AEW113" s="196"/>
      <c r="AEX113" s="196"/>
      <c r="AEY113" s="196"/>
      <c r="AFA113">
        <f t="shared" si="334"/>
        <v>-50</v>
      </c>
      <c r="AFE113">
        <v>-1</v>
      </c>
      <c r="AFG113">
        <v>-1</v>
      </c>
      <c r="AFJ113">
        <f t="shared" si="366"/>
        <v>1</v>
      </c>
      <c r="AFL113">
        <f t="shared" si="336"/>
        <v>0</v>
      </c>
      <c r="AFO113" s="116" t="s">
        <v>1108</v>
      </c>
      <c r="AFP113">
        <v>50</v>
      </c>
      <c r="AFQ113" t="str">
        <f t="shared" si="367"/>
        <v>FALSE</v>
      </c>
      <c r="AFR113">
        <f>ROUND(MARGIN!$J30,0)</f>
        <v>5</v>
      </c>
      <c r="AFS113">
        <f t="shared" si="338"/>
        <v>4</v>
      </c>
      <c r="AFT113">
        <f t="shared" si="339"/>
        <v>5</v>
      </c>
      <c r="AFU113" s="138">
        <f>AFT113*10000*MARGIN!$G30/MARGIN!$D30</f>
        <v>55094.843198932424</v>
      </c>
      <c r="AFV113" s="138"/>
      <c r="AFW113" s="196">
        <f t="shared" si="368"/>
        <v>0</v>
      </c>
      <c r="AFX113" s="196"/>
      <c r="AFY113" s="196"/>
      <c r="AFZ113" s="196">
        <f t="shared" si="341"/>
        <v>0</v>
      </c>
      <c r="AGA113" s="196">
        <f t="shared" si="369"/>
        <v>0</v>
      </c>
      <c r="AGB113" s="196"/>
      <c r="AGC113" s="196"/>
      <c r="AGD113" s="196"/>
      <c r="AGE113" s="196"/>
      <c r="AGF113" s="196"/>
      <c r="AGG113" s="196"/>
      <c r="AGH113" s="196"/>
      <c r="AGJ113">
        <f t="shared" si="343"/>
        <v>-50</v>
      </c>
      <c r="AGN113">
        <v>-1</v>
      </c>
      <c r="AGP113">
        <v>-1</v>
      </c>
      <c r="AGS113">
        <f t="shared" si="370"/>
        <v>1</v>
      </c>
      <c r="AGU113">
        <f t="shared" si="345"/>
        <v>0</v>
      </c>
      <c r="AGX113" s="116" t="s">
        <v>1108</v>
      </c>
      <c r="AGY113">
        <v>50</v>
      </c>
      <c r="AGZ113" t="str">
        <f t="shared" si="371"/>
        <v>FALSE</v>
      </c>
      <c r="AHA113">
        <f>ROUND(MARGIN!$J30,0)</f>
        <v>5</v>
      </c>
      <c r="AHB113">
        <f t="shared" si="347"/>
        <v>4</v>
      </c>
      <c r="AHC113">
        <f t="shared" si="348"/>
        <v>5</v>
      </c>
      <c r="AHD113" s="138">
        <f>AHC113*10000*MARGIN!$G30/MARGIN!$D30</f>
        <v>55094.843198932424</v>
      </c>
      <c r="AHE113" s="138"/>
      <c r="AHF113" s="196">
        <f t="shared" si="372"/>
        <v>0</v>
      </c>
      <c r="AHG113" s="196"/>
      <c r="AHH113" s="196"/>
      <c r="AHI113" s="196">
        <f t="shared" si="350"/>
        <v>0</v>
      </c>
      <c r="AHJ113" s="196">
        <f t="shared" si="373"/>
        <v>0</v>
      </c>
      <c r="AHK113" s="196"/>
      <c r="AHL113" s="196"/>
      <c r="AHM113" s="196"/>
      <c r="AHN113" s="196"/>
      <c r="AHO113" s="196"/>
      <c r="AHP113" s="196"/>
      <c r="AHQ113" s="196"/>
      <c r="AHS113">
        <f t="shared" si="352"/>
        <v>-50</v>
      </c>
      <c r="AHW113">
        <v>-1</v>
      </c>
      <c r="AHY113">
        <v>-1</v>
      </c>
      <c r="AIB113">
        <f t="shared" si="374"/>
        <v>1</v>
      </c>
      <c r="AID113">
        <f t="shared" si="354"/>
        <v>0</v>
      </c>
      <c r="AIG113" s="116" t="s">
        <v>1108</v>
      </c>
      <c r="AIH113">
        <v>50</v>
      </c>
      <c r="AII113" t="str">
        <f t="shared" si="375"/>
        <v>FALSE</v>
      </c>
      <c r="AIJ113">
        <f>ROUND(MARGIN!$J30,0)</f>
        <v>5</v>
      </c>
      <c r="AIK113">
        <f t="shared" si="356"/>
        <v>4</v>
      </c>
      <c r="AIL113">
        <f t="shared" si="357"/>
        <v>5</v>
      </c>
      <c r="AIM113" s="138">
        <f>AIL113*10000*MARGIN!$G30/MARGIN!$D30</f>
        <v>55094.843198932424</v>
      </c>
      <c r="AIN113" s="138"/>
      <c r="AIO113" s="196">
        <f t="shared" si="376"/>
        <v>0</v>
      </c>
      <c r="AIP113" s="196"/>
      <c r="AIQ113" s="196"/>
      <c r="AIR113" s="196">
        <f t="shared" si="359"/>
        <v>0</v>
      </c>
      <c r="AIS113" s="196">
        <f t="shared" si="377"/>
        <v>0</v>
      </c>
      <c r="AIT113" s="196"/>
      <c r="AIU113" s="196"/>
      <c r="AIV113" s="196"/>
      <c r="AIW113" s="196"/>
      <c r="AIX113" s="196"/>
      <c r="AIY113" s="196"/>
      <c r="AIZ113" s="196"/>
    </row>
    <row r="114" spans="1:936" x14ac:dyDescent="0.25">
      <c r="A114" t="s">
        <v>1092</v>
      </c>
      <c r="B114" s="164" t="s">
        <v>18</v>
      </c>
      <c r="F114" t="e">
        <f>-#REF!+G114</f>
        <v>#REF!</v>
      </c>
      <c r="G114">
        <v>-1</v>
      </c>
      <c r="H114">
        <v>-1</v>
      </c>
      <c r="I114">
        <v>1</v>
      </c>
      <c r="J114">
        <f t="shared" si="317"/>
        <v>0</v>
      </c>
      <c r="K114">
        <f t="shared" si="318"/>
        <v>0</v>
      </c>
      <c r="L114" s="183">
        <v>4.3651512407199998E-3</v>
      </c>
      <c r="M114" s="116" t="s">
        <v>917</v>
      </c>
      <c r="N114">
        <v>50</v>
      </c>
      <c r="O114" t="str">
        <f t="shared" si="319"/>
        <v>TRUE</v>
      </c>
      <c r="P114">
        <f>ROUND(MARGIN!$J31,0)</f>
        <v>5</v>
      </c>
      <c r="Q114" t="e">
        <f>IF(ABS(G114+I114)=2,ROUND(P114*(1+#REF!),0),IF(I114="",P114,ROUND(P114*(1+-#REF!),0)))</f>
        <v>#REF!</v>
      </c>
      <c r="R114">
        <f t="shared" si="361"/>
        <v>5</v>
      </c>
      <c r="S114" s="138">
        <f>R114*10000*MARGIN!$G31/MARGIN!$D31</f>
        <v>55128.596116702247</v>
      </c>
      <c r="T114" s="144">
        <f t="shared" si="320"/>
        <v>-240.64465973797456</v>
      </c>
      <c r="U114" s="144">
        <f t="shared" si="321"/>
        <v>-240.64465973797456</v>
      </c>
      <c r="W114">
        <f t="shared" si="322"/>
        <v>2</v>
      </c>
      <c r="X114">
        <v>1</v>
      </c>
      <c r="Y114">
        <v>-1</v>
      </c>
      <c r="Z114">
        <v>-1</v>
      </c>
      <c r="AA114">
        <f t="shared" si="323"/>
        <v>0</v>
      </c>
      <c r="AB114">
        <f t="shared" si="324"/>
        <v>1</v>
      </c>
      <c r="AC114">
        <v>-6.4832013850099996E-3</v>
      </c>
      <c r="AD114" s="116" t="s">
        <v>1108</v>
      </c>
      <c r="AE114">
        <v>50</v>
      </c>
      <c r="AF114" t="str">
        <f t="shared" si="325"/>
        <v>TRUE</v>
      </c>
      <c r="AG114">
        <f>ROUND(MARGIN!$J31,0)</f>
        <v>5</v>
      </c>
      <c r="AH114">
        <f t="shared" si="362"/>
        <v>4</v>
      </c>
      <c r="AI114">
        <f t="shared" si="363"/>
        <v>5</v>
      </c>
      <c r="AJ114" s="138">
        <f>AI114*10000*MARGIN!$G31/MARGIN!$D31</f>
        <v>55128.596116702247</v>
      </c>
      <c r="AK114" s="196">
        <f t="shared" si="326"/>
        <v>-357.40979069746089</v>
      </c>
      <c r="AL114" s="196">
        <f t="shared" si="327"/>
        <v>357.40979069746089</v>
      </c>
      <c r="AN114">
        <f t="shared" si="328"/>
        <v>-2</v>
      </c>
      <c r="AO114">
        <v>-1</v>
      </c>
      <c r="AP114">
        <v>-1</v>
      </c>
      <c r="AQ114">
        <v>-1</v>
      </c>
      <c r="AR114">
        <f t="shared" si="329"/>
        <v>1</v>
      </c>
      <c r="AS114">
        <f t="shared" si="330"/>
        <v>1</v>
      </c>
      <c r="AT114">
        <v>-5.1641360282400003E-3</v>
      </c>
      <c r="AU114" s="116" t="s">
        <v>1108</v>
      </c>
      <c r="AV114">
        <v>50</v>
      </c>
      <c r="AW114" t="str">
        <f t="shared" si="331"/>
        <v>TRUE</v>
      </c>
      <c r="AX114">
        <f>ROUND(MARGIN!$J31,0)</f>
        <v>5</v>
      </c>
      <c r="AY114">
        <f t="shared" si="364"/>
        <v>6</v>
      </c>
      <c r="AZ114">
        <f t="shared" si="365"/>
        <v>5</v>
      </c>
      <c r="BA114" s="138">
        <f>AZ114*10000*MARGIN!$G31/MARGIN!$D31</f>
        <v>55128.596116702247</v>
      </c>
      <c r="BB114" s="196">
        <f t="shared" si="332"/>
        <v>284.69156939255384</v>
      </c>
      <c r="BC114" s="196">
        <f t="shared" si="333"/>
        <v>284.69156939255384</v>
      </c>
      <c r="BE114">
        <v>2</v>
      </c>
      <c r="BF114">
        <v>1</v>
      </c>
      <c r="BG114">
        <v>-1</v>
      </c>
      <c r="BH114">
        <v>-1</v>
      </c>
      <c r="BI114">
        <v>0</v>
      </c>
      <c r="BJ114">
        <v>1</v>
      </c>
      <c r="BK114">
        <v>-3.09267064426E-3</v>
      </c>
      <c r="BL114" s="116" t="s">
        <v>1108</v>
      </c>
      <c r="BM114">
        <v>50</v>
      </c>
      <c r="BN114" t="s">
        <v>1180</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1180</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1180</v>
      </c>
      <c r="DB114">
        <v>7</v>
      </c>
      <c r="DC114">
        <v>9</v>
      </c>
      <c r="DD114">
        <v>7</v>
      </c>
      <c r="DE114" s="138">
        <v>79201.605292903725</v>
      </c>
      <c r="DF114" s="196">
        <v>0</v>
      </c>
      <c r="DG114" s="196"/>
      <c r="DH114" s="196">
        <v>0</v>
      </c>
      <c r="DJ114">
        <v>0</v>
      </c>
      <c r="DL114">
        <v>-1</v>
      </c>
      <c r="DN114">
        <v>-1</v>
      </c>
      <c r="DQ114">
        <v>1</v>
      </c>
      <c r="DS114">
        <v>0</v>
      </c>
      <c r="DV114" s="116" t="s">
        <v>1108</v>
      </c>
      <c r="DW114">
        <v>50</v>
      </c>
      <c r="DX114" t="s">
        <v>1183</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1183</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1183</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1183</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1183</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1183</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1183</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1183</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1183</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1183</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1183</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1183</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1183</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1183</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1183</v>
      </c>
      <c r="SF114">
        <v>4</v>
      </c>
      <c r="SG114">
        <v>3</v>
      </c>
      <c r="SH114">
        <v>4</v>
      </c>
      <c r="SI114" s="138">
        <v>44590.366533125976</v>
      </c>
      <c r="SJ114" s="138"/>
      <c r="SK114" s="196">
        <v>0</v>
      </c>
      <c r="SL114" s="196"/>
      <c r="SM114" s="196"/>
      <c r="SN114" s="196">
        <v>0</v>
      </c>
      <c r="SO114" s="196">
        <v>0</v>
      </c>
      <c r="SP114" s="196"/>
      <c r="SQ114" s="196"/>
      <c r="SR114" s="196"/>
      <c r="SS114" s="196"/>
      <c r="ST114" s="196"/>
      <c r="SU114" s="196"/>
      <c r="SV114" s="196"/>
      <c r="SX114">
        <v>-50</v>
      </c>
      <c r="TB114">
        <v>-1</v>
      </c>
      <c r="TD114">
        <v>-1</v>
      </c>
      <c r="TG114">
        <v>1</v>
      </c>
      <c r="TI114">
        <v>0</v>
      </c>
      <c r="TL114" s="116" t="s">
        <v>1108</v>
      </c>
      <c r="TM114">
        <v>50</v>
      </c>
      <c r="TN114" t="s">
        <v>1183</v>
      </c>
      <c r="TO114">
        <v>4</v>
      </c>
      <c r="TP114">
        <v>3</v>
      </c>
      <c r="TQ114">
        <v>4</v>
      </c>
      <c r="TR114" s="138">
        <v>44616.698038489623</v>
      </c>
      <c r="TS114" s="138"/>
      <c r="TT114" s="196">
        <v>0</v>
      </c>
      <c r="TU114" s="196"/>
      <c r="TV114" s="196"/>
      <c r="TW114" s="196">
        <v>0</v>
      </c>
      <c r="TX114" s="196">
        <v>0</v>
      </c>
      <c r="TY114" s="196"/>
      <c r="TZ114" s="196"/>
      <c r="UA114" s="196"/>
      <c r="UB114" s="196"/>
      <c r="UC114" s="196"/>
      <c r="UD114" s="196"/>
      <c r="UE114" s="196"/>
      <c r="UG114">
        <v>-50</v>
      </c>
      <c r="UK114">
        <v>-1</v>
      </c>
      <c r="UM114">
        <v>-1</v>
      </c>
      <c r="UP114">
        <v>1</v>
      </c>
      <c r="UR114">
        <v>0</v>
      </c>
      <c r="UU114" s="116" t="s">
        <v>1108</v>
      </c>
      <c r="UV114">
        <v>50</v>
      </c>
      <c r="UW114" t="s">
        <v>1183</v>
      </c>
      <c r="UX114">
        <v>5</v>
      </c>
      <c r="UY114">
        <v>4</v>
      </c>
      <c r="UZ114">
        <v>5</v>
      </c>
      <c r="VA114" s="138">
        <v>55443.810616224408</v>
      </c>
      <c r="VB114" s="138"/>
      <c r="VC114" s="196">
        <v>0</v>
      </c>
      <c r="VD114" s="196"/>
      <c r="VE114" s="196"/>
      <c r="VF114" s="196">
        <v>0</v>
      </c>
      <c r="VG114" s="196">
        <v>0</v>
      </c>
      <c r="VH114" s="196"/>
      <c r="VI114" s="196"/>
      <c r="VJ114" s="196"/>
      <c r="VK114" s="196"/>
      <c r="VL114" s="196"/>
      <c r="VM114" s="196"/>
      <c r="VN114" s="196"/>
      <c r="VP114">
        <v>-50</v>
      </c>
      <c r="VT114">
        <v>-1</v>
      </c>
      <c r="VV114">
        <v>-1</v>
      </c>
      <c r="VY114">
        <v>1</v>
      </c>
      <c r="WA114">
        <v>0</v>
      </c>
      <c r="WD114" s="116" t="s">
        <v>1108</v>
      </c>
      <c r="WE114">
        <v>50</v>
      </c>
      <c r="WF114" t="s">
        <v>1183</v>
      </c>
      <c r="WG114">
        <v>5</v>
      </c>
      <c r="WH114">
        <v>4</v>
      </c>
      <c r="WI114">
        <v>5</v>
      </c>
      <c r="WJ114" s="138">
        <v>55322.844299141805</v>
      </c>
      <c r="WK114" s="138"/>
      <c r="WL114" s="196">
        <v>0</v>
      </c>
      <c r="WM114" s="196"/>
      <c r="WN114" s="196"/>
      <c r="WO114" s="196">
        <v>0</v>
      </c>
      <c r="WP114" s="196">
        <v>0</v>
      </c>
      <c r="WQ114" s="196"/>
      <c r="WR114" s="196"/>
      <c r="WS114" s="196"/>
      <c r="WT114" s="196"/>
      <c r="WU114" s="196"/>
      <c r="WV114" s="196"/>
      <c r="WW114" s="196"/>
      <c r="WY114">
        <v>-50</v>
      </c>
      <c r="XC114">
        <v>-1</v>
      </c>
      <c r="XE114">
        <v>-1</v>
      </c>
      <c r="XH114">
        <v>1</v>
      </c>
      <c r="XJ114">
        <v>0</v>
      </c>
      <c r="XM114" s="116" t="s">
        <v>1108</v>
      </c>
      <c r="XN114">
        <v>50</v>
      </c>
      <c r="XO114" t="s">
        <v>1183</v>
      </c>
      <c r="XP114">
        <v>5</v>
      </c>
      <c r="XQ114">
        <v>4</v>
      </c>
      <c r="XR114">
        <v>5</v>
      </c>
      <c r="XS114" s="138">
        <v>55322.844299141805</v>
      </c>
      <c r="XT114" s="138"/>
      <c r="XU114" s="196">
        <v>0</v>
      </c>
      <c r="XV114" s="196"/>
      <c r="XW114" s="196"/>
      <c r="XX114" s="196">
        <v>0</v>
      </c>
      <c r="XY114" s="196">
        <v>0</v>
      </c>
      <c r="XZ114" s="196"/>
      <c r="YA114" s="196"/>
      <c r="YB114" s="196"/>
      <c r="YC114" s="196"/>
      <c r="YD114" s="196"/>
      <c r="YE114" s="196"/>
      <c r="YF114" s="196"/>
      <c r="YH114">
        <v>-50</v>
      </c>
      <c r="YL114">
        <v>-1</v>
      </c>
      <c r="YN114">
        <v>-1</v>
      </c>
      <c r="YQ114">
        <v>1</v>
      </c>
      <c r="YS114">
        <v>0</v>
      </c>
      <c r="YV114" s="116" t="s">
        <v>1108</v>
      </c>
      <c r="YW114">
        <v>50</v>
      </c>
      <c r="YX114" t="s">
        <v>1183</v>
      </c>
      <c r="YY114">
        <v>5</v>
      </c>
      <c r="YZ114">
        <v>4</v>
      </c>
      <c r="ZA114">
        <v>5</v>
      </c>
      <c r="ZB114" s="138">
        <v>55261.820030503302</v>
      </c>
      <c r="ZC114" s="138"/>
      <c r="ZD114" s="196">
        <v>0</v>
      </c>
      <c r="ZE114" s="196"/>
      <c r="ZF114" s="196"/>
      <c r="ZG114" s="196">
        <v>0</v>
      </c>
      <c r="ZH114" s="196">
        <v>0</v>
      </c>
      <c r="ZI114" s="196"/>
      <c r="ZJ114" s="196"/>
      <c r="ZK114" s="196"/>
      <c r="ZL114" s="196"/>
      <c r="ZM114" s="196"/>
      <c r="ZN114" s="196"/>
      <c r="ZO114" s="196"/>
      <c r="ZQ114">
        <v>-50</v>
      </c>
      <c r="ZU114">
        <v>-1</v>
      </c>
      <c r="ZW114">
        <v>-1</v>
      </c>
      <c r="ZZ114">
        <v>1</v>
      </c>
      <c r="AAB114">
        <v>0</v>
      </c>
      <c r="AAE114" s="116" t="s">
        <v>1108</v>
      </c>
      <c r="AAF114">
        <v>50</v>
      </c>
      <c r="AAG114" t="s">
        <v>1183</v>
      </c>
      <c r="AAH114">
        <v>5</v>
      </c>
      <c r="AAI114">
        <v>4</v>
      </c>
      <c r="AAJ114">
        <v>5</v>
      </c>
      <c r="AAK114" s="138">
        <v>55291.005291005291</v>
      </c>
      <c r="AAL114" s="138"/>
      <c r="AAM114" s="196">
        <v>0</v>
      </c>
      <c r="AAN114" s="196"/>
      <c r="AAO114" s="196"/>
      <c r="AAP114" s="196">
        <v>0</v>
      </c>
      <c r="AAQ114" s="196">
        <v>0</v>
      </c>
      <c r="AAR114" s="196"/>
      <c r="AAS114" s="196"/>
      <c r="AAT114" s="196"/>
      <c r="AAU114" s="196"/>
      <c r="AAV114" s="196"/>
      <c r="AAW114" s="196"/>
      <c r="AAX114" s="196"/>
      <c r="AAZ114">
        <v>-50</v>
      </c>
      <c r="ABD114">
        <v>-1</v>
      </c>
      <c r="ABF114">
        <v>-1</v>
      </c>
      <c r="ABI114">
        <v>1</v>
      </c>
      <c r="ABK114">
        <v>0</v>
      </c>
      <c r="ABN114" s="116" t="s">
        <v>1108</v>
      </c>
      <c r="ABO114">
        <v>50</v>
      </c>
      <c r="ABP114" t="s">
        <v>1183</v>
      </c>
      <c r="ABQ114">
        <v>5</v>
      </c>
      <c r="ABR114">
        <v>4</v>
      </c>
      <c r="ABS114">
        <v>5</v>
      </c>
      <c r="ABT114" s="138">
        <v>55449.826989619367</v>
      </c>
      <c r="ABU114" s="138"/>
      <c r="ABV114" s="196">
        <v>0</v>
      </c>
      <c r="ABW114" s="196"/>
      <c r="ABX114" s="196"/>
      <c r="ABY114" s="196">
        <v>0</v>
      </c>
      <c r="ABZ114" s="196">
        <v>0</v>
      </c>
      <c r="ACA114" s="196"/>
      <c r="ACB114" s="196"/>
      <c r="ACC114" s="196"/>
      <c r="ACD114" s="196"/>
      <c r="ACE114" s="196"/>
      <c r="ACF114" s="196"/>
      <c r="ACG114" s="196"/>
      <c r="ACI114">
        <v>-50</v>
      </c>
      <c r="ACM114">
        <v>-1</v>
      </c>
      <c r="ACO114">
        <v>-1</v>
      </c>
      <c r="ACR114">
        <v>1</v>
      </c>
      <c r="ACT114">
        <v>0</v>
      </c>
      <c r="ACW114" s="116" t="s">
        <v>1108</v>
      </c>
      <c r="ACX114">
        <v>50</v>
      </c>
      <c r="ACY114" t="s">
        <v>1183</v>
      </c>
      <c r="ACZ114">
        <v>5</v>
      </c>
      <c r="ADA114">
        <v>4</v>
      </c>
      <c r="ADB114">
        <v>5</v>
      </c>
      <c r="ADC114" s="138">
        <v>55449.563628983153</v>
      </c>
      <c r="ADD114" s="138"/>
      <c r="ADE114" s="196">
        <v>0</v>
      </c>
      <c r="ADF114" s="196"/>
      <c r="ADG114" s="196"/>
      <c r="ADH114" s="196">
        <v>0</v>
      </c>
      <c r="ADI114" s="196">
        <v>0</v>
      </c>
      <c r="ADJ114" s="196"/>
      <c r="ADK114" s="196"/>
      <c r="ADL114" s="196"/>
      <c r="ADM114" s="196"/>
      <c r="ADN114" s="196"/>
      <c r="ADO114" s="196"/>
      <c r="ADP114" s="196"/>
      <c r="ADR114">
        <v>-50</v>
      </c>
      <c r="ADV114">
        <v>-1</v>
      </c>
      <c r="ADX114">
        <v>-1</v>
      </c>
      <c r="AEA114">
        <v>1</v>
      </c>
      <c r="AEC114">
        <v>0</v>
      </c>
      <c r="AEF114" s="116" t="s">
        <v>1108</v>
      </c>
      <c r="AEG114">
        <v>50</v>
      </c>
      <c r="AEH114" t="s">
        <v>1183</v>
      </c>
      <c r="AEI114">
        <v>4</v>
      </c>
      <c r="AEJ114">
        <v>3</v>
      </c>
      <c r="AEK114">
        <v>4</v>
      </c>
      <c r="AEL114" s="138">
        <v>44466.197613949218</v>
      </c>
      <c r="AEM114" s="138"/>
      <c r="AEN114" s="196">
        <v>0</v>
      </c>
      <c r="AEO114" s="196"/>
      <c r="AEP114" s="196"/>
      <c r="AEQ114" s="196">
        <v>0</v>
      </c>
      <c r="AER114" s="196">
        <v>0</v>
      </c>
      <c r="AES114" s="196"/>
      <c r="AET114" s="196"/>
      <c r="AEU114" s="196"/>
      <c r="AEV114" s="196"/>
      <c r="AEW114" s="196"/>
      <c r="AEX114" s="196"/>
      <c r="AEY114" s="196"/>
      <c r="AFA114">
        <f t="shared" si="334"/>
        <v>-50</v>
      </c>
      <c r="AFE114">
        <v>-1</v>
      </c>
      <c r="AFG114">
        <v>-1</v>
      </c>
      <c r="AFJ114">
        <f t="shared" si="366"/>
        <v>1</v>
      </c>
      <c r="AFL114">
        <f t="shared" si="336"/>
        <v>0</v>
      </c>
      <c r="AFO114" s="116" t="s">
        <v>1108</v>
      </c>
      <c r="AFP114">
        <v>50</v>
      </c>
      <c r="AFQ114" t="str">
        <f t="shared" si="367"/>
        <v>FALSE</v>
      </c>
      <c r="AFR114">
        <f>ROUND(MARGIN!$J31,0)</f>
        <v>5</v>
      </c>
      <c r="AFS114">
        <f t="shared" si="338"/>
        <v>4</v>
      </c>
      <c r="AFT114">
        <f t="shared" si="339"/>
        <v>5</v>
      </c>
      <c r="AFU114" s="138">
        <f>AFT114*10000*MARGIN!$G31/MARGIN!$D31</f>
        <v>55128.596116702247</v>
      </c>
      <c r="AFV114" s="138"/>
      <c r="AFW114" s="196">
        <f t="shared" si="368"/>
        <v>0</v>
      </c>
      <c r="AFX114" s="196"/>
      <c r="AFY114" s="196"/>
      <c r="AFZ114" s="196">
        <f t="shared" si="341"/>
        <v>0</v>
      </c>
      <c r="AGA114" s="196">
        <f t="shared" si="369"/>
        <v>0</v>
      </c>
      <c r="AGB114" s="196"/>
      <c r="AGC114" s="196"/>
      <c r="AGD114" s="196"/>
      <c r="AGE114" s="196"/>
      <c r="AGF114" s="196"/>
      <c r="AGG114" s="196"/>
      <c r="AGH114" s="196"/>
      <c r="AGJ114">
        <f t="shared" si="343"/>
        <v>-50</v>
      </c>
      <c r="AGN114">
        <v>-1</v>
      </c>
      <c r="AGP114">
        <v>-1</v>
      </c>
      <c r="AGS114">
        <f t="shared" si="370"/>
        <v>1</v>
      </c>
      <c r="AGU114">
        <f t="shared" si="345"/>
        <v>0</v>
      </c>
      <c r="AGX114" s="116" t="s">
        <v>1108</v>
      </c>
      <c r="AGY114">
        <v>50</v>
      </c>
      <c r="AGZ114" t="str">
        <f t="shared" si="371"/>
        <v>FALSE</v>
      </c>
      <c r="AHA114">
        <f>ROUND(MARGIN!$J31,0)</f>
        <v>5</v>
      </c>
      <c r="AHB114">
        <f t="shared" si="347"/>
        <v>4</v>
      </c>
      <c r="AHC114">
        <f t="shared" si="348"/>
        <v>5</v>
      </c>
      <c r="AHD114" s="138">
        <f>AHC114*10000*MARGIN!$G31/MARGIN!$D31</f>
        <v>55128.596116702247</v>
      </c>
      <c r="AHE114" s="138"/>
      <c r="AHF114" s="196">
        <f t="shared" si="372"/>
        <v>0</v>
      </c>
      <c r="AHG114" s="196"/>
      <c r="AHH114" s="196"/>
      <c r="AHI114" s="196">
        <f t="shared" si="350"/>
        <v>0</v>
      </c>
      <c r="AHJ114" s="196">
        <f t="shared" si="373"/>
        <v>0</v>
      </c>
      <c r="AHK114" s="196"/>
      <c r="AHL114" s="196"/>
      <c r="AHM114" s="196"/>
      <c r="AHN114" s="196"/>
      <c r="AHO114" s="196"/>
      <c r="AHP114" s="196"/>
      <c r="AHQ114" s="196"/>
      <c r="AHS114">
        <f t="shared" si="352"/>
        <v>-50</v>
      </c>
      <c r="AHW114">
        <v>-1</v>
      </c>
      <c r="AHY114">
        <v>-1</v>
      </c>
      <c r="AIB114">
        <f t="shared" si="374"/>
        <v>1</v>
      </c>
      <c r="AID114">
        <f t="shared" si="354"/>
        <v>0</v>
      </c>
      <c r="AIG114" s="116" t="s">
        <v>1108</v>
      </c>
      <c r="AIH114">
        <v>50</v>
      </c>
      <c r="AII114" t="str">
        <f t="shared" si="375"/>
        <v>FALSE</v>
      </c>
      <c r="AIJ114">
        <f>ROUND(MARGIN!$J31,0)</f>
        <v>5</v>
      </c>
      <c r="AIK114">
        <f t="shared" si="356"/>
        <v>4</v>
      </c>
      <c r="AIL114">
        <f t="shared" si="357"/>
        <v>5</v>
      </c>
      <c r="AIM114" s="138">
        <f>AIL114*10000*MARGIN!$G31/MARGIN!$D31</f>
        <v>55128.596116702247</v>
      </c>
      <c r="AIN114" s="138"/>
      <c r="AIO114" s="196">
        <f t="shared" si="376"/>
        <v>0</v>
      </c>
      <c r="AIP114" s="196"/>
      <c r="AIQ114" s="196"/>
      <c r="AIR114" s="196">
        <f t="shared" si="359"/>
        <v>0</v>
      </c>
      <c r="AIS114" s="196">
        <f t="shared" si="377"/>
        <v>0</v>
      </c>
      <c r="AIT114" s="196"/>
      <c r="AIU114" s="196"/>
      <c r="AIV114" s="196"/>
      <c r="AIW114" s="196"/>
      <c r="AIX114" s="196"/>
      <c r="AIY114" s="196"/>
      <c r="AIZ114" s="196"/>
    </row>
    <row r="115" spans="1:936" x14ac:dyDescent="0.25">
      <c r="A115" t="s">
        <v>1093</v>
      </c>
      <c r="B115" s="164" t="s">
        <v>19</v>
      </c>
      <c r="F115" t="e">
        <f>-#REF!+G115</f>
        <v>#REF!</v>
      </c>
      <c r="G115">
        <v>-1</v>
      </c>
      <c r="H115">
        <v>-1</v>
      </c>
      <c r="I115">
        <v>1</v>
      </c>
      <c r="J115">
        <f t="shared" si="317"/>
        <v>0</v>
      </c>
      <c r="K115">
        <f t="shared" si="318"/>
        <v>0</v>
      </c>
      <c r="L115" s="183">
        <v>1.30523646901E-2</v>
      </c>
      <c r="M115" s="116" t="s">
        <v>917</v>
      </c>
      <c r="N115">
        <v>50</v>
      </c>
      <c r="O115" t="str">
        <f t="shared" si="319"/>
        <v>TRUE</v>
      </c>
      <c r="P115">
        <f>ROUND(MARGIN!$J32,0)</f>
        <v>5</v>
      </c>
      <c r="Q115" t="e">
        <f>IF(ABS(G115+I115)=2,ROUND(P115*(1+#REF!),0),IF(I115="",P115,ROUND(P115*(1+-#REF!),0)))</f>
        <v>#REF!</v>
      </c>
      <c r="R115">
        <f t="shared" si="361"/>
        <v>5</v>
      </c>
      <c r="S115" s="138">
        <f>R115*10000*MARGIN!$G32/MARGIN!$D32</f>
        <v>55164.6927</v>
      </c>
      <c r="T115" s="144">
        <f t="shared" si="320"/>
        <v>-720.02968713769724</v>
      </c>
      <c r="U115" s="144">
        <f t="shared" si="321"/>
        <v>-720.02968713769724</v>
      </c>
      <c r="W115">
        <f t="shared" si="322"/>
        <v>2</v>
      </c>
      <c r="X115">
        <v>1</v>
      </c>
      <c r="Y115">
        <v>-1</v>
      </c>
      <c r="Z115">
        <v>1</v>
      </c>
      <c r="AA115">
        <f t="shared" si="323"/>
        <v>1</v>
      </c>
      <c r="AB115">
        <f t="shared" si="324"/>
        <v>0</v>
      </c>
      <c r="AC115">
        <v>3.8563201511900001E-3</v>
      </c>
      <c r="AD115" s="116" t="s">
        <v>1108</v>
      </c>
      <c r="AE115">
        <v>50</v>
      </c>
      <c r="AF115" t="str">
        <f t="shared" si="325"/>
        <v>TRUE</v>
      </c>
      <c r="AG115">
        <f>ROUND(MARGIN!$J32,0)</f>
        <v>5</v>
      </c>
      <c r="AH115">
        <f t="shared" si="362"/>
        <v>4</v>
      </c>
      <c r="AI115">
        <f t="shared" si="363"/>
        <v>5</v>
      </c>
      <c r="AJ115" s="138">
        <f>AI115*10000*MARGIN!$G32/MARGIN!$D32</f>
        <v>55164.6927</v>
      </c>
      <c r="AK115" s="196">
        <f t="shared" si="326"/>
        <v>212.7327160932139</v>
      </c>
      <c r="AL115" s="196">
        <f t="shared" si="327"/>
        <v>-212.7327160932139</v>
      </c>
      <c r="AN115">
        <f t="shared" si="328"/>
        <v>-2</v>
      </c>
      <c r="AO115">
        <v>-1</v>
      </c>
      <c r="AP115">
        <v>-1</v>
      </c>
      <c r="AQ115">
        <v>-1</v>
      </c>
      <c r="AR115">
        <f t="shared" si="329"/>
        <v>1</v>
      </c>
      <c r="AS115">
        <f t="shared" si="330"/>
        <v>1</v>
      </c>
      <c r="AT115">
        <v>-7.0088405520599998E-3</v>
      </c>
      <c r="AU115" s="116" t="s">
        <v>1108</v>
      </c>
      <c r="AV115">
        <v>50</v>
      </c>
      <c r="AW115" t="str">
        <f t="shared" si="331"/>
        <v>TRUE</v>
      </c>
      <c r="AX115">
        <f>ROUND(MARGIN!$J32,0)</f>
        <v>5</v>
      </c>
      <c r="AY115">
        <f t="shared" si="364"/>
        <v>6</v>
      </c>
      <c r="AZ115">
        <f t="shared" si="365"/>
        <v>5</v>
      </c>
      <c r="BA115" s="138">
        <f>AZ115*10000*MARGIN!$G32/MARGIN!$D32</f>
        <v>55164.6927</v>
      </c>
      <c r="BB115" s="196">
        <f t="shared" si="332"/>
        <v>386.64053523768825</v>
      </c>
      <c r="BC115" s="196">
        <f t="shared" si="333"/>
        <v>386.64053523768825</v>
      </c>
      <c r="BE115">
        <v>0</v>
      </c>
      <c r="BF115">
        <v>-1</v>
      </c>
      <c r="BG115">
        <v>-1</v>
      </c>
      <c r="BH115">
        <v>1</v>
      </c>
      <c r="BI115">
        <v>0</v>
      </c>
      <c r="BJ115">
        <v>0</v>
      </c>
      <c r="BK115">
        <v>6.03351096536E-3</v>
      </c>
      <c r="BL115" s="116" t="s">
        <v>1108</v>
      </c>
      <c r="BM115">
        <v>50</v>
      </c>
      <c r="BN115" t="s">
        <v>1180</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1180</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1180</v>
      </c>
      <c r="DB115">
        <v>7</v>
      </c>
      <c r="DC115">
        <v>9</v>
      </c>
      <c r="DD115">
        <v>7</v>
      </c>
      <c r="DE115" s="138">
        <v>79189.572280000008</v>
      </c>
      <c r="DF115" s="196">
        <v>0</v>
      </c>
      <c r="DG115" s="196"/>
      <c r="DH115" s="196">
        <v>0</v>
      </c>
      <c r="DJ115">
        <v>0</v>
      </c>
      <c r="DL115">
        <v>-1</v>
      </c>
      <c r="DN115">
        <v>-1</v>
      </c>
      <c r="DQ115">
        <v>1</v>
      </c>
      <c r="DS115">
        <v>0</v>
      </c>
      <c r="DV115" s="116" t="s">
        <v>1108</v>
      </c>
      <c r="DW115">
        <v>50</v>
      </c>
      <c r="DX115" t="s">
        <v>1183</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1183</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1183</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1183</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1183</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1183</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1183</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1183</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1183</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1183</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1183</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1183</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1183</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1183</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1183</v>
      </c>
      <c r="SF115">
        <v>4</v>
      </c>
      <c r="SG115">
        <v>3</v>
      </c>
      <c r="SH115">
        <v>4</v>
      </c>
      <c r="SI115" s="138">
        <v>44583.044999999998</v>
      </c>
      <c r="SJ115" s="138"/>
      <c r="SK115" s="196">
        <v>0</v>
      </c>
      <c r="SL115" s="196"/>
      <c r="SM115" s="196"/>
      <c r="SN115" s="196">
        <v>0</v>
      </c>
      <c r="SO115" s="196">
        <v>0</v>
      </c>
      <c r="SP115" s="196"/>
      <c r="SQ115" s="196"/>
      <c r="SR115" s="196"/>
      <c r="SS115" s="196"/>
      <c r="ST115" s="196"/>
      <c r="SU115" s="196"/>
      <c r="SV115" s="196"/>
      <c r="SX115">
        <v>-50</v>
      </c>
      <c r="TB115">
        <v>-1</v>
      </c>
      <c r="TD115">
        <v>-1</v>
      </c>
      <c r="TG115">
        <v>1</v>
      </c>
      <c r="TI115">
        <v>0</v>
      </c>
      <c r="TL115" s="116" t="s">
        <v>1108</v>
      </c>
      <c r="TM115">
        <v>50</v>
      </c>
      <c r="TN115" t="s">
        <v>1183</v>
      </c>
      <c r="TO115">
        <v>4</v>
      </c>
      <c r="TP115">
        <v>3</v>
      </c>
      <c r="TQ115">
        <v>4</v>
      </c>
      <c r="TR115" s="138">
        <v>44609.096192000005</v>
      </c>
      <c r="TS115" s="138"/>
      <c r="TT115" s="196">
        <v>0</v>
      </c>
      <c r="TU115" s="196"/>
      <c r="TV115" s="196"/>
      <c r="TW115" s="196">
        <v>0</v>
      </c>
      <c r="TX115" s="196">
        <v>0</v>
      </c>
      <c r="TY115" s="196"/>
      <c r="TZ115" s="196"/>
      <c r="UA115" s="196"/>
      <c r="UB115" s="196"/>
      <c r="UC115" s="196"/>
      <c r="UD115" s="196"/>
      <c r="UE115" s="196"/>
      <c r="UG115">
        <v>-50</v>
      </c>
      <c r="UK115">
        <v>-1</v>
      </c>
      <c r="UM115">
        <v>-1</v>
      </c>
      <c r="UP115">
        <v>1</v>
      </c>
      <c r="UR115">
        <v>0</v>
      </c>
      <c r="UU115" s="116" t="s">
        <v>1108</v>
      </c>
      <c r="UV115">
        <v>50</v>
      </c>
      <c r="UW115" t="s">
        <v>1183</v>
      </c>
      <c r="UX115">
        <v>5</v>
      </c>
      <c r="UY115">
        <v>4</v>
      </c>
      <c r="UZ115">
        <v>5</v>
      </c>
      <c r="VA115" s="138">
        <v>55285.558560000005</v>
      </c>
      <c r="VB115" s="138"/>
      <c r="VC115" s="196">
        <v>0</v>
      </c>
      <c r="VD115" s="196"/>
      <c r="VE115" s="196"/>
      <c r="VF115" s="196">
        <v>0</v>
      </c>
      <c r="VG115" s="196">
        <v>0</v>
      </c>
      <c r="VH115" s="196"/>
      <c r="VI115" s="196"/>
      <c r="VJ115" s="196"/>
      <c r="VK115" s="196"/>
      <c r="VL115" s="196"/>
      <c r="VM115" s="196"/>
      <c r="VN115" s="196"/>
      <c r="VP115">
        <v>-50</v>
      </c>
      <c r="VT115">
        <v>-1</v>
      </c>
      <c r="VV115">
        <v>-1</v>
      </c>
      <c r="VY115">
        <v>1</v>
      </c>
      <c r="WA115">
        <v>0</v>
      </c>
      <c r="WD115" s="116" t="s">
        <v>1108</v>
      </c>
      <c r="WE115">
        <v>50</v>
      </c>
      <c r="WF115" t="s">
        <v>1183</v>
      </c>
      <c r="WG115">
        <v>5</v>
      </c>
      <c r="WH115">
        <v>4</v>
      </c>
      <c r="WI115">
        <v>5</v>
      </c>
      <c r="WJ115" s="138">
        <v>55339.483500000002</v>
      </c>
      <c r="WK115" s="138"/>
      <c r="WL115" s="196">
        <v>0</v>
      </c>
      <c r="WM115" s="196"/>
      <c r="WN115" s="196"/>
      <c r="WO115" s="196">
        <v>0</v>
      </c>
      <c r="WP115" s="196">
        <v>0</v>
      </c>
      <c r="WQ115" s="196"/>
      <c r="WR115" s="196"/>
      <c r="WS115" s="196"/>
      <c r="WT115" s="196"/>
      <c r="WU115" s="196"/>
      <c r="WV115" s="196"/>
      <c r="WW115" s="196"/>
      <c r="WY115">
        <v>-50</v>
      </c>
      <c r="XC115">
        <v>-1</v>
      </c>
      <c r="XE115">
        <v>-1</v>
      </c>
      <c r="XH115">
        <v>1</v>
      </c>
      <c r="XJ115">
        <v>0</v>
      </c>
      <c r="XM115" s="116" t="s">
        <v>1108</v>
      </c>
      <c r="XN115">
        <v>50</v>
      </c>
      <c r="XO115" t="s">
        <v>1183</v>
      </c>
      <c r="XP115">
        <v>5</v>
      </c>
      <c r="XQ115">
        <v>4</v>
      </c>
      <c r="XR115">
        <v>5</v>
      </c>
      <c r="XS115" s="138">
        <v>55339.483500000002</v>
      </c>
      <c r="XT115" s="138"/>
      <c r="XU115" s="196">
        <v>0</v>
      </c>
      <c r="XV115" s="196"/>
      <c r="XW115" s="196"/>
      <c r="XX115" s="196">
        <v>0</v>
      </c>
      <c r="XY115" s="196">
        <v>0</v>
      </c>
      <c r="XZ115" s="196"/>
      <c r="YA115" s="196"/>
      <c r="YB115" s="196"/>
      <c r="YC115" s="196"/>
      <c r="YD115" s="196"/>
      <c r="YE115" s="196"/>
      <c r="YF115" s="196"/>
      <c r="YH115">
        <v>-50</v>
      </c>
      <c r="YL115">
        <v>-1</v>
      </c>
      <c r="YN115">
        <v>-1</v>
      </c>
      <c r="YQ115">
        <v>1</v>
      </c>
      <c r="YS115">
        <v>0</v>
      </c>
      <c r="YV115" s="116" t="s">
        <v>1108</v>
      </c>
      <c r="YW115">
        <v>50</v>
      </c>
      <c r="YX115" t="s">
        <v>1183</v>
      </c>
      <c r="YY115">
        <v>5</v>
      </c>
      <c r="YZ115">
        <v>4</v>
      </c>
      <c r="ZA115">
        <v>5</v>
      </c>
      <c r="ZB115" s="138">
        <v>55266.565099999993</v>
      </c>
      <c r="ZC115" s="138"/>
      <c r="ZD115" s="196">
        <v>0</v>
      </c>
      <c r="ZE115" s="196"/>
      <c r="ZF115" s="196"/>
      <c r="ZG115" s="196">
        <v>0</v>
      </c>
      <c r="ZH115" s="196">
        <v>0</v>
      </c>
      <c r="ZI115" s="196"/>
      <c r="ZJ115" s="196"/>
      <c r="ZK115" s="196"/>
      <c r="ZL115" s="196"/>
      <c r="ZM115" s="196"/>
      <c r="ZN115" s="196"/>
      <c r="ZO115" s="196"/>
      <c r="ZQ115">
        <v>-50</v>
      </c>
      <c r="ZU115">
        <v>-1</v>
      </c>
      <c r="ZW115">
        <v>-1</v>
      </c>
      <c r="ZZ115">
        <v>1</v>
      </c>
      <c r="AAB115">
        <v>0</v>
      </c>
      <c r="AAE115" s="116" t="s">
        <v>1108</v>
      </c>
      <c r="AAF115">
        <v>50</v>
      </c>
      <c r="AAG115" t="s">
        <v>1183</v>
      </c>
      <c r="AAH115">
        <v>5</v>
      </c>
      <c r="AAI115">
        <v>4</v>
      </c>
      <c r="AAJ115">
        <v>5</v>
      </c>
      <c r="AAK115" s="138">
        <v>55290.995099999993</v>
      </c>
      <c r="AAL115" s="138"/>
      <c r="AAM115" s="196">
        <v>0</v>
      </c>
      <c r="AAN115" s="196"/>
      <c r="AAO115" s="196"/>
      <c r="AAP115" s="196">
        <v>0</v>
      </c>
      <c r="AAQ115" s="196">
        <v>0</v>
      </c>
      <c r="AAR115" s="196"/>
      <c r="AAS115" s="196"/>
      <c r="AAT115" s="196"/>
      <c r="AAU115" s="196"/>
      <c r="AAV115" s="196"/>
      <c r="AAW115" s="196"/>
      <c r="AAX115" s="196"/>
      <c r="AAZ115">
        <v>-50</v>
      </c>
      <c r="ABD115">
        <v>-1</v>
      </c>
      <c r="ABF115">
        <v>-1</v>
      </c>
      <c r="ABI115">
        <v>1</v>
      </c>
      <c r="ABK115">
        <v>0</v>
      </c>
      <c r="ABN115" s="116" t="s">
        <v>1108</v>
      </c>
      <c r="ABO115">
        <v>50</v>
      </c>
      <c r="ABP115" t="s">
        <v>1183</v>
      </c>
      <c r="ABQ115">
        <v>5</v>
      </c>
      <c r="ABR115">
        <v>4</v>
      </c>
      <c r="ABS115">
        <v>5</v>
      </c>
      <c r="ABT115" s="138">
        <v>55499.27895</v>
      </c>
      <c r="ABU115" s="138"/>
      <c r="ABV115" s="196">
        <v>0</v>
      </c>
      <c r="ABW115" s="196"/>
      <c r="ABX115" s="196"/>
      <c r="ABY115" s="196">
        <v>0</v>
      </c>
      <c r="ABZ115" s="196">
        <v>0</v>
      </c>
      <c r="ACA115" s="196"/>
      <c r="ACB115" s="196"/>
      <c r="ACC115" s="196"/>
      <c r="ACD115" s="196"/>
      <c r="ACE115" s="196"/>
      <c r="ACF115" s="196"/>
      <c r="ACG115" s="196"/>
      <c r="ACI115">
        <v>-50</v>
      </c>
      <c r="ACM115">
        <v>-1</v>
      </c>
      <c r="ACO115">
        <v>-1</v>
      </c>
      <c r="ACR115">
        <v>1</v>
      </c>
      <c r="ACT115">
        <v>0</v>
      </c>
      <c r="ACW115" s="116" t="s">
        <v>1108</v>
      </c>
      <c r="ACX115">
        <v>50</v>
      </c>
      <c r="ACY115" t="s">
        <v>1183</v>
      </c>
      <c r="ACZ115">
        <v>5</v>
      </c>
      <c r="ADA115">
        <v>4</v>
      </c>
      <c r="ADB115">
        <v>5</v>
      </c>
      <c r="ADC115" s="138">
        <v>55446.478350000005</v>
      </c>
      <c r="ADD115" s="138"/>
      <c r="ADE115" s="196">
        <v>0</v>
      </c>
      <c r="ADF115" s="196"/>
      <c r="ADG115" s="196"/>
      <c r="ADH115" s="196">
        <v>0</v>
      </c>
      <c r="ADI115" s="196">
        <v>0</v>
      </c>
      <c r="ADJ115" s="196"/>
      <c r="ADK115" s="196"/>
      <c r="ADL115" s="196"/>
      <c r="ADM115" s="196"/>
      <c r="ADN115" s="196"/>
      <c r="ADO115" s="196"/>
      <c r="ADP115" s="196"/>
      <c r="ADR115">
        <v>-50</v>
      </c>
      <c r="ADV115">
        <v>-1</v>
      </c>
      <c r="ADX115">
        <v>-1</v>
      </c>
      <c r="AEA115">
        <v>1</v>
      </c>
      <c r="AEC115">
        <v>0</v>
      </c>
      <c r="AEF115" s="116" t="s">
        <v>1108</v>
      </c>
      <c r="AEG115">
        <v>50</v>
      </c>
      <c r="AEH115" t="s">
        <v>1183</v>
      </c>
      <c r="AEI115">
        <v>4</v>
      </c>
      <c r="AEJ115">
        <v>3</v>
      </c>
      <c r="AEK115">
        <v>4</v>
      </c>
      <c r="AEL115" s="138">
        <v>44471.281919999994</v>
      </c>
      <c r="AEM115" s="138"/>
      <c r="AEN115" s="196">
        <v>0</v>
      </c>
      <c r="AEO115" s="196"/>
      <c r="AEP115" s="196"/>
      <c r="AEQ115" s="196">
        <v>0</v>
      </c>
      <c r="AER115" s="196">
        <v>0</v>
      </c>
      <c r="AES115" s="196"/>
      <c r="AET115" s="196"/>
      <c r="AEU115" s="196"/>
      <c r="AEV115" s="196"/>
      <c r="AEW115" s="196"/>
      <c r="AEX115" s="196"/>
      <c r="AEY115" s="196"/>
      <c r="AFA115">
        <f t="shared" si="334"/>
        <v>-50</v>
      </c>
      <c r="AFE115">
        <v>-1</v>
      </c>
      <c r="AFG115">
        <v>-1</v>
      </c>
      <c r="AFJ115">
        <f t="shared" si="366"/>
        <v>1</v>
      </c>
      <c r="AFL115">
        <f t="shared" si="336"/>
        <v>0</v>
      </c>
      <c r="AFO115" s="116" t="s">
        <v>1108</v>
      </c>
      <c r="AFP115">
        <v>50</v>
      </c>
      <c r="AFQ115" t="str">
        <f t="shared" si="367"/>
        <v>FALSE</v>
      </c>
      <c r="AFR115">
        <f>ROUND(MARGIN!$J32,0)</f>
        <v>5</v>
      </c>
      <c r="AFS115">
        <f t="shared" si="338"/>
        <v>4</v>
      </c>
      <c r="AFT115">
        <f t="shared" si="339"/>
        <v>5</v>
      </c>
      <c r="AFU115" s="138">
        <f>AFT115*10000*MARGIN!$G32/MARGIN!$D32</f>
        <v>55164.6927</v>
      </c>
      <c r="AFV115" s="138"/>
      <c r="AFW115" s="196">
        <f t="shared" si="368"/>
        <v>0</v>
      </c>
      <c r="AFX115" s="196"/>
      <c r="AFY115" s="196"/>
      <c r="AFZ115" s="196">
        <f t="shared" si="341"/>
        <v>0</v>
      </c>
      <c r="AGA115" s="196">
        <f t="shared" si="369"/>
        <v>0</v>
      </c>
      <c r="AGB115" s="196"/>
      <c r="AGC115" s="196"/>
      <c r="AGD115" s="196"/>
      <c r="AGE115" s="196"/>
      <c r="AGF115" s="196"/>
      <c r="AGG115" s="196"/>
      <c r="AGH115" s="196"/>
      <c r="AGJ115">
        <f t="shared" si="343"/>
        <v>-50</v>
      </c>
      <c r="AGN115">
        <v>-1</v>
      </c>
      <c r="AGP115">
        <v>-1</v>
      </c>
      <c r="AGS115">
        <f t="shared" si="370"/>
        <v>1</v>
      </c>
      <c r="AGU115">
        <f t="shared" si="345"/>
        <v>0</v>
      </c>
      <c r="AGX115" s="116" t="s">
        <v>1108</v>
      </c>
      <c r="AGY115">
        <v>50</v>
      </c>
      <c r="AGZ115" t="str">
        <f t="shared" si="371"/>
        <v>FALSE</v>
      </c>
      <c r="AHA115">
        <f>ROUND(MARGIN!$J32,0)</f>
        <v>5</v>
      </c>
      <c r="AHB115">
        <f t="shared" si="347"/>
        <v>4</v>
      </c>
      <c r="AHC115">
        <f t="shared" si="348"/>
        <v>5</v>
      </c>
      <c r="AHD115" s="138">
        <f>AHC115*10000*MARGIN!$G32/MARGIN!$D32</f>
        <v>55164.6927</v>
      </c>
      <c r="AHE115" s="138"/>
      <c r="AHF115" s="196">
        <f t="shared" si="372"/>
        <v>0</v>
      </c>
      <c r="AHG115" s="196"/>
      <c r="AHH115" s="196"/>
      <c r="AHI115" s="196">
        <f t="shared" si="350"/>
        <v>0</v>
      </c>
      <c r="AHJ115" s="196">
        <f t="shared" si="373"/>
        <v>0</v>
      </c>
      <c r="AHK115" s="196"/>
      <c r="AHL115" s="196"/>
      <c r="AHM115" s="196"/>
      <c r="AHN115" s="196"/>
      <c r="AHO115" s="196"/>
      <c r="AHP115" s="196"/>
      <c r="AHQ115" s="196"/>
      <c r="AHS115">
        <f t="shared" si="352"/>
        <v>-50</v>
      </c>
      <c r="AHW115">
        <v>-1</v>
      </c>
      <c r="AHY115">
        <v>-1</v>
      </c>
      <c r="AIB115">
        <f t="shared" si="374"/>
        <v>1</v>
      </c>
      <c r="AID115">
        <f t="shared" si="354"/>
        <v>0</v>
      </c>
      <c r="AIG115" s="116" t="s">
        <v>1108</v>
      </c>
      <c r="AIH115">
        <v>50</v>
      </c>
      <c r="AII115" t="str">
        <f t="shared" si="375"/>
        <v>FALSE</v>
      </c>
      <c r="AIJ115">
        <f>ROUND(MARGIN!$J32,0)</f>
        <v>5</v>
      </c>
      <c r="AIK115">
        <f t="shared" si="356"/>
        <v>4</v>
      </c>
      <c r="AIL115">
        <f t="shared" si="357"/>
        <v>5</v>
      </c>
      <c r="AIM115" s="138">
        <f>AIL115*10000*MARGIN!$G32/MARGIN!$D32</f>
        <v>55164.6927</v>
      </c>
      <c r="AIN115" s="138"/>
      <c r="AIO115" s="196">
        <f t="shared" si="376"/>
        <v>0</v>
      </c>
      <c r="AIP115" s="196"/>
      <c r="AIQ115" s="196"/>
      <c r="AIR115" s="196">
        <f t="shared" si="359"/>
        <v>0</v>
      </c>
      <c r="AIS115" s="196">
        <f t="shared" si="377"/>
        <v>0</v>
      </c>
      <c r="AIT115" s="196"/>
      <c r="AIU115" s="196"/>
      <c r="AIV115" s="196"/>
      <c r="AIW115" s="196"/>
      <c r="AIX115" s="196"/>
      <c r="AIY115" s="196"/>
      <c r="AIZ115" s="196"/>
    </row>
    <row r="116" spans="1:936" x14ac:dyDescent="0.25">
      <c r="A116" t="s">
        <v>1095</v>
      </c>
      <c r="B116" s="164" t="s">
        <v>10</v>
      </c>
      <c r="F116" t="e">
        <f>-#REF!+G116</f>
        <v>#REF!</v>
      </c>
      <c r="G116">
        <v>1</v>
      </c>
      <c r="H116">
        <v>1</v>
      </c>
      <c r="I116">
        <v>1</v>
      </c>
      <c r="J116">
        <f t="shared" si="317"/>
        <v>1</v>
      </c>
      <c r="K116">
        <f t="shared" si="318"/>
        <v>1</v>
      </c>
      <c r="L116" s="183">
        <v>1.9354433672100001E-2</v>
      </c>
      <c r="M116" s="116" t="s">
        <v>30</v>
      </c>
      <c r="N116">
        <v>50</v>
      </c>
      <c r="O116" t="str">
        <f t="shared" si="319"/>
        <v>TRUE</v>
      </c>
      <c r="P116">
        <f>ROUND(MARGIN!$J33,0)</f>
        <v>5</v>
      </c>
      <c r="Q116" t="e">
        <f>IF(ABS(G116+I116)=2,ROUND(P116*(1+#REF!),0),IF(I116="",P116,ROUND(P116*(1+-#REF!),0)))</f>
        <v>#REF!</v>
      </c>
      <c r="R116">
        <f t="shared" si="361"/>
        <v>5</v>
      </c>
      <c r="S116" s="138">
        <f>R116*10000*MARGIN!$G33/MARGIN!$D33</f>
        <v>55145</v>
      </c>
      <c r="T116" s="144">
        <f t="shared" si="320"/>
        <v>1067.3002448479547</v>
      </c>
      <c r="U116" s="144">
        <f t="shared" si="321"/>
        <v>1067.3002448479547</v>
      </c>
      <c r="W116">
        <f t="shared" si="322"/>
        <v>0</v>
      </c>
      <c r="X116">
        <v>1</v>
      </c>
      <c r="Y116">
        <v>1</v>
      </c>
      <c r="Z116">
        <v>-1</v>
      </c>
      <c r="AA116">
        <f t="shared" si="323"/>
        <v>0</v>
      </c>
      <c r="AB116">
        <f t="shared" si="324"/>
        <v>0</v>
      </c>
      <c r="AC116">
        <v>-1.1437922873200001E-3</v>
      </c>
      <c r="AD116" s="116" t="s">
        <v>1108</v>
      </c>
      <c r="AE116">
        <v>50</v>
      </c>
      <c r="AF116" t="str">
        <f t="shared" si="325"/>
        <v>TRUE</v>
      </c>
      <c r="AG116">
        <f>ROUND(MARGIN!$J33,0)</f>
        <v>5</v>
      </c>
      <c r="AH116">
        <f t="shared" si="362"/>
        <v>6</v>
      </c>
      <c r="AI116">
        <f t="shared" si="363"/>
        <v>5</v>
      </c>
      <c r="AJ116" s="138">
        <f>AI116*10000*MARGIN!$G33/MARGIN!$D33</f>
        <v>55145</v>
      </c>
      <c r="AK116" s="196">
        <f t="shared" si="326"/>
        <v>-63.074425684261406</v>
      </c>
      <c r="AL116" s="196">
        <f t="shared" si="327"/>
        <v>-63.074425684261406</v>
      </c>
      <c r="AN116">
        <f t="shared" si="328"/>
        <v>-2</v>
      </c>
      <c r="AO116">
        <v>-1</v>
      </c>
      <c r="AP116">
        <v>1</v>
      </c>
      <c r="AQ116">
        <v>1</v>
      </c>
      <c r="AR116">
        <f t="shared" si="329"/>
        <v>0</v>
      </c>
      <c r="AS116">
        <f t="shared" si="330"/>
        <v>1</v>
      </c>
      <c r="AT116">
        <v>4.1399843209100003E-4</v>
      </c>
      <c r="AU116" s="116" t="s">
        <v>1108</v>
      </c>
      <c r="AV116">
        <v>50</v>
      </c>
      <c r="AW116" t="str">
        <f t="shared" si="331"/>
        <v>TRUE</v>
      </c>
      <c r="AX116">
        <f>ROUND(MARGIN!$J33,0)</f>
        <v>5</v>
      </c>
      <c r="AY116">
        <f t="shared" si="364"/>
        <v>4</v>
      </c>
      <c r="AZ116">
        <f t="shared" si="365"/>
        <v>5</v>
      </c>
      <c r="BA116" s="138">
        <f>AZ116*10000*MARGIN!$G33/MARGIN!$D33</f>
        <v>55145</v>
      </c>
      <c r="BB116" s="196">
        <f t="shared" si="332"/>
        <v>-22.829943537658195</v>
      </c>
      <c r="BC116" s="196">
        <f t="shared" si="333"/>
        <v>22.829943537658195</v>
      </c>
      <c r="BE116">
        <v>0</v>
      </c>
      <c r="BF116">
        <v>-1</v>
      </c>
      <c r="BG116">
        <v>-1</v>
      </c>
      <c r="BH116">
        <v>1</v>
      </c>
      <c r="BI116">
        <v>0</v>
      </c>
      <c r="BJ116">
        <v>0</v>
      </c>
      <c r="BK116">
        <v>3.14332505679E-3</v>
      </c>
      <c r="BL116" s="116" t="s">
        <v>1108</v>
      </c>
      <c r="BM116">
        <v>50</v>
      </c>
      <c r="BN116" t="s">
        <v>1180</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1180</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1180</v>
      </c>
      <c r="DB116">
        <v>7</v>
      </c>
      <c r="DC116">
        <v>5</v>
      </c>
      <c r="DD116">
        <v>7</v>
      </c>
      <c r="DE116" s="138">
        <v>79214.8</v>
      </c>
      <c r="DF116" s="196">
        <v>0</v>
      </c>
      <c r="DG116" s="196"/>
      <c r="DH116" s="196">
        <v>0</v>
      </c>
      <c r="DJ116">
        <v>0</v>
      </c>
      <c r="DL116">
        <v>-1</v>
      </c>
      <c r="DN116">
        <v>-1</v>
      </c>
      <c r="DQ116">
        <v>1</v>
      </c>
      <c r="DS116">
        <v>0</v>
      </c>
      <c r="DV116" s="116" t="s">
        <v>1108</v>
      </c>
      <c r="DW116">
        <v>50</v>
      </c>
      <c r="DX116" t="s">
        <v>1183</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1183</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1183</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1183</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1183</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1183</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1183</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1183</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1183</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1183</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1183</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1183</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1183</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1183</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1183</v>
      </c>
      <c r="SF116">
        <v>4</v>
      </c>
      <c r="SG116">
        <v>3</v>
      </c>
      <c r="SH116">
        <v>4</v>
      </c>
      <c r="SI116" s="138">
        <v>44587.199999999997</v>
      </c>
      <c r="SJ116" s="138"/>
      <c r="SK116" s="196">
        <v>0</v>
      </c>
      <c r="SL116" s="196"/>
      <c r="SM116" s="196"/>
      <c r="SN116" s="196">
        <v>0</v>
      </c>
      <c r="SO116" s="196">
        <v>0</v>
      </c>
      <c r="SP116" s="196"/>
      <c r="SQ116" s="196"/>
      <c r="SR116" s="196"/>
      <c r="SS116" s="196"/>
      <c r="ST116" s="196"/>
      <c r="SU116" s="196"/>
      <c r="SV116" s="196"/>
      <c r="SX116">
        <v>-50</v>
      </c>
      <c r="TB116">
        <v>-1</v>
      </c>
      <c r="TD116">
        <v>-1</v>
      </c>
      <c r="TG116">
        <v>1</v>
      </c>
      <c r="TI116">
        <v>0</v>
      </c>
      <c r="TL116" s="116" t="s">
        <v>1108</v>
      </c>
      <c r="TM116">
        <v>50</v>
      </c>
      <c r="TN116" t="s">
        <v>1183</v>
      </c>
      <c r="TO116">
        <v>4</v>
      </c>
      <c r="TP116">
        <v>3</v>
      </c>
      <c r="TQ116">
        <v>4</v>
      </c>
      <c r="TR116" s="138">
        <v>44614</v>
      </c>
      <c r="TS116" s="138"/>
      <c r="TT116" s="196">
        <v>0</v>
      </c>
      <c r="TU116" s="196"/>
      <c r="TV116" s="196"/>
      <c r="TW116" s="196">
        <v>0</v>
      </c>
      <c r="TX116" s="196">
        <v>0</v>
      </c>
      <c r="TY116" s="196"/>
      <c r="TZ116" s="196"/>
      <c r="UA116" s="196"/>
      <c r="UB116" s="196"/>
      <c r="UC116" s="196"/>
      <c r="UD116" s="196"/>
      <c r="UE116" s="196"/>
      <c r="UG116">
        <v>-50</v>
      </c>
      <c r="UK116">
        <v>-1</v>
      </c>
      <c r="UM116">
        <v>-1</v>
      </c>
      <c r="UP116">
        <v>1</v>
      </c>
      <c r="UR116">
        <v>0</v>
      </c>
      <c r="UU116" s="116" t="s">
        <v>1108</v>
      </c>
      <c r="UV116">
        <v>50</v>
      </c>
      <c r="UW116" t="s">
        <v>1183</v>
      </c>
      <c r="UX116">
        <v>5</v>
      </c>
      <c r="UY116">
        <v>4</v>
      </c>
      <c r="UZ116">
        <v>5</v>
      </c>
      <c r="VA116" s="138">
        <v>55443.5</v>
      </c>
      <c r="VB116" s="138"/>
      <c r="VC116" s="196">
        <v>0</v>
      </c>
      <c r="VD116" s="196"/>
      <c r="VE116" s="196"/>
      <c r="VF116" s="196">
        <v>0</v>
      </c>
      <c r="VG116" s="196">
        <v>0</v>
      </c>
      <c r="VH116" s="196"/>
      <c r="VI116" s="196"/>
      <c r="VJ116" s="196"/>
      <c r="VK116" s="196"/>
      <c r="VL116" s="196"/>
      <c r="VM116" s="196"/>
      <c r="VN116" s="196"/>
      <c r="VP116">
        <v>-50</v>
      </c>
      <c r="VT116">
        <v>-1</v>
      </c>
      <c r="VV116">
        <v>-1</v>
      </c>
      <c r="VY116">
        <v>1</v>
      </c>
      <c r="WA116">
        <v>0</v>
      </c>
      <c r="WD116" s="116" t="s">
        <v>1108</v>
      </c>
      <c r="WE116">
        <v>50</v>
      </c>
      <c r="WF116" t="s">
        <v>1183</v>
      </c>
      <c r="WG116">
        <v>5</v>
      </c>
      <c r="WH116">
        <v>4</v>
      </c>
      <c r="WI116">
        <v>5</v>
      </c>
      <c r="WJ116" s="138">
        <v>55320</v>
      </c>
      <c r="WK116" s="138"/>
      <c r="WL116" s="196">
        <v>0</v>
      </c>
      <c r="WM116" s="196"/>
      <c r="WN116" s="196"/>
      <c r="WO116" s="196">
        <v>0</v>
      </c>
      <c r="WP116" s="196">
        <v>0</v>
      </c>
      <c r="WQ116" s="196"/>
      <c r="WR116" s="196"/>
      <c r="WS116" s="196"/>
      <c r="WT116" s="196"/>
      <c r="WU116" s="196"/>
      <c r="WV116" s="196"/>
      <c r="WW116" s="196"/>
      <c r="WY116">
        <v>-50</v>
      </c>
      <c r="XC116">
        <v>-1</v>
      </c>
      <c r="XE116">
        <v>-1</v>
      </c>
      <c r="XH116">
        <v>1</v>
      </c>
      <c r="XJ116">
        <v>0</v>
      </c>
      <c r="XM116" s="116" t="s">
        <v>1108</v>
      </c>
      <c r="XN116">
        <v>50</v>
      </c>
      <c r="XO116" t="s">
        <v>1183</v>
      </c>
      <c r="XP116">
        <v>5</v>
      </c>
      <c r="XQ116">
        <v>4</v>
      </c>
      <c r="XR116">
        <v>5</v>
      </c>
      <c r="XS116" s="138">
        <v>55320</v>
      </c>
      <c r="XT116" s="138"/>
      <c r="XU116" s="196">
        <v>0</v>
      </c>
      <c r="XV116" s="196"/>
      <c r="XW116" s="196"/>
      <c r="XX116" s="196">
        <v>0</v>
      </c>
      <c r="XY116" s="196">
        <v>0</v>
      </c>
      <c r="XZ116" s="196"/>
      <c r="YA116" s="196"/>
      <c r="YB116" s="196"/>
      <c r="YC116" s="196"/>
      <c r="YD116" s="196"/>
      <c r="YE116" s="196"/>
      <c r="YF116" s="196"/>
      <c r="YH116">
        <v>-50</v>
      </c>
      <c r="YL116">
        <v>-1</v>
      </c>
      <c r="YN116">
        <v>-1</v>
      </c>
      <c r="YQ116">
        <v>1</v>
      </c>
      <c r="YS116">
        <v>0</v>
      </c>
      <c r="YV116" s="116" t="s">
        <v>1108</v>
      </c>
      <c r="YW116">
        <v>50</v>
      </c>
      <c r="YX116" t="s">
        <v>1183</v>
      </c>
      <c r="YY116">
        <v>5</v>
      </c>
      <c r="YZ116">
        <v>4</v>
      </c>
      <c r="ZA116">
        <v>5</v>
      </c>
      <c r="ZB116" s="138">
        <v>55270</v>
      </c>
      <c r="ZC116" s="138"/>
      <c r="ZD116" s="196">
        <v>0</v>
      </c>
      <c r="ZE116" s="196"/>
      <c r="ZF116" s="196"/>
      <c r="ZG116" s="196">
        <v>0</v>
      </c>
      <c r="ZH116" s="196">
        <v>0</v>
      </c>
      <c r="ZI116" s="196"/>
      <c r="ZJ116" s="196"/>
      <c r="ZK116" s="196"/>
      <c r="ZL116" s="196"/>
      <c r="ZM116" s="196"/>
      <c r="ZN116" s="196"/>
      <c r="ZO116" s="196"/>
      <c r="ZQ116">
        <v>-50</v>
      </c>
      <c r="ZU116">
        <v>-1</v>
      </c>
      <c r="ZW116">
        <v>-1</v>
      </c>
      <c r="ZZ116">
        <v>1</v>
      </c>
      <c r="AAB116">
        <v>0</v>
      </c>
      <c r="AAE116" s="116" t="s">
        <v>1108</v>
      </c>
      <c r="AAF116">
        <v>50</v>
      </c>
      <c r="AAG116" t="s">
        <v>1183</v>
      </c>
      <c r="AAH116">
        <v>5</v>
      </c>
      <c r="AAI116">
        <v>4</v>
      </c>
      <c r="AAJ116">
        <v>5</v>
      </c>
      <c r="AAK116" s="138">
        <v>55289.999999999993</v>
      </c>
      <c r="AAL116" s="138"/>
      <c r="AAM116" s="196">
        <v>0</v>
      </c>
      <c r="AAN116" s="196"/>
      <c r="AAO116" s="196"/>
      <c r="AAP116" s="196">
        <v>0</v>
      </c>
      <c r="AAQ116" s="196">
        <v>0</v>
      </c>
      <c r="AAR116" s="196"/>
      <c r="AAS116" s="196"/>
      <c r="AAT116" s="196"/>
      <c r="AAU116" s="196"/>
      <c r="AAV116" s="196"/>
      <c r="AAW116" s="196"/>
      <c r="AAX116" s="196"/>
      <c r="AAZ116">
        <v>-50</v>
      </c>
      <c r="ABD116">
        <v>-1</v>
      </c>
      <c r="ABF116">
        <v>-1</v>
      </c>
      <c r="ABI116">
        <v>1</v>
      </c>
      <c r="ABK116">
        <v>0</v>
      </c>
      <c r="ABN116" s="116" t="s">
        <v>1108</v>
      </c>
      <c r="ABO116">
        <v>50</v>
      </c>
      <c r="ABP116" t="s">
        <v>1183</v>
      </c>
      <c r="ABQ116">
        <v>5</v>
      </c>
      <c r="ABR116">
        <v>4</v>
      </c>
      <c r="ABS116">
        <v>5</v>
      </c>
      <c r="ABT116" s="138">
        <v>55445</v>
      </c>
      <c r="ABU116" s="138"/>
      <c r="ABV116" s="196">
        <v>0</v>
      </c>
      <c r="ABW116" s="196"/>
      <c r="ABX116" s="196"/>
      <c r="ABY116" s="196">
        <v>0</v>
      </c>
      <c r="ABZ116" s="196">
        <v>0</v>
      </c>
      <c r="ACA116" s="196"/>
      <c r="ACB116" s="196"/>
      <c r="ACC116" s="196"/>
      <c r="ACD116" s="196"/>
      <c r="ACE116" s="196"/>
      <c r="ACF116" s="196"/>
      <c r="ACG116" s="196"/>
      <c r="ACI116">
        <v>-50</v>
      </c>
      <c r="ACM116">
        <v>-1</v>
      </c>
      <c r="ACO116">
        <v>-1</v>
      </c>
      <c r="ACR116">
        <v>1</v>
      </c>
      <c r="ACT116">
        <v>0</v>
      </c>
      <c r="ACW116" s="116" t="s">
        <v>1108</v>
      </c>
      <c r="ACX116">
        <v>50</v>
      </c>
      <c r="ACY116" t="s">
        <v>1183</v>
      </c>
      <c r="ACZ116">
        <v>5</v>
      </c>
      <c r="ADA116">
        <v>4</v>
      </c>
      <c r="ADB116">
        <v>5</v>
      </c>
      <c r="ADC116" s="138">
        <v>55450</v>
      </c>
      <c r="ADD116" s="138"/>
      <c r="ADE116" s="196">
        <v>0</v>
      </c>
      <c r="ADF116" s="196"/>
      <c r="ADG116" s="196"/>
      <c r="ADH116" s="196">
        <v>0</v>
      </c>
      <c r="ADI116" s="196">
        <v>0</v>
      </c>
      <c r="ADJ116" s="196"/>
      <c r="ADK116" s="196"/>
      <c r="ADL116" s="196"/>
      <c r="ADM116" s="196"/>
      <c r="ADN116" s="196"/>
      <c r="ADO116" s="196"/>
      <c r="ADP116" s="196"/>
      <c r="ADR116">
        <v>-50</v>
      </c>
      <c r="ADV116">
        <v>-1</v>
      </c>
      <c r="ADX116">
        <v>-1</v>
      </c>
      <c r="AEA116">
        <v>1</v>
      </c>
      <c r="AEC116">
        <v>0</v>
      </c>
      <c r="AEF116" s="116" t="s">
        <v>1108</v>
      </c>
      <c r="AEG116">
        <v>50</v>
      </c>
      <c r="AEH116" t="s">
        <v>1183</v>
      </c>
      <c r="AEI116">
        <v>4</v>
      </c>
      <c r="AEJ116">
        <v>3</v>
      </c>
      <c r="AEK116">
        <v>4</v>
      </c>
      <c r="AEL116" s="138">
        <v>44468</v>
      </c>
      <c r="AEM116" s="138"/>
      <c r="AEN116" s="196">
        <v>0</v>
      </c>
      <c r="AEO116" s="196"/>
      <c r="AEP116" s="196"/>
      <c r="AEQ116" s="196">
        <v>0</v>
      </c>
      <c r="AER116" s="196">
        <v>0</v>
      </c>
      <c r="AES116" s="196"/>
      <c r="AET116" s="196"/>
      <c r="AEU116" s="196"/>
      <c r="AEV116" s="196"/>
      <c r="AEW116" s="196"/>
      <c r="AEX116" s="196"/>
      <c r="AEY116" s="196"/>
      <c r="AFA116">
        <f t="shared" si="334"/>
        <v>-50</v>
      </c>
      <c r="AFE116">
        <v>-1</v>
      </c>
      <c r="AFG116">
        <v>-1</v>
      </c>
      <c r="AFJ116">
        <f t="shared" si="366"/>
        <v>1</v>
      </c>
      <c r="AFL116">
        <f t="shared" si="336"/>
        <v>0</v>
      </c>
      <c r="AFO116" s="116" t="s">
        <v>1108</v>
      </c>
      <c r="AFP116">
        <v>50</v>
      </c>
      <c r="AFQ116" t="str">
        <f t="shared" si="367"/>
        <v>FALSE</v>
      </c>
      <c r="AFR116">
        <f>ROUND(MARGIN!$J33,0)</f>
        <v>5</v>
      </c>
      <c r="AFS116">
        <f t="shared" si="338"/>
        <v>4</v>
      </c>
      <c r="AFT116">
        <f t="shared" si="339"/>
        <v>5</v>
      </c>
      <c r="AFU116" s="138">
        <f>AFT116*10000*MARGIN!$G33/MARGIN!$D33</f>
        <v>55145</v>
      </c>
      <c r="AFV116" s="138"/>
      <c r="AFW116" s="196">
        <f t="shared" si="368"/>
        <v>0</v>
      </c>
      <c r="AFX116" s="196"/>
      <c r="AFY116" s="196"/>
      <c r="AFZ116" s="196">
        <f t="shared" si="341"/>
        <v>0</v>
      </c>
      <c r="AGA116" s="196">
        <f t="shared" si="369"/>
        <v>0</v>
      </c>
      <c r="AGB116" s="196"/>
      <c r="AGC116" s="196"/>
      <c r="AGD116" s="196"/>
      <c r="AGE116" s="196"/>
      <c r="AGF116" s="196"/>
      <c r="AGG116" s="196"/>
      <c r="AGH116" s="196"/>
      <c r="AGJ116">
        <f t="shared" si="343"/>
        <v>-50</v>
      </c>
      <c r="AGN116">
        <v>-1</v>
      </c>
      <c r="AGP116">
        <v>-1</v>
      </c>
      <c r="AGS116">
        <f t="shared" si="370"/>
        <v>1</v>
      </c>
      <c r="AGU116">
        <f t="shared" si="345"/>
        <v>0</v>
      </c>
      <c r="AGX116" s="116" t="s">
        <v>1108</v>
      </c>
      <c r="AGY116">
        <v>50</v>
      </c>
      <c r="AGZ116" t="str">
        <f t="shared" si="371"/>
        <v>FALSE</v>
      </c>
      <c r="AHA116">
        <f>ROUND(MARGIN!$J33,0)</f>
        <v>5</v>
      </c>
      <c r="AHB116">
        <f t="shared" si="347"/>
        <v>4</v>
      </c>
      <c r="AHC116">
        <f t="shared" si="348"/>
        <v>5</v>
      </c>
      <c r="AHD116" s="138">
        <f>AHC116*10000*MARGIN!$G33/MARGIN!$D33</f>
        <v>55145</v>
      </c>
      <c r="AHE116" s="138"/>
      <c r="AHF116" s="196">
        <f t="shared" si="372"/>
        <v>0</v>
      </c>
      <c r="AHG116" s="196"/>
      <c r="AHH116" s="196"/>
      <c r="AHI116" s="196">
        <f t="shared" si="350"/>
        <v>0</v>
      </c>
      <c r="AHJ116" s="196">
        <f t="shared" si="373"/>
        <v>0</v>
      </c>
      <c r="AHK116" s="196"/>
      <c r="AHL116" s="196"/>
      <c r="AHM116" s="196"/>
      <c r="AHN116" s="196"/>
      <c r="AHO116" s="196"/>
      <c r="AHP116" s="196"/>
      <c r="AHQ116" s="196"/>
      <c r="AHS116">
        <f t="shared" si="352"/>
        <v>-50</v>
      </c>
      <c r="AHW116">
        <v>-1</v>
      </c>
      <c r="AHY116">
        <v>-1</v>
      </c>
      <c r="AIB116">
        <f t="shared" si="374"/>
        <v>1</v>
      </c>
      <c r="AID116">
        <f t="shared" si="354"/>
        <v>0</v>
      </c>
      <c r="AIG116" s="116" t="s">
        <v>1108</v>
      </c>
      <c r="AIH116">
        <v>50</v>
      </c>
      <c r="AII116" t="str">
        <f t="shared" si="375"/>
        <v>FALSE</v>
      </c>
      <c r="AIJ116">
        <f>ROUND(MARGIN!$J33,0)</f>
        <v>5</v>
      </c>
      <c r="AIK116">
        <f t="shared" si="356"/>
        <v>4</v>
      </c>
      <c r="AIL116">
        <f t="shared" si="357"/>
        <v>5</v>
      </c>
      <c r="AIM116" s="138">
        <f>AIL116*10000*MARGIN!$G33/MARGIN!$D33</f>
        <v>55145</v>
      </c>
      <c r="AIN116" s="138"/>
      <c r="AIO116" s="196">
        <f t="shared" si="376"/>
        <v>0</v>
      </c>
      <c r="AIP116" s="196"/>
      <c r="AIQ116" s="196"/>
      <c r="AIR116" s="196">
        <f t="shared" si="359"/>
        <v>0</v>
      </c>
      <c r="AIS116" s="196">
        <f t="shared" si="377"/>
        <v>0</v>
      </c>
      <c r="AIT116" s="196"/>
      <c r="AIU116" s="196"/>
      <c r="AIV116" s="196"/>
      <c r="AIW116" s="196"/>
      <c r="AIX116" s="196"/>
      <c r="AIY116" s="196"/>
      <c r="AIZ116" s="196"/>
    </row>
    <row r="117" spans="1:936" x14ac:dyDescent="0.25">
      <c r="A117" s="182" t="s">
        <v>1129</v>
      </c>
      <c r="B117" s="164" t="s">
        <v>3</v>
      </c>
      <c r="F117" t="e">
        <f>-#REF!+G117</f>
        <v>#REF!</v>
      </c>
      <c r="G117">
        <v>-1</v>
      </c>
      <c r="H117">
        <v>-1</v>
      </c>
      <c r="I117">
        <v>-1</v>
      </c>
      <c r="J117">
        <f t="shared" si="317"/>
        <v>1</v>
      </c>
      <c r="K117">
        <f t="shared" si="318"/>
        <v>1</v>
      </c>
      <c r="L117" s="183">
        <v>-1.0059926355599999E-2</v>
      </c>
      <c r="M117" s="116" t="s">
        <v>917</v>
      </c>
      <c r="N117">
        <v>50</v>
      </c>
      <c r="O117" t="str">
        <f t="shared" si="319"/>
        <v>TRUE</v>
      </c>
      <c r="P117">
        <f>ROUND(MARGIN!$J34,0)</f>
        <v>6</v>
      </c>
      <c r="Q117" t="e">
        <f>IF(ABS(G117+I117)=2,ROUND(P117*(1+#REF!),0),IF(I117="",P117,ROUND(P117*(1+-#REF!),0)))</f>
        <v>#REF!</v>
      </c>
      <c r="R117">
        <f t="shared" si="361"/>
        <v>6</v>
      </c>
      <c r="S117" s="138">
        <f>R117*10000*MARGIN!$G34/MARGIN!$D34</f>
        <v>46260.144100657708</v>
      </c>
      <c r="T117" s="144">
        <f t="shared" si="320"/>
        <v>465.3736428520603</v>
      </c>
      <c r="U117" s="144">
        <f t="shared" si="321"/>
        <v>465.3736428520603</v>
      </c>
      <c r="W117">
        <f t="shared" si="322"/>
        <v>0</v>
      </c>
      <c r="X117">
        <v>-1</v>
      </c>
      <c r="Y117">
        <v>-1</v>
      </c>
      <c r="Z117">
        <v>1</v>
      </c>
      <c r="AA117">
        <f t="shared" si="323"/>
        <v>0</v>
      </c>
      <c r="AB117">
        <f t="shared" si="324"/>
        <v>0</v>
      </c>
      <c r="AC117">
        <v>1.9655750856999998E-2</v>
      </c>
      <c r="AD117" s="116" t="s">
        <v>1108</v>
      </c>
      <c r="AE117">
        <v>50</v>
      </c>
      <c r="AF117" t="str">
        <f t="shared" si="325"/>
        <v>TRUE</v>
      </c>
      <c r="AG117">
        <f>ROUND(MARGIN!$J34,0)</f>
        <v>6</v>
      </c>
      <c r="AH117">
        <f t="shared" si="362"/>
        <v>8</v>
      </c>
      <c r="AI117">
        <f t="shared" si="363"/>
        <v>6</v>
      </c>
      <c r="AJ117" s="138">
        <f>AI117*10000*MARGIN!$G34/MARGIN!$D34</f>
        <v>46260.144100657708</v>
      </c>
      <c r="AK117" s="196">
        <f t="shared" si="326"/>
        <v>-909.27786705144615</v>
      </c>
      <c r="AL117" s="196">
        <f t="shared" si="327"/>
        <v>-909.27786705144615</v>
      </c>
      <c r="AN117">
        <f t="shared" si="328"/>
        <v>2</v>
      </c>
      <c r="AO117">
        <v>1</v>
      </c>
      <c r="AP117">
        <v>1</v>
      </c>
      <c r="AQ117">
        <v>1</v>
      </c>
      <c r="AR117">
        <f t="shared" si="329"/>
        <v>1</v>
      </c>
      <c r="AS117">
        <f t="shared" si="330"/>
        <v>1</v>
      </c>
      <c r="AT117">
        <v>4.5778047995399997E-3</v>
      </c>
      <c r="AU117" s="116" t="s">
        <v>1108</v>
      </c>
      <c r="AV117">
        <v>50</v>
      </c>
      <c r="AW117" t="str">
        <f t="shared" si="331"/>
        <v>TRUE</v>
      </c>
      <c r="AX117">
        <f>ROUND(MARGIN!$J34,0)</f>
        <v>6</v>
      </c>
      <c r="AY117">
        <f t="shared" si="364"/>
        <v>8</v>
      </c>
      <c r="AZ117">
        <f t="shared" si="365"/>
        <v>6</v>
      </c>
      <c r="BA117" s="138">
        <f>AZ117*10000*MARGIN!$G34/MARGIN!$D34</f>
        <v>46260.144100657708</v>
      </c>
      <c r="BB117" s="196">
        <f t="shared" si="332"/>
        <v>211.76990969140286</v>
      </c>
      <c r="BC117" s="196">
        <f t="shared" si="333"/>
        <v>211.76990969140286</v>
      </c>
      <c r="BE117">
        <v>0</v>
      </c>
      <c r="BF117">
        <v>1</v>
      </c>
      <c r="BG117">
        <v>1</v>
      </c>
      <c r="BH117">
        <v>-1</v>
      </c>
      <c r="BI117">
        <v>0</v>
      </c>
      <c r="BJ117">
        <v>0</v>
      </c>
      <c r="BK117">
        <v>-3.5601124995700002E-5</v>
      </c>
      <c r="BL117" s="116" t="s">
        <v>1108</v>
      </c>
      <c r="BM117">
        <v>50</v>
      </c>
      <c r="BN117" t="s">
        <v>1180</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1180</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1180</v>
      </c>
      <c r="DB117">
        <v>10</v>
      </c>
      <c r="DC117">
        <v>13</v>
      </c>
      <c r="DD117">
        <v>10</v>
      </c>
      <c r="DE117" s="138">
        <v>78571.161748225626</v>
      </c>
      <c r="DF117" s="196">
        <v>0</v>
      </c>
      <c r="DG117" s="196"/>
      <c r="DH117" s="196">
        <v>0</v>
      </c>
      <c r="DJ117">
        <v>0</v>
      </c>
      <c r="DL117">
        <v>1</v>
      </c>
      <c r="DN117">
        <v>1</v>
      </c>
      <c r="DQ117">
        <v>1</v>
      </c>
      <c r="DS117">
        <v>0</v>
      </c>
      <c r="DV117" s="116" t="s">
        <v>1108</v>
      </c>
      <c r="DW117">
        <v>50</v>
      </c>
      <c r="DX117" t="s">
        <v>1183</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1183</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1183</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1183</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1183</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1183</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1183</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1183</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1183</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1183</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1183</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1183</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1183</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1183</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1183</v>
      </c>
      <c r="SF117">
        <v>6</v>
      </c>
      <c r="SG117">
        <v>5</v>
      </c>
      <c r="SH117">
        <v>6</v>
      </c>
      <c r="SI117" s="138">
        <v>46662.178774219981</v>
      </c>
      <c r="SJ117" s="138"/>
      <c r="SK117" s="196">
        <v>0</v>
      </c>
      <c r="SL117" s="196"/>
      <c r="SM117" s="196"/>
      <c r="SN117" s="196">
        <v>0</v>
      </c>
      <c r="SO117" s="196">
        <v>0</v>
      </c>
      <c r="SP117" s="196"/>
      <c r="SQ117" s="196"/>
      <c r="SR117" s="196"/>
      <c r="SS117" s="196"/>
      <c r="ST117" s="196"/>
      <c r="SU117" s="196"/>
      <c r="SV117" s="196"/>
      <c r="SX117">
        <v>-50</v>
      </c>
      <c r="TB117">
        <v>1</v>
      </c>
      <c r="TD117">
        <v>1</v>
      </c>
      <c r="TG117">
        <v>1</v>
      </c>
      <c r="TI117">
        <v>0</v>
      </c>
      <c r="TL117" s="116" t="s">
        <v>1108</v>
      </c>
      <c r="TM117">
        <v>50</v>
      </c>
      <c r="TN117" t="s">
        <v>1183</v>
      </c>
      <c r="TO117">
        <v>6</v>
      </c>
      <c r="TP117">
        <v>5</v>
      </c>
      <c r="TQ117">
        <v>6</v>
      </c>
      <c r="TR117" s="138">
        <v>46353.464479368609</v>
      </c>
      <c r="TS117" s="138"/>
      <c r="TT117" s="196">
        <v>0</v>
      </c>
      <c r="TU117" s="196"/>
      <c r="TV117" s="196"/>
      <c r="TW117" s="196">
        <v>0</v>
      </c>
      <c r="TX117" s="196">
        <v>0</v>
      </c>
      <c r="TY117" s="196"/>
      <c r="TZ117" s="196"/>
      <c r="UA117" s="196"/>
      <c r="UB117" s="196"/>
      <c r="UC117" s="196"/>
      <c r="UD117" s="196"/>
      <c r="UE117" s="196"/>
      <c r="UG117">
        <v>-50</v>
      </c>
      <c r="UK117">
        <v>1</v>
      </c>
      <c r="UM117">
        <v>1</v>
      </c>
      <c r="UP117">
        <v>1</v>
      </c>
      <c r="UR117">
        <v>0</v>
      </c>
      <c r="UU117" s="116" t="s">
        <v>1108</v>
      </c>
      <c r="UV117">
        <v>50</v>
      </c>
      <c r="UW117" t="s">
        <v>1183</v>
      </c>
      <c r="UX117">
        <v>6</v>
      </c>
      <c r="UY117">
        <v>5</v>
      </c>
      <c r="UZ117">
        <v>6</v>
      </c>
      <c r="VA117" s="138">
        <v>46193.208707998107</v>
      </c>
      <c r="VB117" s="138"/>
      <c r="VC117" s="196">
        <v>0</v>
      </c>
      <c r="VD117" s="196"/>
      <c r="VE117" s="196"/>
      <c r="VF117" s="196">
        <v>0</v>
      </c>
      <c r="VG117" s="196">
        <v>0</v>
      </c>
      <c r="VH117" s="196"/>
      <c r="VI117" s="196"/>
      <c r="VJ117" s="196"/>
      <c r="VK117" s="196"/>
      <c r="VL117" s="196"/>
      <c r="VM117" s="196"/>
      <c r="VN117" s="196"/>
      <c r="VP117">
        <v>-50</v>
      </c>
      <c r="VT117">
        <v>1</v>
      </c>
      <c r="VV117">
        <v>1</v>
      </c>
      <c r="VY117">
        <v>1</v>
      </c>
      <c r="WA117">
        <v>0</v>
      </c>
      <c r="WD117" s="116" t="s">
        <v>1108</v>
      </c>
      <c r="WE117">
        <v>50</v>
      </c>
      <c r="WF117" t="s">
        <v>1183</v>
      </c>
      <c r="WG117">
        <v>6</v>
      </c>
      <c r="WH117">
        <v>5</v>
      </c>
      <c r="WI117">
        <v>6</v>
      </c>
      <c r="WJ117" s="138">
        <v>46167.60566296149</v>
      </c>
      <c r="WK117" s="138"/>
      <c r="WL117" s="196">
        <v>0</v>
      </c>
      <c r="WM117" s="196"/>
      <c r="WN117" s="196"/>
      <c r="WO117" s="196">
        <v>0</v>
      </c>
      <c r="WP117" s="196">
        <v>0</v>
      </c>
      <c r="WQ117" s="196"/>
      <c r="WR117" s="196"/>
      <c r="WS117" s="196"/>
      <c r="WT117" s="196"/>
      <c r="WU117" s="196"/>
      <c r="WV117" s="196"/>
      <c r="WW117" s="196"/>
      <c r="WY117">
        <v>-50</v>
      </c>
      <c r="XC117">
        <v>1</v>
      </c>
      <c r="XE117">
        <v>1</v>
      </c>
      <c r="XH117">
        <v>1</v>
      </c>
      <c r="XJ117">
        <v>0</v>
      </c>
      <c r="XM117" s="116" t="s">
        <v>1108</v>
      </c>
      <c r="XN117">
        <v>50</v>
      </c>
      <c r="XO117" t="s">
        <v>1183</v>
      </c>
      <c r="XP117">
        <v>6</v>
      </c>
      <c r="XQ117">
        <v>5</v>
      </c>
      <c r="XR117">
        <v>6</v>
      </c>
      <c r="XS117" s="138">
        <v>46167.60566296149</v>
      </c>
      <c r="XT117" s="138"/>
      <c r="XU117" s="196">
        <v>0</v>
      </c>
      <c r="XV117" s="196"/>
      <c r="XW117" s="196"/>
      <c r="XX117" s="196">
        <v>0</v>
      </c>
      <c r="XY117" s="196">
        <v>0</v>
      </c>
      <c r="XZ117" s="196"/>
      <c r="YA117" s="196"/>
      <c r="YB117" s="196"/>
      <c r="YC117" s="196"/>
      <c r="YD117" s="196"/>
      <c r="YE117" s="196"/>
      <c r="YF117" s="196"/>
      <c r="YH117">
        <v>-50</v>
      </c>
      <c r="YL117">
        <v>1</v>
      </c>
      <c r="YN117">
        <v>1</v>
      </c>
      <c r="YQ117">
        <v>1</v>
      </c>
      <c r="YS117">
        <v>0</v>
      </c>
      <c r="YV117" s="116" t="s">
        <v>1108</v>
      </c>
      <c r="YW117">
        <v>50</v>
      </c>
      <c r="YX117" t="s">
        <v>1183</v>
      </c>
      <c r="YY117">
        <v>7</v>
      </c>
      <c r="YZ117">
        <v>5</v>
      </c>
      <c r="ZA117">
        <v>7</v>
      </c>
      <c r="ZB117" s="138">
        <v>53693.766307983278</v>
      </c>
      <c r="ZC117" s="138"/>
      <c r="ZD117" s="196">
        <v>0</v>
      </c>
      <c r="ZE117" s="196"/>
      <c r="ZF117" s="196"/>
      <c r="ZG117" s="196">
        <v>0</v>
      </c>
      <c r="ZH117" s="196">
        <v>0</v>
      </c>
      <c r="ZI117" s="196"/>
      <c r="ZJ117" s="196"/>
      <c r="ZK117" s="196"/>
      <c r="ZL117" s="196"/>
      <c r="ZM117" s="196"/>
      <c r="ZN117" s="196"/>
      <c r="ZO117" s="196"/>
      <c r="ZQ117">
        <v>-50</v>
      </c>
      <c r="ZU117">
        <v>1</v>
      </c>
      <c r="ZW117">
        <v>1</v>
      </c>
      <c r="ZZ117">
        <v>1</v>
      </c>
      <c r="AAB117">
        <v>0</v>
      </c>
      <c r="AAE117" s="116" t="s">
        <v>1108</v>
      </c>
      <c r="AAF117">
        <v>50</v>
      </c>
      <c r="AAG117" t="s">
        <v>1183</v>
      </c>
      <c r="AAH117">
        <v>7</v>
      </c>
      <c r="AAI117">
        <v>5</v>
      </c>
      <c r="AAJ117">
        <v>7</v>
      </c>
      <c r="AAK117" s="138">
        <v>53338.284833219877</v>
      </c>
      <c r="AAL117" s="138"/>
      <c r="AAM117" s="196">
        <v>0</v>
      </c>
      <c r="AAN117" s="196"/>
      <c r="AAO117" s="196"/>
      <c r="AAP117" s="196">
        <v>0</v>
      </c>
      <c r="AAQ117" s="196">
        <v>0</v>
      </c>
      <c r="AAR117" s="196"/>
      <c r="AAS117" s="196"/>
      <c r="AAT117" s="196"/>
      <c r="AAU117" s="196"/>
      <c r="AAV117" s="196"/>
      <c r="AAW117" s="196"/>
      <c r="AAX117" s="196"/>
      <c r="AAZ117">
        <v>-50</v>
      </c>
      <c r="ABD117">
        <v>1</v>
      </c>
      <c r="ABF117">
        <v>1</v>
      </c>
      <c r="ABI117">
        <v>1</v>
      </c>
      <c r="ABK117">
        <v>0</v>
      </c>
      <c r="ABN117" s="116" t="s">
        <v>1108</v>
      </c>
      <c r="ABO117">
        <v>50</v>
      </c>
      <c r="ABP117" t="s">
        <v>1183</v>
      </c>
      <c r="ABQ117">
        <v>7</v>
      </c>
      <c r="ABR117">
        <v>5</v>
      </c>
      <c r="ABS117">
        <v>7</v>
      </c>
      <c r="ABT117" s="138">
        <v>53737.73796240965</v>
      </c>
      <c r="ABU117" s="138"/>
      <c r="ABV117" s="196">
        <v>0</v>
      </c>
      <c r="ABW117" s="196"/>
      <c r="ABX117" s="196"/>
      <c r="ABY117" s="196">
        <v>0</v>
      </c>
      <c r="ABZ117" s="196">
        <v>0</v>
      </c>
      <c r="ACA117" s="196"/>
      <c r="ACB117" s="196"/>
      <c r="ACC117" s="196"/>
      <c r="ACD117" s="196"/>
      <c r="ACE117" s="196"/>
      <c r="ACF117" s="196"/>
      <c r="ACG117" s="196"/>
      <c r="ACI117">
        <v>-50</v>
      </c>
      <c r="ACM117">
        <v>1</v>
      </c>
      <c r="ACO117">
        <v>1</v>
      </c>
      <c r="ACR117">
        <v>1</v>
      </c>
      <c r="ACT117">
        <v>0</v>
      </c>
      <c r="ACW117" s="116" t="s">
        <v>1108</v>
      </c>
      <c r="ACX117">
        <v>50</v>
      </c>
      <c r="ACY117" t="s">
        <v>1183</v>
      </c>
      <c r="ACZ117">
        <v>6</v>
      </c>
      <c r="ADA117">
        <v>5</v>
      </c>
      <c r="ADB117">
        <v>6</v>
      </c>
      <c r="ADC117" s="138">
        <v>46288.937000861821</v>
      </c>
      <c r="ADD117" s="138"/>
      <c r="ADE117" s="196">
        <v>0</v>
      </c>
      <c r="ADF117" s="196"/>
      <c r="ADG117" s="196"/>
      <c r="ADH117" s="196">
        <v>0</v>
      </c>
      <c r="ADI117" s="196">
        <v>0</v>
      </c>
      <c r="ADJ117" s="196"/>
      <c r="ADK117" s="196"/>
      <c r="ADL117" s="196"/>
      <c r="ADM117" s="196"/>
      <c r="ADN117" s="196"/>
      <c r="ADO117" s="196"/>
      <c r="ADP117" s="196"/>
      <c r="ADR117">
        <v>-50</v>
      </c>
      <c r="ADV117">
        <v>1</v>
      </c>
      <c r="ADX117">
        <v>1</v>
      </c>
      <c r="AEA117">
        <v>1</v>
      </c>
      <c r="AEC117">
        <v>0</v>
      </c>
      <c r="AEF117" s="116" t="s">
        <v>1108</v>
      </c>
      <c r="AEG117">
        <v>50</v>
      </c>
      <c r="AEH117" t="s">
        <v>1183</v>
      </c>
      <c r="AEI117">
        <v>6</v>
      </c>
      <c r="AEJ117">
        <v>5</v>
      </c>
      <c r="AEK117">
        <v>6</v>
      </c>
      <c r="AEL117" s="138">
        <v>46527.776005311076</v>
      </c>
      <c r="AEM117" s="138"/>
      <c r="AEN117" s="196">
        <v>0</v>
      </c>
      <c r="AEO117" s="196"/>
      <c r="AEP117" s="196"/>
      <c r="AEQ117" s="196">
        <v>0</v>
      </c>
      <c r="AER117" s="196">
        <v>0</v>
      </c>
      <c r="AES117" s="196"/>
      <c r="AET117" s="196"/>
      <c r="AEU117" s="196"/>
      <c r="AEV117" s="196"/>
      <c r="AEW117" s="196"/>
      <c r="AEX117" s="196"/>
      <c r="AEY117" s="196"/>
      <c r="AFA117">
        <f t="shared" si="334"/>
        <v>-50</v>
      </c>
      <c r="AFE117">
        <v>1</v>
      </c>
      <c r="AFG117">
        <v>1</v>
      </c>
      <c r="AFJ117">
        <f t="shared" si="366"/>
        <v>1</v>
      </c>
      <c r="AFL117">
        <f t="shared" si="336"/>
        <v>0</v>
      </c>
      <c r="AFO117" s="116" t="s">
        <v>1108</v>
      </c>
      <c r="AFP117">
        <v>50</v>
      </c>
      <c r="AFQ117" t="str">
        <f t="shared" si="367"/>
        <v>FALSE</v>
      </c>
      <c r="AFR117">
        <f>ROUND(MARGIN!$J34,0)</f>
        <v>6</v>
      </c>
      <c r="AFS117">
        <f t="shared" si="338"/>
        <v>5</v>
      </c>
      <c r="AFT117">
        <f t="shared" si="339"/>
        <v>6</v>
      </c>
      <c r="AFU117" s="138">
        <f>AFT117*10000*MARGIN!$G34/MARGIN!$D34</f>
        <v>46260.144100657708</v>
      </c>
      <c r="AFV117" s="138"/>
      <c r="AFW117" s="196">
        <f t="shared" si="368"/>
        <v>0</v>
      </c>
      <c r="AFX117" s="196"/>
      <c r="AFY117" s="196"/>
      <c r="AFZ117" s="196">
        <f t="shared" si="341"/>
        <v>0</v>
      </c>
      <c r="AGA117" s="196">
        <f t="shared" si="369"/>
        <v>0</v>
      </c>
      <c r="AGB117" s="196"/>
      <c r="AGC117" s="196"/>
      <c r="AGD117" s="196"/>
      <c r="AGE117" s="196"/>
      <c r="AGF117" s="196"/>
      <c r="AGG117" s="196"/>
      <c r="AGH117" s="196"/>
      <c r="AGJ117">
        <f t="shared" si="343"/>
        <v>-50</v>
      </c>
      <c r="AGN117">
        <v>1</v>
      </c>
      <c r="AGP117">
        <v>1</v>
      </c>
      <c r="AGS117">
        <f t="shared" si="370"/>
        <v>1</v>
      </c>
      <c r="AGU117">
        <f t="shared" si="345"/>
        <v>0</v>
      </c>
      <c r="AGX117" s="116" t="s">
        <v>1108</v>
      </c>
      <c r="AGY117">
        <v>50</v>
      </c>
      <c r="AGZ117" t="str">
        <f t="shared" si="371"/>
        <v>FALSE</v>
      </c>
      <c r="AHA117">
        <f>ROUND(MARGIN!$J34,0)</f>
        <v>6</v>
      </c>
      <c r="AHB117">
        <f t="shared" si="347"/>
        <v>5</v>
      </c>
      <c r="AHC117">
        <f t="shared" si="348"/>
        <v>6</v>
      </c>
      <c r="AHD117" s="138">
        <f>AHC117*10000*MARGIN!$G34/MARGIN!$D34</f>
        <v>46260.144100657708</v>
      </c>
      <c r="AHE117" s="138"/>
      <c r="AHF117" s="196">
        <f t="shared" si="372"/>
        <v>0</v>
      </c>
      <c r="AHG117" s="196"/>
      <c r="AHH117" s="196"/>
      <c r="AHI117" s="196">
        <f t="shared" si="350"/>
        <v>0</v>
      </c>
      <c r="AHJ117" s="196">
        <f t="shared" si="373"/>
        <v>0</v>
      </c>
      <c r="AHK117" s="196"/>
      <c r="AHL117" s="196"/>
      <c r="AHM117" s="196"/>
      <c r="AHN117" s="196"/>
      <c r="AHO117" s="196"/>
      <c r="AHP117" s="196"/>
      <c r="AHQ117" s="196"/>
      <c r="AHS117">
        <f t="shared" si="352"/>
        <v>-50</v>
      </c>
      <c r="AHW117">
        <v>1</v>
      </c>
      <c r="AHY117">
        <v>1</v>
      </c>
      <c r="AIB117">
        <f t="shared" si="374"/>
        <v>1</v>
      </c>
      <c r="AID117">
        <f t="shared" si="354"/>
        <v>0</v>
      </c>
      <c r="AIG117" s="116" t="s">
        <v>1108</v>
      </c>
      <c r="AIH117">
        <v>50</v>
      </c>
      <c r="AII117" t="str">
        <f t="shared" si="375"/>
        <v>FALSE</v>
      </c>
      <c r="AIJ117">
        <f>ROUND(MARGIN!$J34,0)</f>
        <v>6</v>
      </c>
      <c r="AIK117">
        <f t="shared" si="356"/>
        <v>5</v>
      </c>
      <c r="AIL117">
        <f t="shared" si="357"/>
        <v>6</v>
      </c>
      <c r="AIM117" s="138">
        <f>AIL117*10000*MARGIN!$G34/MARGIN!$D34</f>
        <v>46260.144100657708</v>
      </c>
      <c r="AIN117" s="138"/>
      <c r="AIO117" s="196">
        <f t="shared" si="376"/>
        <v>0</v>
      </c>
      <c r="AIP117" s="196"/>
      <c r="AIQ117" s="196"/>
      <c r="AIR117" s="196">
        <f t="shared" si="359"/>
        <v>0</v>
      </c>
      <c r="AIS117" s="196">
        <f t="shared" si="377"/>
        <v>0</v>
      </c>
      <c r="AIT117" s="196"/>
      <c r="AIU117" s="196"/>
      <c r="AIV117" s="196"/>
      <c r="AIW117" s="196"/>
      <c r="AIX117" s="196"/>
      <c r="AIY117" s="196"/>
      <c r="AIZ117" s="196"/>
    </row>
    <row r="118" spans="1:936" x14ac:dyDescent="0.25">
      <c r="A118" s="182" t="s">
        <v>1130</v>
      </c>
      <c r="B118" s="164" t="s">
        <v>2</v>
      </c>
      <c r="F118" t="e">
        <f>-#REF!+G118</f>
        <v>#REF!</v>
      </c>
      <c r="G118">
        <v>-1</v>
      </c>
      <c r="H118">
        <v>1</v>
      </c>
      <c r="I118">
        <v>-1</v>
      </c>
      <c r="J118">
        <f t="shared" si="317"/>
        <v>1</v>
      </c>
      <c r="K118">
        <f t="shared" si="318"/>
        <v>0</v>
      </c>
      <c r="L118" s="183">
        <v>-1.6326420466E-3</v>
      </c>
      <c r="M118" s="116" t="s">
        <v>917</v>
      </c>
      <c r="N118">
        <v>50</v>
      </c>
      <c r="O118" t="str">
        <f t="shared" si="319"/>
        <v>TRUE</v>
      </c>
      <c r="P118">
        <f>ROUND(MARGIN!$J35,0)</f>
        <v>7</v>
      </c>
      <c r="Q118" t="e">
        <f>IF(ABS(G118+I118)=2,ROUND(P118*(1+#REF!),0),IF(I118="",P118,ROUND(P118*(1+-#REF!),0)))</f>
        <v>#REF!</v>
      </c>
      <c r="R118">
        <f t="shared" si="361"/>
        <v>7</v>
      </c>
      <c r="S118" s="138">
        <f>R118*10000*MARGIN!$G35/MARGIN!$D35</f>
        <v>49812.511044704988</v>
      </c>
      <c r="T118" s="144">
        <f t="shared" si="320"/>
        <v>81.325999978312254</v>
      </c>
      <c r="U118" s="144">
        <f t="shared" si="321"/>
        <v>-81.325999978312254</v>
      </c>
      <c r="W118">
        <f t="shared" si="322"/>
        <v>0</v>
      </c>
      <c r="X118">
        <v>-1</v>
      </c>
      <c r="Y118">
        <v>1</v>
      </c>
      <c r="Z118">
        <v>1</v>
      </c>
      <c r="AA118">
        <f t="shared" si="323"/>
        <v>0</v>
      </c>
      <c r="AB118">
        <f t="shared" si="324"/>
        <v>1</v>
      </c>
      <c r="AC118">
        <v>5.7168342523499999E-3</v>
      </c>
      <c r="AD118" s="116" t="s">
        <v>1108</v>
      </c>
      <c r="AE118">
        <v>50</v>
      </c>
      <c r="AF118" t="str">
        <f t="shared" si="325"/>
        <v>TRUE</v>
      </c>
      <c r="AG118">
        <f>ROUND(MARGIN!$J35,0)</f>
        <v>7</v>
      </c>
      <c r="AH118">
        <f t="shared" si="362"/>
        <v>5</v>
      </c>
      <c r="AI118">
        <f t="shared" si="363"/>
        <v>7</v>
      </c>
      <c r="AJ118" s="138">
        <f>AI118*10000*MARGIN!$G35/MARGIN!$D35</f>
        <v>49812.511044704988</v>
      </c>
      <c r="AK118" s="196">
        <f t="shared" si="326"/>
        <v>-284.76986933593213</v>
      </c>
      <c r="AL118" s="196">
        <f t="shared" si="327"/>
        <v>284.76986933593213</v>
      </c>
      <c r="AN118">
        <f t="shared" si="328"/>
        <v>2</v>
      </c>
      <c r="AO118">
        <v>1</v>
      </c>
      <c r="AP118">
        <v>1</v>
      </c>
      <c r="AQ118">
        <v>1</v>
      </c>
      <c r="AR118">
        <f t="shared" si="329"/>
        <v>1</v>
      </c>
      <c r="AS118">
        <f t="shared" si="330"/>
        <v>1</v>
      </c>
      <c r="AT118">
        <v>6.5040650406499997E-3</v>
      </c>
      <c r="AU118" s="116" t="s">
        <v>1108</v>
      </c>
      <c r="AV118">
        <v>50</v>
      </c>
      <c r="AW118" t="str">
        <f t="shared" si="331"/>
        <v>TRUE</v>
      </c>
      <c r="AX118">
        <f>ROUND(MARGIN!$J35,0)</f>
        <v>7</v>
      </c>
      <c r="AY118">
        <f t="shared" si="364"/>
        <v>9</v>
      </c>
      <c r="AZ118">
        <f t="shared" si="365"/>
        <v>7</v>
      </c>
      <c r="BA118" s="138">
        <f>AZ118*10000*MARGIN!$G35/MARGIN!$D35</f>
        <v>49812.511044704988</v>
      </c>
      <c r="BB118" s="196">
        <f t="shared" si="332"/>
        <v>323.98381167285771</v>
      </c>
      <c r="BC118" s="196">
        <f t="shared" si="333"/>
        <v>323.98381167285771</v>
      </c>
      <c r="BE118">
        <v>-2</v>
      </c>
      <c r="BF118">
        <v>-1</v>
      </c>
      <c r="BG118">
        <v>1</v>
      </c>
      <c r="BH118">
        <v>-1</v>
      </c>
      <c r="BI118">
        <v>1</v>
      </c>
      <c r="BJ118">
        <v>0</v>
      </c>
      <c r="BK118">
        <v>-2.9906941347700002E-3</v>
      </c>
      <c r="BL118" s="116" t="s">
        <v>1108</v>
      </c>
      <c r="BM118">
        <v>50</v>
      </c>
      <c r="BN118" t="s">
        <v>1180</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1180</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1180</v>
      </c>
      <c r="DB118">
        <v>11</v>
      </c>
      <c r="DC118">
        <v>14</v>
      </c>
      <c r="DD118">
        <v>11</v>
      </c>
      <c r="DE118" s="138">
        <v>78112.532685842365</v>
      </c>
      <c r="DF118" s="196">
        <v>0</v>
      </c>
      <c r="DG118" s="196"/>
      <c r="DH118" s="196">
        <v>0</v>
      </c>
      <c r="DJ118">
        <v>0</v>
      </c>
      <c r="DL118">
        <v>1</v>
      </c>
      <c r="DN118">
        <v>1</v>
      </c>
      <c r="DQ118">
        <v>1</v>
      </c>
      <c r="DS118">
        <v>0</v>
      </c>
      <c r="DV118" s="116" t="s">
        <v>1108</v>
      </c>
      <c r="DW118">
        <v>50</v>
      </c>
      <c r="DX118" t="s">
        <v>1183</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1183</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1183</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1183</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1183</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1183</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1183</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1183</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1183</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1183</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1183</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1183</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1183</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1183</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1183</v>
      </c>
      <c r="SF118">
        <v>7</v>
      </c>
      <c r="SG118">
        <v>5</v>
      </c>
      <c r="SH118">
        <v>7</v>
      </c>
      <c r="SI118" s="138">
        <v>50599.036078752753</v>
      </c>
      <c r="SJ118" s="138"/>
      <c r="SK118" s="196">
        <v>0</v>
      </c>
      <c r="SL118" s="196"/>
      <c r="SM118" s="196"/>
      <c r="SN118" s="196">
        <v>0</v>
      </c>
      <c r="SO118" s="196">
        <v>0</v>
      </c>
      <c r="SP118" s="196"/>
      <c r="SQ118" s="196"/>
      <c r="SR118" s="196"/>
      <c r="SS118" s="196"/>
      <c r="ST118" s="196"/>
      <c r="SU118" s="196"/>
      <c r="SV118" s="196"/>
      <c r="SX118">
        <v>-50</v>
      </c>
      <c r="TB118">
        <v>1</v>
      </c>
      <c r="TD118">
        <v>1</v>
      </c>
      <c r="TG118">
        <v>1</v>
      </c>
      <c r="TI118">
        <v>0</v>
      </c>
      <c r="TL118" s="116" t="s">
        <v>1108</v>
      </c>
      <c r="TM118">
        <v>50</v>
      </c>
      <c r="TN118" t="s">
        <v>1183</v>
      </c>
      <c r="TO118">
        <v>7</v>
      </c>
      <c r="TP118">
        <v>5</v>
      </c>
      <c r="TQ118">
        <v>7</v>
      </c>
      <c r="TR118" s="138">
        <v>50299.260950431519</v>
      </c>
      <c r="TS118" s="138"/>
      <c r="TT118" s="196">
        <v>0</v>
      </c>
      <c r="TU118" s="196"/>
      <c r="TV118" s="196"/>
      <c r="TW118" s="196">
        <v>0</v>
      </c>
      <c r="TX118" s="196">
        <v>0</v>
      </c>
      <c r="TY118" s="196"/>
      <c r="TZ118" s="196"/>
      <c r="UA118" s="196"/>
      <c r="UB118" s="196"/>
      <c r="UC118" s="196"/>
      <c r="UD118" s="196"/>
      <c r="UE118" s="196"/>
      <c r="UG118">
        <v>-50</v>
      </c>
      <c r="UK118">
        <v>1</v>
      </c>
      <c r="UM118">
        <v>1</v>
      </c>
      <c r="UP118">
        <v>1</v>
      </c>
      <c r="UR118">
        <v>0</v>
      </c>
      <c r="UU118" s="116" t="s">
        <v>1108</v>
      </c>
      <c r="UV118">
        <v>50</v>
      </c>
      <c r="UW118" t="s">
        <v>1183</v>
      </c>
      <c r="UX118">
        <v>7</v>
      </c>
      <c r="UY118">
        <v>5</v>
      </c>
      <c r="UZ118">
        <v>7</v>
      </c>
      <c r="VA118" s="138">
        <v>50394.975548193717</v>
      </c>
      <c r="VB118" s="138"/>
      <c r="VC118" s="196">
        <v>0</v>
      </c>
      <c r="VD118" s="196"/>
      <c r="VE118" s="196"/>
      <c r="VF118" s="196">
        <v>0</v>
      </c>
      <c r="VG118" s="196">
        <v>0</v>
      </c>
      <c r="VH118" s="196"/>
      <c r="VI118" s="196"/>
      <c r="VJ118" s="196"/>
      <c r="VK118" s="196"/>
      <c r="VL118" s="196"/>
      <c r="VM118" s="196"/>
      <c r="VN118" s="196"/>
      <c r="VP118">
        <v>-50</v>
      </c>
      <c r="VT118">
        <v>1</v>
      </c>
      <c r="VV118">
        <v>1</v>
      </c>
      <c r="VY118">
        <v>1</v>
      </c>
      <c r="WA118">
        <v>0</v>
      </c>
      <c r="WD118" s="116" t="s">
        <v>1108</v>
      </c>
      <c r="WE118">
        <v>50</v>
      </c>
      <c r="WF118" t="s">
        <v>1183</v>
      </c>
      <c r="WG118">
        <v>7</v>
      </c>
      <c r="WH118">
        <v>5</v>
      </c>
      <c r="WI118">
        <v>7</v>
      </c>
      <c r="WJ118" s="138">
        <v>50576.5963209607</v>
      </c>
      <c r="WK118" s="138"/>
      <c r="WL118" s="196">
        <v>0</v>
      </c>
      <c r="WM118" s="196"/>
      <c r="WN118" s="196"/>
      <c r="WO118" s="196">
        <v>0</v>
      </c>
      <c r="WP118" s="196">
        <v>0</v>
      </c>
      <c r="WQ118" s="196"/>
      <c r="WR118" s="196"/>
      <c r="WS118" s="196"/>
      <c r="WT118" s="196"/>
      <c r="WU118" s="196"/>
      <c r="WV118" s="196"/>
      <c r="WW118" s="196"/>
      <c r="WY118">
        <v>-50</v>
      </c>
      <c r="XC118">
        <v>1</v>
      </c>
      <c r="XE118">
        <v>1</v>
      </c>
      <c r="XH118">
        <v>1</v>
      </c>
      <c r="XJ118">
        <v>0</v>
      </c>
      <c r="XM118" s="116" t="s">
        <v>1108</v>
      </c>
      <c r="XN118">
        <v>50</v>
      </c>
      <c r="XO118" t="s">
        <v>1183</v>
      </c>
      <c r="XP118">
        <v>7</v>
      </c>
      <c r="XQ118">
        <v>5</v>
      </c>
      <c r="XR118">
        <v>7</v>
      </c>
      <c r="XS118" s="138">
        <v>50576.5963209607</v>
      </c>
      <c r="XT118" s="138"/>
      <c r="XU118" s="196">
        <v>0</v>
      </c>
      <c r="XV118" s="196"/>
      <c r="XW118" s="196"/>
      <c r="XX118" s="196">
        <v>0</v>
      </c>
      <c r="XY118" s="196">
        <v>0</v>
      </c>
      <c r="XZ118" s="196"/>
      <c r="YA118" s="196"/>
      <c r="YB118" s="196"/>
      <c r="YC118" s="196"/>
      <c r="YD118" s="196"/>
      <c r="YE118" s="196"/>
      <c r="YF118" s="196"/>
      <c r="YH118">
        <v>-50</v>
      </c>
      <c r="YL118">
        <v>1</v>
      </c>
      <c r="YN118">
        <v>1</v>
      </c>
      <c r="YQ118">
        <v>1</v>
      </c>
      <c r="YS118">
        <v>0</v>
      </c>
      <c r="YV118" s="116" t="s">
        <v>1108</v>
      </c>
      <c r="YW118">
        <v>50</v>
      </c>
      <c r="YX118" t="s">
        <v>1183</v>
      </c>
      <c r="YY118">
        <v>7</v>
      </c>
      <c r="YZ118">
        <v>5</v>
      </c>
      <c r="ZA118">
        <v>7</v>
      </c>
      <c r="ZB118" s="138">
        <v>51129.640749552062</v>
      </c>
      <c r="ZC118" s="138"/>
      <c r="ZD118" s="196">
        <v>0</v>
      </c>
      <c r="ZE118" s="196"/>
      <c r="ZF118" s="196"/>
      <c r="ZG118" s="196">
        <v>0</v>
      </c>
      <c r="ZH118" s="196">
        <v>0</v>
      </c>
      <c r="ZI118" s="196"/>
      <c r="ZJ118" s="196"/>
      <c r="ZK118" s="196"/>
      <c r="ZL118" s="196"/>
      <c r="ZM118" s="196"/>
      <c r="ZN118" s="196"/>
      <c r="ZO118" s="196"/>
      <c r="ZQ118">
        <v>-50</v>
      </c>
      <c r="ZU118">
        <v>1</v>
      </c>
      <c r="ZW118">
        <v>1</v>
      </c>
      <c r="ZZ118">
        <v>1</v>
      </c>
      <c r="AAB118">
        <v>0</v>
      </c>
      <c r="AAE118" s="116" t="s">
        <v>1108</v>
      </c>
      <c r="AAF118">
        <v>50</v>
      </c>
      <c r="AAG118" t="s">
        <v>1183</v>
      </c>
      <c r="AAH118">
        <v>7</v>
      </c>
      <c r="AAI118">
        <v>5</v>
      </c>
      <c r="AAJ118">
        <v>7</v>
      </c>
      <c r="AAK118" s="138">
        <v>50537.133927842071</v>
      </c>
      <c r="AAL118" s="138"/>
      <c r="AAM118" s="196">
        <v>0</v>
      </c>
      <c r="AAN118" s="196"/>
      <c r="AAO118" s="196"/>
      <c r="AAP118" s="196">
        <v>0</v>
      </c>
      <c r="AAQ118" s="196">
        <v>0</v>
      </c>
      <c r="AAR118" s="196"/>
      <c r="AAS118" s="196"/>
      <c r="AAT118" s="196"/>
      <c r="AAU118" s="196"/>
      <c r="AAV118" s="196"/>
      <c r="AAW118" s="196"/>
      <c r="AAX118" s="196"/>
      <c r="AAZ118">
        <v>-50</v>
      </c>
      <c r="ABD118">
        <v>1</v>
      </c>
      <c r="ABF118">
        <v>1</v>
      </c>
      <c r="ABI118">
        <v>1</v>
      </c>
      <c r="ABK118">
        <v>0</v>
      </c>
      <c r="ABN118" s="116" t="s">
        <v>1108</v>
      </c>
      <c r="ABO118">
        <v>50</v>
      </c>
      <c r="ABP118" t="s">
        <v>1183</v>
      </c>
      <c r="ABQ118">
        <v>7</v>
      </c>
      <c r="ABR118">
        <v>5</v>
      </c>
      <c r="ABS118">
        <v>7</v>
      </c>
      <c r="ABT118" s="138">
        <v>51125.164443373491</v>
      </c>
      <c r="ABU118" s="138"/>
      <c r="ABV118" s="196">
        <v>0</v>
      </c>
      <c r="ABW118" s="196"/>
      <c r="ABX118" s="196"/>
      <c r="ABY118" s="196">
        <v>0</v>
      </c>
      <c r="ABZ118" s="196">
        <v>0</v>
      </c>
      <c r="ACA118" s="196"/>
      <c r="ACB118" s="196"/>
      <c r="ACC118" s="196"/>
      <c r="ACD118" s="196"/>
      <c r="ACE118" s="196"/>
      <c r="ACF118" s="196"/>
      <c r="ACG118" s="196"/>
      <c r="ACI118">
        <v>-50</v>
      </c>
      <c r="ACM118">
        <v>1</v>
      </c>
      <c r="ACO118">
        <v>1</v>
      </c>
      <c r="ACR118">
        <v>1</v>
      </c>
      <c r="ACT118">
        <v>0</v>
      </c>
      <c r="ACW118" s="116" t="s">
        <v>1108</v>
      </c>
      <c r="ACX118">
        <v>50</v>
      </c>
      <c r="ACY118" t="s">
        <v>1183</v>
      </c>
      <c r="ACZ118">
        <v>7</v>
      </c>
      <c r="ADA118">
        <v>5</v>
      </c>
      <c r="ADB118">
        <v>7</v>
      </c>
      <c r="ADC118" s="138">
        <v>50977.676457914393</v>
      </c>
      <c r="ADD118" s="138"/>
      <c r="ADE118" s="196">
        <v>0</v>
      </c>
      <c r="ADF118" s="196"/>
      <c r="ADG118" s="196"/>
      <c r="ADH118" s="196">
        <v>0</v>
      </c>
      <c r="ADI118" s="196">
        <v>0</v>
      </c>
      <c r="ADJ118" s="196"/>
      <c r="ADK118" s="196"/>
      <c r="ADL118" s="196"/>
      <c r="ADM118" s="196"/>
      <c r="ADN118" s="196"/>
      <c r="ADO118" s="196"/>
      <c r="ADP118" s="196"/>
      <c r="ADR118">
        <v>-50</v>
      </c>
      <c r="ADV118">
        <v>1</v>
      </c>
      <c r="ADX118">
        <v>1</v>
      </c>
      <c r="AEA118">
        <v>1</v>
      </c>
      <c r="AEC118">
        <v>0</v>
      </c>
      <c r="AEF118" s="116" t="s">
        <v>1108</v>
      </c>
      <c r="AEG118">
        <v>50</v>
      </c>
      <c r="AEH118" t="s">
        <v>1183</v>
      </c>
      <c r="AEI118">
        <v>7</v>
      </c>
      <c r="AEJ118">
        <v>5</v>
      </c>
      <c r="AEK118">
        <v>7</v>
      </c>
      <c r="AEL118" s="138">
        <v>50374.434611153265</v>
      </c>
      <c r="AEM118" s="138"/>
      <c r="AEN118" s="196">
        <v>0</v>
      </c>
      <c r="AEO118" s="196"/>
      <c r="AEP118" s="196"/>
      <c r="AEQ118" s="196">
        <v>0</v>
      </c>
      <c r="AER118" s="196">
        <v>0</v>
      </c>
      <c r="AES118" s="196"/>
      <c r="AET118" s="196"/>
      <c r="AEU118" s="196"/>
      <c r="AEV118" s="196"/>
      <c r="AEW118" s="196"/>
      <c r="AEX118" s="196"/>
      <c r="AEY118" s="196"/>
      <c r="AFA118">
        <f t="shared" si="334"/>
        <v>-50</v>
      </c>
      <c r="AFE118">
        <v>1</v>
      </c>
      <c r="AFG118">
        <v>1</v>
      </c>
      <c r="AFJ118">
        <f t="shared" si="366"/>
        <v>1</v>
      </c>
      <c r="AFL118">
        <f t="shared" si="336"/>
        <v>0</v>
      </c>
      <c r="AFO118" s="116" t="s">
        <v>1108</v>
      </c>
      <c r="AFP118">
        <v>50</v>
      </c>
      <c r="AFQ118" t="str">
        <f t="shared" si="367"/>
        <v>FALSE</v>
      </c>
      <c r="AFR118">
        <f>ROUND(MARGIN!$J35,0)</f>
        <v>7</v>
      </c>
      <c r="AFS118">
        <f t="shared" si="338"/>
        <v>5</v>
      </c>
      <c r="AFT118">
        <f t="shared" si="339"/>
        <v>7</v>
      </c>
      <c r="AFU118" s="138">
        <f>AFT118*10000*MARGIN!$G35/MARGIN!$D35</f>
        <v>49812.511044704988</v>
      </c>
      <c r="AFV118" s="138"/>
      <c r="AFW118" s="196">
        <f t="shared" si="368"/>
        <v>0</v>
      </c>
      <c r="AFX118" s="196"/>
      <c r="AFY118" s="196"/>
      <c r="AFZ118" s="196">
        <f t="shared" si="341"/>
        <v>0</v>
      </c>
      <c r="AGA118" s="196">
        <f t="shared" si="369"/>
        <v>0</v>
      </c>
      <c r="AGB118" s="196"/>
      <c r="AGC118" s="196"/>
      <c r="AGD118" s="196"/>
      <c r="AGE118" s="196"/>
      <c r="AGF118" s="196"/>
      <c r="AGG118" s="196"/>
      <c r="AGH118" s="196"/>
      <c r="AGJ118">
        <f t="shared" si="343"/>
        <v>-50</v>
      </c>
      <c r="AGN118">
        <v>1</v>
      </c>
      <c r="AGP118">
        <v>1</v>
      </c>
      <c r="AGS118">
        <f t="shared" si="370"/>
        <v>1</v>
      </c>
      <c r="AGU118">
        <f t="shared" si="345"/>
        <v>0</v>
      </c>
      <c r="AGX118" s="116" t="s">
        <v>1108</v>
      </c>
      <c r="AGY118">
        <v>50</v>
      </c>
      <c r="AGZ118" t="str">
        <f t="shared" si="371"/>
        <v>FALSE</v>
      </c>
      <c r="AHA118">
        <f>ROUND(MARGIN!$J35,0)</f>
        <v>7</v>
      </c>
      <c r="AHB118">
        <f t="shared" si="347"/>
        <v>5</v>
      </c>
      <c r="AHC118">
        <f t="shared" si="348"/>
        <v>7</v>
      </c>
      <c r="AHD118" s="138">
        <f>AHC118*10000*MARGIN!$G35/MARGIN!$D35</f>
        <v>49812.511044704988</v>
      </c>
      <c r="AHE118" s="138"/>
      <c r="AHF118" s="196">
        <f t="shared" si="372"/>
        <v>0</v>
      </c>
      <c r="AHG118" s="196"/>
      <c r="AHH118" s="196"/>
      <c r="AHI118" s="196">
        <f t="shared" si="350"/>
        <v>0</v>
      </c>
      <c r="AHJ118" s="196">
        <f t="shared" si="373"/>
        <v>0</v>
      </c>
      <c r="AHK118" s="196"/>
      <c r="AHL118" s="196"/>
      <c r="AHM118" s="196"/>
      <c r="AHN118" s="196"/>
      <c r="AHO118" s="196"/>
      <c r="AHP118" s="196"/>
      <c r="AHQ118" s="196"/>
      <c r="AHS118">
        <f t="shared" si="352"/>
        <v>-50</v>
      </c>
      <c r="AHW118">
        <v>1</v>
      </c>
      <c r="AHY118">
        <v>1</v>
      </c>
      <c r="AIB118">
        <f t="shared" si="374"/>
        <v>1</v>
      </c>
      <c r="AID118">
        <f t="shared" si="354"/>
        <v>0</v>
      </c>
      <c r="AIG118" s="116" t="s">
        <v>1108</v>
      </c>
      <c r="AIH118">
        <v>50</v>
      </c>
      <c r="AII118" t="str">
        <f t="shared" si="375"/>
        <v>FALSE</v>
      </c>
      <c r="AIJ118">
        <f>ROUND(MARGIN!$J35,0)</f>
        <v>7</v>
      </c>
      <c r="AIK118">
        <f t="shared" si="356"/>
        <v>5</v>
      </c>
      <c r="AIL118">
        <f t="shared" si="357"/>
        <v>7</v>
      </c>
      <c r="AIM118" s="138">
        <f>AIL118*10000*MARGIN!$G35/MARGIN!$D35</f>
        <v>49812.511044704988</v>
      </c>
      <c r="AIN118" s="138"/>
      <c r="AIO118" s="196">
        <f t="shared" si="376"/>
        <v>0</v>
      </c>
      <c r="AIP118" s="196"/>
      <c r="AIQ118" s="196"/>
      <c r="AIR118" s="196">
        <f t="shared" si="359"/>
        <v>0</v>
      </c>
      <c r="AIS118" s="196">
        <f t="shared" si="377"/>
        <v>0</v>
      </c>
      <c r="AIT118" s="196"/>
      <c r="AIU118" s="196"/>
      <c r="AIV118" s="196"/>
      <c r="AIW118" s="196"/>
      <c r="AIX118" s="196"/>
      <c r="AIY118" s="196"/>
      <c r="AIZ118" s="196"/>
    </row>
    <row r="119" spans="1:936" x14ac:dyDescent="0.25">
      <c r="A119" s="182" t="s">
        <v>1131</v>
      </c>
      <c r="B119" s="164" t="s">
        <v>4</v>
      </c>
      <c r="F119" t="e">
        <f>-#REF!+G119</f>
        <v>#REF!</v>
      </c>
      <c r="G119">
        <v>-1</v>
      </c>
      <c r="H119">
        <v>-1</v>
      </c>
      <c r="I119">
        <v>-1</v>
      </c>
      <c r="J119">
        <f t="shared" si="317"/>
        <v>1</v>
      </c>
      <c r="K119">
        <f t="shared" si="318"/>
        <v>1</v>
      </c>
      <c r="L119" s="183">
        <v>-6.7889156845799999E-3</v>
      </c>
      <c r="M119" s="116" t="s">
        <v>917</v>
      </c>
      <c r="N119">
        <v>50</v>
      </c>
      <c r="O119" t="str">
        <f t="shared" si="319"/>
        <v>TRUE</v>
      </c>
      <c r="P119">
        <f>ROUND(MARGIN!$J36,0)</f>
        <v>5</v>
      </c>
      <c r="Q119" t="e">
        <f>IF(ABS(G119+I119)=2,ROUND(P119*(1+#REF!),0),IF(I119="",P119,ROUND(P119*(1+-#REF!),0)))</f>
        <v>#REF!</v>
      </c>
      <c r="R119">
        <f t="shared" si="361"/>
        <v>5</v>
      </c>
      <c r="S119" s="138">
        <f>R119*10000*MARGIN!$G36/MARGIN!$D36</f>
        <v>50788.468630254501</v>
      </c>
      <c r="T119" s="144">
        <f t="shared" si="320"/>
        <v>344.79863127973408</v>
      </c>
      <c r="U119" s="144">
        <f t="shared" si="321"/>
        <v>344.79863127973408</v>
      </c>
      <c r="W119">
        <f t="shared" si="322"/>
        <v>0</v>
      </c>
      <c r="X119">
        <v>-1</v>
      </c>
      <c r="Y119">
        <v>-1</v>
      </c>
      <c r="Z119">
        <v>1</v>
      </c>
      <c r="AA119">
        <f t="shared" si="323"/>
        <v>0</v>
      </c>
      <c r="AB119">
        <f t="shared" si="324"/>
        <v>0</v>
      </c>
      <c r="AC119">
        <v>1.50816848239E-2</v>
      </c>
      <c r="AD119" s="116" t="s">
        <v>1108</v>
      </c>
      <c r="AE119">
        <v>50</v>
      </c>
      <c r="AF119" t="str">
        <f t="shared" si="325"/>
        <v>TRUE</v>
      </c>
      <c r="AG119">
        <f>ROUND(MARGIN!$J36,0)</f>
        <v>5</v>
      </c>
      <c r="AH119">
        <f t="shared" si="362"/>
        <v>6</v>
      </c>
      <c r="AI119">
        <f t="shared" si="363"/>
        <v>5</v>
      </c>
      <c r="AJ119" s="138">
        <f>AI119*10000*MARGIN!$G36/MARGIN!$D36</f>
        <v>50788.468630254501</v>
      </c>
      <c r="AK119" s="196">
        <f t="shared" si="326"/>
        <v>-765.97567657003049</v>
      </c>
      <c r="AL119" s="196">
        <f t="shared" si="327"/>
        <v>-765.97567657003049</v>
      </c>
      <c r="AN119">
        <f t="shared" si="328"/>
        <v>2</v>
      </c>
      <c r="AO119">
        <v>1</v>
      </c>
      <c r="AP119">
        <v>-1</v>
      </c>
      <c r="AQ119">
        <v>1</v>
      </c>
      <c r="AR119">
        <f t="shared" si="329"/>
        <v>1</v>
      </c>
      <c r="AS119">
        <f t="shared" si="330"/>
        <v>0</v>
      </c>
      <c r="AT119">
        <v>3.5022791894200002E-3</v>
      </c>
      <c r="AU119" s="116" t="s">
        <v>1108</v>
      </c>
      <c r="AV119">
        <v>50</v>
      </c>
      <c r="AW119" t="str">
        <f t="shared" si="331"/>
        <v>TRUE</v>
      </c>
      <c r="AX119">
        <f>ROUND(MARGIN!$J36,0)</f>
        <v>5</v>
      </c>
      <c r="AY119">
        <f t="shared" si="364"/>
        <v>4</v>
      </c>
      <c r="AZ119">
        <f t="shared" si="365"/>
        <v>5</v>
      </c>
      <c r="BA119" s="138">
        <f>AZ119*10000*MARGIN!$G36/MARGIN!$D36</f>
        <v>50788.468630254501</v>
      </c>
      <c r="BB119" s="196">
        <f t="shared" si="332"/>
        <v>177.87539674625083</v>
      </c>
      <c r="BC119" s="196">
        <f t="shared" si="333"/>
        <v>-177.87539674625083</v>
      </c>
      <c r="BE119">
        <v>-2</v>
      </c>
      <c r="BF119">
        <v>-1</v>
      </c>
      <c r="BG119">
        <v>1</v>
      </c>
      <c r="BH119">
        <v>1</v>
      </c>
      <c r="BI119">
        <v>0</v>
      </c>
      <c r="BJ119">
        <v>1</v>
      </c>
      <c r="BK119">
        <v>2.9683466309299998E-3</v>
      </c>
      <c r="BL119" s="116" t="s">
        <v>1108</v>
      </c>
      <c r="BM119">
        <v>50</v>
      </c>
      <c r="BN119" t="s">
        <v>1180</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1180</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1180</v>
      </c>
      <c r="DB119">
        <v>7</v>
      </c>
      <c r="DC119">
        <v>9</v>
      </c>
      <c r="DD119">
        <v>7</v>
      </c>
      <c r="DE119" s="138">
        <v>72549.495704146437</v>
      </c>
      <c r="DF119" s="196">
        <v>0</v>
      </c>
      <c r="DG119" s="196"/>
      <c r="DH119" s="196">
        <v>0</v>
      </c>
      <c r="DJ119">
        <v>0</v>
      </c>
      <c r="DL119">
        <v>1</v>
      </c>
      <c r="DN119">
        <v>1</v>
      </c>
      <c r="DQ119">
        <v>1</v>
      </c>
      <c r="DS119">
        <v>0</v>
      </c>
      <c r="DV119" s="116" t="s">
        <v>1108</v>
      </c>
      <c r="DW119">
        <v>50</v>
      </c>
      <c r="DX119" t="s">
        <v>1183</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1183</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1183</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1183</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1183</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1183</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1183</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1183</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1183</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1183</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1183</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1183</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1183</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1183</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1183</v>
      </c>
      <c r="SF119">
        <v>5</v>
      </c>
      <c r="SG119">
        <v>4</v>
      </c>
      <c r="SH119">
        <v>5</v>
      </c>
      <c r="SI119" s="138">
        <v>51481.492321801401</v>
      </c>
      <c r="SJ119" s="138"/>
      <c r="SK119" s="196">
        <v>0</v>
      </c>
      <c r="SL119" s="196"/>
      <c r="SM119" s="196"/>
      <c r="SN119" s="196">
        <v>0</v>
      </c>
      <c r="SO119" s="196">
        <v>0</v>
      </c>
      <c r="SP119" s="196"/>
      <c r="SQ119" s="196"/>
      <c r="SR119" s="196"/>
      <c r="SS119" s="196"/>
      <c r="ST119" s="196"/>
      <c r="SU119" s="196"/>
      <c r="SV119" s="196"/>
      <c r="SX119">
        <v>-50</v>
      </c>
      <c r="TB119">
        <v>1</v>
      </c>
      <c r="TD119">
        <v>1</v>
      </c>
      <c r="TG119">
        <v>1</v>
      </c>
      <c r="TI119">
        <v>0</v>
      </c>
      <c r="TL119" s="116" t="s">
        <v>1108</v>
      </c>
      <c r="TM119">
        <v>50</v>
      </c>
      <c r="TN119" t="s">
        <v>1183</v>
      </c>
      <c r="TO119">
        <v>5</v>
      </c>
      <c r="TP119">
        <v>4</v>
      </c>
      <c r="TQ119">
        <v>5</v>
      </c>
      <c r="TR119" s="138">
        <v>51418.561854807755</v>
      </c>
      <c r="TS119" s="138"/>
      <c r="TT119" s="196">
        <v>0</v>
      </c>
      <c r="TU119" s="196"/>
      <c r="TV119" s="196"/>
      <c r="TW119" s="196">
        <v>0</v>
      </c>
      <c r="TX119" s="196">
        <v>0</v>
      </c>
      <c r="TY119" s="196"/>
      <c r="TZ119" s="196"/>
      <c r="UA119" s="196"/>
      <c r="UB119" s="196"/>
      <c r="UC119" s="196"/>
      <c r="UD119" s="196"/>
      <c r="UE119" s="196"/>
      <c r="UG119">
        <v>-50</v>
      </c>
      <c r="UK119">
        <v>1</v>
      </c>
      <c r="UM119">
        <v>1</v>
      </c>
      <c r="UP119">
        <v>1</v>
      </c>
      <c r="UR119">
        <v>0</v>
      </c>
      <c r="UU119" s="116" t="s">
        <v>1108</v>
      </c>
      <c r="UV119">
        <v>50</v>
      </c>
      <c r="UW119" t="s">
        <v>1183</v>
      </c>
      <c r="UX119">
        <v>5</v>
      </c>
      <c r="UY119">
        <v>4</v>
      </c>
      <c r="UZ119">
        <v>5</v>
      </c>
      <c r="VA119" s="138">
        <v>51516.406373244987</v>
      </c>
      <c r="VB119" s="138"/>
      <c r="VC119" s="196">
        <v>0</v>
      </c>
      <c r="VD119" s="196"/>
      <c r="VE119" s="196"/>
      <c r="VF119" s="196">
        <v>0</v>
      </c>
      <c r="VG119" s="196">
        <v>0</v>
      </c>
      <c r="VH119" s="196"/>
      <c r="VI119" s="196"/>
      <c r="VJ119" s="196"/>
      <c r="VK119" s="196"/>
      <c r="VL119" s="196"/>
      <c r="VM119" s="196"/>
      <c r="VN119" s="196"/>
      <c r="VP119">
        <v>-50</v>
      </c>
      <c r="VT119">
        <v>1</v>
      </c>
      <c r="VV119">
        <v>1</v>
      </c>
      <c r="VY119">
        <v>1</v>
      </c>
      <c r="WA119">
        <v>0</v>
      </c>
      <c r="WD119" s="116" t="s">
        <v>1108</v>
      </c>
      <c r="WE119">
        <v>50</v>
      </c>
      <c r="WF119" t="s">
        <v>1183</v>
      </c>
      <c r="WG119">
        <v>5</v>
      </c>
      <c r="WH119">
        <v>4</v>
      </c>
      <c r="WI119">
        <v>5</v>
      </c>
      <c r="WJ119" s="138">
        <v>51078.606500595481</v>
      </c>
      <c r="WK119" s="138"/>
      <c r="WL119" s="196">
        <v>0</v>
      </c>
      <c r="WM119" s="196"/>
      <c r="WN119" s="196"/>
      <c r="WO119" s="196">
        <v>0</v>
      </c>
      <c r="WP119" s="196">
        <v>0</v>
      </c>
      <c r="WQ119" s="196"/>
      <c r="WR119" s="196"/>
      <c r="WS119" s="196"/>
      <c r="WT119" s="196"/>
      <c r="WU119" s="196"/>
      <c r="WV119" s="196"/>
      <c r="WW119" s="196"/>
      <c r="WY119">
        <v>-50</v>
      </c>
      <c r="XC119">
        <v>1</v>
      </c>
      <c r="XE119">
        <v>1</v>
      </c>
      <c r="XH119">
        <v>1</v>
      </c>
      <c r="XJ119">
        <v>0</v>
      </c>
      <c r="XM119" s="116" t="s">
        <v>1108</v>
      </c>
      <c r="XN119">
        <v>50</v>
      </c>
      <c r="XO119" t="s">
        <v>1183</v>
      </c>
      <c r="XP119">
        <v>5</v>
      </c>
      <c r="XQ119">
        <v>4</v>
      </c>
      <c r="XR119">
        <v>5</v>
      </c>
      <c r="XS119" s="138">
        <v>51078.606500595481</v>
      </c>
      <c r="XT119" s="138"/>
      <c r="XU119" s="196">
        <v>0</v>
      </c>
      <c r="XV119" s="196"/>
      <c r="XW119" s="196"/>
      <c r="XX119" s="196">
        <v>0</v>
      </c>
      <c r="XY119" s="196">
        <v>0</v>
      </c>
      <c r="XZ119" s="196"/>
      <c r="YA119" s="196"/>
      <c r="YB119" s="196"/>
      <c r="YC119" s="196"/>
      <c r="YD119" s="196"/>
      <c r="YE119" s="196"/>
      <c r="YF119" s="196"/>
      <c r="YH119">
        <v>-50</v>
      </c>
      <c r="YL119">
        <v>1</v>
      </c>
      <c r="YN119">
        <v>1</v>
      </c>
      <c r="YQ119">
        <v>1</v>
      </c>
      <c r="YS119">
        <v>0</v>
      </c>
      <c r="YV119" s="116" t="s">
        <v>1108</v>
      </c>
      <c r="YW119">
        <v>50</v>
      </c>
      <c r="YX119" t="s">
        <v>1183</v>
      </c>
      <c r="YY119">
        <v>5</v>
      </c>
      <c r="YZ119">
        <v>4</v>
      </c>
      <c r="ZA119">
        <v>5</v>
      </c>
      <c r="ZB119" s="138">
        <v>50864.6429773044</v>
      </c>
      <c r="ZC119" s="138"/>
      <c r="ZD119" s="196">
        <v>0</v>
      </c>
      <c r="ZE119" s="196"/>
      <c r="ZF119" s="196"/>
      <c r="ZG119" s="196">
        <v>0</v>
      </c>
      <c r="ZH119" s="196">
        <v>0</v>
      </c>
      <c r="ZI119" s="196"/>
      <c r="ZJ119" s="196"/>
      <c r="ZK119" s="196"/>
      <c r="ZL119" s="196"/>
      <c r="ZM119" s="196"/>
      <c r="ZN119" s="196"/>
      <c r="ZO119" s="196"/>
      <c r="ZQ119">
        <v>-50</v>
      </c>
      <c r="ZU119">
        <v>1</v>
      </c>
      <c r="ZW119">
        <v>1</v>
      </c>
      <c r="ZZ119">
        <v>1</v>
      </c>
      <c r="AAB119">
        <v>0</v>
      </c>
      <c r="AAE119" s="116" t="s">
        <v>1108</v>
      </c>
      <c r="AAF119">
        <v>50</v>
      </c>
      <c r="AAG119" t="s">
        <v>1183</v>
      </c>
      <c r="AAH119">
        <v>5</v>
      </c>
      <c r="AAI119">
        <v>4</v>
      </c>
      <c r="AAJ119">
        <v>5</v>
      </c>
      <c r="AAK119" s="138">
        <v>50867.185300982201</v>
      </c>
      <c r="AAL119" s="138"/>
      <c r="AAM119" s="196">
        <v>0</v>
      </c>
      <c r="AAN119" s="196"/>
      <c r="AAO119" s="196"/>
      <c r="AAP119" s="196">
        <v>0</v>
      </c>
      <c r="AAQ119" s="196">
        <v>0</v>
      </c>
      <c r="AAR119" s="196"/>
      <c r="AAS119" s="196"/>
      <c r="AAT119" s="196"/>
      <c r="AAU119" s="196"/>
      <c r="AAV119" s="196"/>
      <c r="AAW119" s="196"/>
      <c r="AAX119" s="196"/>
      <c r="AAZ119">
        <v>-50</v>
      </c>
      <c r="ABD119">
        <v>1</v>
      </c>
      <c r="ABF119">
        <v>1</v>
      </c>
      <c r="ABI119">
        <v>1</v>
      </c>
      <c r="ABK119">
        <v>0</v>
      </c>
      <c r="ABN119" s="116" t="s">
        <v>1108</v>
      </c>
      <c r="ABO119">
        <v>50</v>
      </c>
      <c r="ABP119" t="s">
        <v>1183</v>
      </c>
      <c r="ABQ119">
        <v>5</v>
      </c>
      <c r="ABR119">
        <v>4</v>
      </c>
      <c r="ABS119">
        <v>5</v>
      </c>
      <c r="ABT119" s="138">
        <v>50857.715368674697</v>
      </c>
      <c r="ABU119" s="138"/>
      <c r="ABV119" s="196">
        <v>0</v>
      </c>
      <c r="ABW119" s="196"/>
      <c r="ABX119" s="196"/>
      <c r="ABY119" s="196">
        <v>0</v>
      </c>
      <c r="ABZ119" s="196">
        <v>0</v>
      </c>
      <c r="ACA119" s="196"/>
      <c r="ACB119" s="196"/>
      <c r="ACC119" s="196"/>
      <c r="ACD119" s="196"/>
      <c r="ACE119" s="196"/>
      <c r="ACF119" s="196"/>
      <c r="ACG119" s="196"/>
      <c r="ACI119">
        <v>-50</v>
      </c>
      <c r="ACM119">
        <v>1</v>
      </c>
      <c r="ACO119">
        <v>1</v>
      </c>
      <c r="ACR119">
        <v>1</v>
      </c>
      <c r="ACT119">
        <v>0</v>
      </c>
      <c r="ACW119" s="116" t="s">
        <v>1108</v>
      </c>
      <c r="ACX119">
        <v>50</v>
      </c>
      <c r="ACY119" t="s">
        <v>1183</v>
      </c>
      <c r="ACZ119">
        <v>5</v>
      </c>
      <c r="ADA119">
        <v>4</v>
      </c>
      <c r="ADB119">
        <v>5</v>
      </c>
      <c r="ADC119" s="138">
        <v>50789.182117207696</v>
      </c>
      <c r="ADD119" s="138"/>
      <c r="ADE119" s="196">
        <v>0</v>
      </c>
      <c r="ADF119" s="196"/>
      <c r="ADG119" s="196"/>
      <c r="ADH119" s="196">
        <v>0</v>
      </c>
      <c r="ADI119" s="196">
        <v>0</v>
      </c>
      <c r="ADJ119" s="196"/>
      <c r="ADK119" s="196"/>
      <c r="ADL119" s="196"/>
      <c r="ADM119" s="196"/>
      <c r="ADN119" s="196"/>
      <c r="ADO119" s="196"/>
      <c r="ADP119" s="196"/>
      <c r="ADR119">
        <v>-50</v>
      </c>
      <c r="ADV119">
        <v>1</v>
      </c>
      <c r="ADX119">
        <v>1</v>
      </c>
      <c r="AEA119">
        <v>1</v>
      </c>
      <c r="AEC119">
        <v>0</v>
      </c>
      <c r="AEF119" s="116" t="s">
        <v>1108</v>
      </c>
      <c r="AEG119">
        <v>50</v>
      </c>
      <c r="AEH119" t="s">
        <v>1183</v>
      </c>
      <c r="AEI119">
        <v>5</v>
      </c>
      <c r="AEJ119">
        <v>4</v>
      </c>
      <c r="AEK119">
        <v>5</v>
      </c>
      <c r="AEL119" s="138">
        <v>50962.20724108498</v>
      </c>
      <c r="AEM119" s="138"/>
      <c r="AEN119" s="196">
        <v>0</v>
      </c>
      <c r="AEO119" s="196"/>
      <c r="AEP119" s="196"/>
      <c r="AEQ119" s="196">
        <v>0</v>
      </c>
      <c r="AER119" s="196">
        <v>0</v>
      </c>
      <c r="AES119" s="196"/>
      <c r="AET119" s="196"/>
      <c r="AEU119" s="196"/>
      <c r="AEV119" s="196"/>
      <c r="AEW119" s="196"/>
      <c r="AEX119" s="196"/>
      <c r="AEY119" s="196"/>
      <c r="AFA119">
        <f t="shared" si="334"/>
        <v>-50</v>
      </c>
      <c r="AFE119">
        <v>1</v>
      </c>
      <c r="AFG119">
        <v>1</v>
      </c>
      <c r="AFJ119">
        <f t="shared" si="366"/>
        <v>1</v>
      </c>
      <c r="AFL119">
        <f t="shared" si="336"/>
        <v>0</v>
      </c>
      <c r="AFO119" s="116" t="s">
        <v>1108</v>
      </c>
      <c r="AFP119">
        <v>50</v>
      </c>
      <c r="AFQ119" t="str">
        <f t="shared" si="367"/>
        <v>FALSE</v>
      </c>
      <c r="AFR119">
        <f>ROUND(MARGIN!$J36,0)</f>
        <v>5</v>
      </c>
      <c r="AFS119">
        <f t="shared" si="338"/>
        <v>4</v>
      </c>
      <c r="AFT119">
        <f t="shared" si="339"/>
        <v>5</v>
      </c>
      <c r="AFU119" s="138">
        <f>AFT119*10000*MARGIN!$G36/MARGIN!$D36</f>
        <v>50788.468630254501</v>
      </c>
      <c r="AFV119" s="138"/>
      <c r="AFW119" s="196">
        <f t="shared" si="368"/>
        <v>0</v>
      </c>
      <c r="AFX119" s="196"/>
      <c r="AFY119" s="196"/>
      <c r="AFZ119" s="196">
        <f t="shared" si="341"/>
        <v>0</v>
      </c>
      <c r="AGA119" s="196">
        <f t="shared" si="369"/>
        <v>0</v>
      </c>
      <c r="AGB119" s="196"/>
      <c r="AGC119" s="196"/>
      <c r="AGD119" s="196"/>
      <c r="AGE119" s="196"/>
      <c r="AGF119" s="196"/>
      <c r="AGG119" s="196"/>
      <c r="AGH119" s="196"/>
      <c r="AGJ119">
        <f t="shared" si="343"/>
        <v>-50</v>
      </c>
      <c r="AGN119">
        <v>1</v>
      </c>
      <c r="AGP119">
        <v>1</v>
      </c>
      <c r="AGS119">
        <f t="shared" si="370"/>
        <v>1</v>
      </c>
      <c r="AGU119">
        <f t="shared" si="345"/>
        <v>0</v>
      </c>
      <c r="AGX119" s="116" t="s">
        <v>1108</v>
      </c>
      <c r="AGY119">
        <v>50</v>
      </c>
      <c r="AGZ119" t="str">
        <f t="shared" si="371"/>
        <v>FALSE</v>
      </c>
      <c r="AHA119">
        <f>ROUND(MARGIN!$J36,0)</f>
        <v>5</v>
      </c>
      <c r="AHB119">
        <f t="shared" si="347"/>
        <v>4</v>
      </c>
      <c r="AHC119">
        <f t="shared" si="348"/>
        <v>5</v>
      </c>
      <c r="AHD119" s="138">
        <f>AHC119*10000*MARGIN!$G36/MARGIN!$D36</f>
        <v>50788.468630254501</v>
      </c>
      <c r="AHE119" s="138"/>
      <c r="AHF119" s="196">
        <f t="shared" si="372"/>
        <v>0</v>
      </c>
      <c r="AHG119" s="196"/>
      <c r="AHH119" s="196"/>
      <c r="AHI119" s="196">
        <f t="shared" si="350"/>
        <v>0</v>
      </c>
      <c r="AHJ119" s="196">
        <f t="shared" si="373"/>
        <v>0</v>
      </c>
      <c r="AHK119" s="196"/>
      <c r="AHL119" s="196"/>
      <c r="AHM119" s="196"/>
      <c r="AHN119" s="196"/>
      <c r="AHO119" s="196"/>
      <c r="AHP119" s="196"/>
      <c r="AHQ119" s="196"/>
      <c r="AHS119">
        <f t="shared" si="352"/>
        <v>-50</v>
      </c>
      <c r="AHW119">
        <v>1</v>
      </c>
      <c r="AHY119">
        <v>1</v>
      </c>
      <c r="AIB119">
        <f t="shared" si="374"/>
        <v>1</v>
      </c>
      <c r="AID119">
        <f t="shared" si="354"/>
        <v>0</v>
      </c>
      <c r="AIG119" s="116" t="s">
        <v>1108</v>
      </c>
      <c r="AIH119">
        <v>50</v>
      </c>
      <c r="AII119" t="str">
        <f t="shared" si="375"/>
        <v>FALSE</v>
      </c>
      <c r="AIJ119">
        <f>ROUND(MARGIN!$J36,0)</f>
        <v>5</v>
      </c>
      <c r="AIK119">
        <f t="shared" si="356"/>
        <v>4</v>
      </c>
      <c r="AIL119">
        <f t="shared" si="357"/>
        <v>5</v>
      </c>
      <c r="AIM119" s="138">
        <f>AIL119*10000*MARGIN!$G36/MARGIN!$D36</f>
        <v>50788.468630254501</v>
      </c>
      <c r="AIN119" s="138"/>
      <c r="AIO119" s="196">
        <f t="shared" si="376"/>
        <v>0</v>
      </c>
      <c r="AIP119" s="196"/>
      <c r="AIQ119" s="196"/>
      <c r="AIR119" s="196">
        <f t="shared" si="359"/>
        <v>0</v>
      </c>
      <c r="AIS119" s="196">
        <f t="shared" si="377"/>
        <v>0</v>
      </c>
      <c r="AIT119" s="196"/>
      <c r="AIU119" s="196"/>
      <c r="AIV119" s="196"/>
      <c r="AIW119" s="196"/>
      <c r="AIX119" s="196"/>
      <c r="AIY119" s="196"/>
      <c r="AIZ119" s="196"/>
    </row>
    <row r="120" spans="1:936" x14ac:dyDescent="0.25">
      <c r="A120" s="182" t="s">
        <v>1132</v>
      </c>
      <c r="B120" s="164" t="s">
        <v>17</v>
      </c>
      <c r="F120" t="e">
        <f>-#REF!+G120</f>
        <v>#REF!</v>
      </c>
      <c r="G120">
        <v>1</v>
      </c>
      <c r="H120">
        <v>-1</v>
      </c>
      <c r="I120">
        <v>1</v>
      </c>
      <c r="J120">
        <f t="shared" si="317"/>
        <v>1</v>
      </c>
      <c r="K120">
        <f t="shared" si="318"/>
        <v>0</v>
      </c>
      <c r="L120" s="183">
        <v>2.2282936000799999E-2</v>
      </c>
      <c r="M120" s="116" t="s">
        <v>919</v>
      </c>
      <c r="N120">
        <v>50</v>
      </c>
      <c r="O120" t="str">
        <f t="shared" si="319"/>
        <v>TRUE</v>
      </c>
      <c r="P120">
        <f>ROUND(MARGIN!$J37,0)</f>
        <v>7</v>
      </c>
      <c r="Q120" t="e">
        <f>IF(ABS(G120+I120)=2,ROUND(P120*(1+#REF!),0),IF(I120="",P120,ROUND(P120*(1+-#REF!),0)))</f>
        <v>#REF!</v>
      </c>
      <c r="R120">
        <f t="shared" si="361"/>
        <v>7</v>
      </c>
      <c r="S120" s="138">
        <f>R120*10000*MARGIN!$G37/MARGIN!$D37</f>
        <v>49846.898500000003</v>
      </c>
      <c r="T120" s="144">
        <f t="shared" si="320"/>
        <v>1110.7352491138736</v>
      </c>
      <c r="U120" s="144">
        <f t="shared" si="321"/>
        <v>-1110.7352491138736</v>
      </c>
      <c r="W120">
        <f t="shared" si="322"/>
        <v>-2</v>
      </c>
      <c r="X120">
        <v>-1</v>
      </c>
      <c r="Y120">
        <v>-1</v>
      </c>
      <c r="Z120">
        <v>-1</v>
      </c>
      <c r="AA120">
        <f t="shared" si="323"/>
        <v>1</v>
      </c>
      <c r="AB120">
        <f t="shared" si="324"/>
        <v>1</v>
      </c>
      <c r="AC120">
        <v>-5.8192999597699996E-3</v>
      </c>
      <c r="AD120" s="116" t="s">
        <v>1108</v>
      </c>
      <c r="AE120">
        <v>50</v>
      </c>
      <c r="AF120" t="str">
        <f t="shared" si="325"/>
        <v>TRUE</v>
      </c>
      <c r="AG120">
        <f>ROUND(MARGIN!$J37,0)</f>
        <v>7</v>
      </c>
      <c r="AH120">
        <f t="shared" si="362"/>
        <v>9</v>
      </c>
      <c r="AI120">
        <f t="shared" si="363"/>
        <v>7</v>
      </c>
      <c r="AJ120" s="138">
        <f>AI120*10000*MARGIN!$G37/MARGIN!$D37</f>
        <v>49846.898500000003</v>
      </c>
      <c r="AK120" s="196">
        <f t="shared" si="326"/>
        <v>290.07405443570929</v>
      </c>
      <c r="AL120" s="196">
        <f t="shared" si="327"/>
        <v>290.07405443570929</v>
      </c>
      <c r="AN120">
        <f t="shared" si="328"/>
        <v>0</v>
      </c>
      <c r="AO120">
        <v>-1</v>
      </c>
      <c r="AP120">
        <v>1</v>
      </c>
      <c r="AQ120">
        <v>1</v>
      </c>
      <c r="AR120">
        <f t="shared" si="329"/>
        <v>0</v>
      </c>
      <c r="AS120">
        <f t="shared" si="330"/>
        <v>1</v>
      </c>
      <c r="AT120">
        <v>8.4693095922899995E-3</v>
      </c>
      <c r="AU120" s="116" t="s">
        <v>1108</v>
      </c>
      <c r="AV120">
        <v>50</v>
      </c>
      <c r="AW120" t="str">
        <f t="shared" si="331"/>
        <v>TRUE</v>
      </c>
      <c r="AX120">
        <f>ROUND(MARGIN!$J37,0)</f>
        <v>7</v>
      </c>
      <c r="AY120">
        <f t="shared" si="364"/>
        <v>5</v>
      </c>
      <c r="AZ120">
        <f t="shared" si="365"/>
        <v>7</v>
      </c>
      <c r="BA120" s="138">
        <f>AZ120*10000*MARGIN!$G37/MARGIN!$D37</f>
        <v>49846.898500000003</v>
      </c>
      <c r="BB120" s="196">
        <f t="shared" si="332"/>
        <v>-422.16881561195601</v>
      </c>
      <c r="BC120" s="196">
        <f t="shared" si="333"/>
        <v>422.16881561195601</v>
      </c>
      <c r="BE120">
        <v>2</v>
      </c>
      <c r="BF120">
        <v>1</v>
      </c>
      <c r="BG120">
        <v>1</v>
      </c>
      <c r="BH120">
        <v>1</v>
      </c>
      <c r="BI120">
        <v>1</v>
      </c>
      <c r="BJ120">
        <v>1</v>
      </c>
      <c r="BK120">
        <v>4.1417659114000001E-3</v>
      </c>
      <c r="BL120" s="116" t="s">
        <v>1108</v>
      </c>
      <c r="BM120">
        <v>50</v>
      </c>
      <c r="BN120" t="s">
        <v>1180</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1180</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1180</v>
      </c>
      <c r="DB120">
        <v>11</v>
      </c>
      <c r="DC120">
        <v>8</v>
      </c>
      <c r="DD120">
        <v>11</v>
      </c>
      <c r="DE120" s="138">
        <v>78113.2</v>
      </c>
      <c r="DF120" s="196">
        <v>0</v>
      </c>
      <c r="DG120" s="196"/>
      <c r="DH120" s="196">
        <v>0</v>
      </c>
      <c r="DJ120">
        <v>0</v>
      </c>
      <c r="DL120">
        <v>1</v>
      </c>
      <c r="DN120">
        <v>1</v>
      </c>
      <c r="DQ120">
        <v>1</v>
      </c>
      <c r="DS120">
        <v>0</v>
      </c>
      <c r="DV120" s="116" t="s">
        <v>1108</v>
      </c>
      <c r="DW120">
        <v>50</v>
      </c>
      <c r="DX120" t="s">
        <v>1183</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1183</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1183</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1183</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1183</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1183</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1183</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1183</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1183</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1183</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1183</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1183</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1183</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1183</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1183</v>
      </c>
      <c r="SF120">
        <v>7</v>
      </c>
      <c r="SG120">
        <v>5</v>
      </c>
      <c r="SH120">
        <v>7</v>
      </c>
      <c r="SI120" s="138">
        <v>50607.200000000004</v>
      </c>
      <c r="SJ120" s="138"/>
      <c r="SK120" s="196">
        <v>0</v>
      </c>
      <c r="SL120" s="196"/>
      <c r="SM120" s="196"/>
      <c r="SN120" s="196">
        <v>0</v>
      </c>
      <c r="SO120" s="196">
        <v>0</v>
      </c>
      <c r="SP120" s="196"/>
      <c r="SQ120" s="196"/>
      <c r="SR120" s="196"/>
      <c r="SS120" s="196"/>
      <c r="ST120" s="196"/>
      <c r="SU120" s="196"/>
      <c r="SV120" s="196"/>
      <c r="SX120">
        <v>-50</v>
      </c>
      <c r="TB120">
        <v>1</v>
      </c>
      <c r="TD120">
        <v>1</v>
      </c>
      <c r="TG120">
        <v>1</v>
      </c>
      <c r="TI120">
        <v>0</v>
      </c>
      <c r="TL120" s="116" t="s">
        <v>1108</v>
      </c>
      <c r="TM120">
        <v>50</v>
      </c>
      <c r="TN120" t="s">
        <v>1183</v>
      </c>
      <c r="TO120">
        <v>7</v>
      </c>
      <c r="TP120">
        <v>5</v>
      </c>
      <c r="TQ120">
        <v>7</v>
      </c>
      <c r="TR120" s="138">
        <v>50302</v>
      </c>
      <c r="TS120" s="138"/>
      <c r="TT120" s="196">
        <v>0</v>
      </c>
      <c r="TU120" s="196"/>
      <c r="TV120" s="196"/>
      <c r="TW120" s="196">
        <v>0</v>
      </c>
      <c r="TX120" s="196">
        <v>0</v>
      </c>
      <c r="TY120" s="196"/>
      <c r="TZ120" s="196"/>
      <c r="UA120" s="196"/>
      <c r="UB120" s="196"/>
      <c r="UC120" s="196"/>
      <c r="UD120" s="196"/>
      <c r="UE120" s="196"/>
      <c r="UG120">
        <v>-50</v>
      </c>
      <c r="UK120">
        <v>1</v>
      </c>
      <c r="UM120">
        <v>1</v>
      </c>
      <c r="UP120">
        <v>1</v>
      </c>
      <c r="UR120">
        <v>0</v>
      </c>
      <c r="UU120" s="116" t="s">
        <v>1108</v>
      </c>
      <c r="UV120">
        <v>50</v>
      </c>
      <c r="UW120" t="s">
        <v>1183</v>
      </c>
      <c r="UX120">
        <v>7</v>
      </c>
      <c r="UY120">
        <v>5</v>
      </c>
      <c r="UZ120">
        <v>7</v>
      </c>
      <c r="VA120" s="138">
        <v>49857.5</v>
      </c>
      <c r="VB120" s="138"/>
      <c r="VC120" s="196">
        <v>0</v>
      </c>
      <c r="VD120" s="196"/>
      <c r="VE120" s="196"/>
      <c r="VF120" s="196">
        <v>0</v>
      </c>
      <c r="VG120" s="196">
        <v>0</v>
      </c>
      <c r="VH120" s="196"/>
      <c r="VI120" s="196"/>
      <c r="VJ120" s="196"/>
      <c r="VK120" s="196"/>
      <c r="VL120" s="196"/>
      <c r="VM120" s="196"/>
      <c r="VN120" s="196"/>
      <c r="VP120">
        <v>-50</v>
      </c>
      <c r="VT120">
        <v>1</v>
      </c>
      <c r="VV120">
        <v>1</v>
      </c>
      <c r="VY120">
        <v>1</v>
      </c>
      <c r="WA120">
        <v>0</v>
      </c>
      <c r="WD120" s="116" t="s">
        <v>1108</v>
      </c>
      <c r="WE120">
        <v>50</v>
      </c>
      <c r="WF120" t="s">
        <v>1183</v>
      </c>
      <c r="WG120">
        <v>7</v>
      </c>
      <c r="WH120">
        <v>5</v>
      </c>
      <c r="WI120">
        <v>7</v>
      </c>
      <c r="WJ120" s="138">
        <v>50570.726500000004</v>
      </c>
      <c r="WK120" s="138"/>
      <c r="WL120" s="196">
        <v>0</v>
      </c>
      <c r="WM120" s="196"/>
      <c r="WN120" s="196"/>
      <c r="WO120" s="196">
        <v>0</v>
      </c>
      <c r="WP120" s="196">
        <v>0</v>
      </c>
      <c r="WQ120" s="196"/>
      <c r="WR120" s="196"/>
      <c r="WS120" s="196"/>
      <c r="WT120" s="196"/>
      <c r="WU120" s="196"/>
      <c r="WV120" s="196"/>
      <c r="WW120" s="196"/>
      <c r="WY120">
        <v>-50</v>
      </c>
      <c r="XC120">
        <v>1</v>
      </c>
      <c r="XE120">
        <v>1</v>
      </c>
      <c r="XH120">
        <v>1</v>
      </c>
      <c r="XJ120">
        <v>0</v>
      </c>
      <c r="XM120" s="116" t="s">
        <v>1108</v>
      </c>
      <c r="XN120">
        <v>50</v>
      </c>
      <c r="XO120" t="s">
        <v>1183</v>
      </c>
      <c r="XP120">
        <v>7</v>
      </c>
      <c r="XQ120">
        <v>5</v>
      </c>
      <c r="XR120">
        <v>7</v>
      </c>
      <c r="XS120" s="138">
        <v>50570.726500000004</v>
      </c>
      <c r="XT120" s="138"/>
      <c r="XU120" s="196">
        <v>0</v>
      </c>
      <c r="XV120" s="196"/>
      <c r="XW120" s="196"/>
      <c r="XX120" s="196">
        <v>0</v>
      </c>
      <c r="XY120" s="196">
        <v>0</v>
      </c>
      <c r="XZ120" s="196"/>
      <c r="YA120" s="196"/>
      <c r="YB120" s="196"/>
      <c r="YC120" s="196"/>
      <c r="YD120" s="196"/>
      <c r="YE120" s="196"/>
      <c r="YF120" s="196"/>
      <c r="YH120">
        <v>-50</v>
      </c>
      <c r="YL120">
        <v>1</v>
      </c>
      <c r="YN120">
        <v>1</v>
      </c>
      <c r="YQ120">
        <v>1</v>
      </c>
      <c r="YS120">
        <v>0</v>
      </c>
      <c r="YV120" s="116" t="s">
        <v>1108</v>
      </c>
      <c r="YW120">
        <v>50</v>
      </c>
      <c r="YX120" t="s">
        <v>1183</v>
      </c>
      <c r="YY120">
        <v>7</v>
      </c>
      <c r="YZ120">
        <v>5</v>
      </c>
      <c r="ZA120">
        <v>7</v>
      </c>
      <c r="ZB120" s="138">
        <v>51109.813299999994</v>
      </c>
      <c r="ZC120" s="138"/>
      <c r="ZD120" s="196">
        <v>0</v>
      </c>
      <c r="ZE120" s="196"/>
      <c r="ZF120" s="196"/>
      <c r="ZG120" s="196">
        <v>0</v>
      </c>
      <c r="ZH120" s="196">
        <v>0</v>
      </c>
      <c r="ZI120" s="196"/>
      <c r="ZJ120" s="196"/>
      <c r="ZK120" s="196"/>
      <c r="ZL120" s="196"/>
      <c r="ZM120" s="196"/>
      <c r="ZN120" s="196"/>
      <c r="ZO120" s="196"/>
      <c r="ZQ120">
        <v>-50</v>
      </c>
      <c r="ZU120">
        <v>1</v>
      </c>
      <c r="ZW120">
        <v>1</v>
      </c>
      <c r="ZZ120">
        <v>1</v>
      </c>
      <c r="AAB120">
        <v>0</v>
      </c>
      <c r="AAE120" s="116" t="s">
        <v>1108</v>
      </c>
      <c r="AAF120">
        <v>50</v>
      </c>
      <c r="AAG120" t="s">
        <v>1183</v>
      </c>
      <c r="AAH120">
        <v>7</v>
      </c>
      <c r="AAI120">
        <v>5</v>
      </c>
      <c r="AAJ120">
        <v>7</v>
      </c>
      <c r="AAK120" s="138">
        <v>50559.768700000001</v>
      </c>
      <c r="AAL120" s="138"/>
      <c r="AAM120" s="196">
        <v>0</v>
      </c>
      <c r="AAN120" s="196"/>
      <c r="AAO120" s="196"/>
      <c r="AAP120" s="196">
        <v>0</v>
      </c>
      <c r="AAQ120" s="196">
        <v>0</v>
      </c>
      <c r="AAR120" s="196"/>
      <c r="AAS120" s="196"/>
      <c r="AAT120" s="196"/>
      <c r="AAU120" s="196"/>
      <c r="AAV120" s="196"/>
      <c r="AAW120" s="196"/>
      <c r="AAX120" s="196"/>
      <c r="AAZ120">
        <v>-50</v>
      </c>
      <c r="ABD120">
        <v>1</v>
      </c>
      <c r="ABF120">
        <v>1</v>
      </c>
      <c r="ABI120">
        <v>1</v>
      </c>
      <c r="ABK120">
        <v>0</v>
      </c>
      <c r="ABN120" s="116" t="s">
        <v>1108</v>
      </c>
      <c r="ABO120">
        <v>50</v>
      </c>
      <c r="ABP120" t="s">
        <v>1183</v>
      </c>
      <c r="ABQ120">
        <v>7</v>
      </c>
      <c r="ABR120">
        <v>5</v>
      </c>
      <c r="ABS120">
        <v>7</v>
      </c>
      <c r="ABT120" s="138">
        <v>51117.277399999999</v>
      </c>
      <c r="ABU120" s="138"/>
      <c r="ABV120" s="196">
        <v>0</v>
      </c>
      <c r="ABW120" s="196"/>
      <c r="ABX120" s="196"/>
      <c r="ABY120" s="196">
        <v>0</v>
      </c>
      <c r="ABZ120" s="196">
        <v>0</v>
      </c>
      <c r="ACA120" s="196"/>
      <c r="ACB120" s="196"/>
      <c r="ACC120" s="196"/>
      <c r="ACD120" s="196"/>
      <c r="ACE120" s="196"/>
      <c r="ACF120" s="196"/>
      <c r="ACG120" s="196"/>
      <c r="ACI120">
        <v>-50</v>
      </c>
      <c r="ACM120">
        <v>1</v>
      </c>
      <c r="ACO120">
        <v>1</v>
      </c>
      <c r="ACR120">
        <v>1</v>
      </c>
      <c r="ACT120">
        <v>0</v>
      </c>
      <c r="ACW120" s="116" t="s">
        <v>1108</v>
      </c>
      <c r="ACX120">
        <v>50</v>
      </c>
      <c r="ACY120" t="s">
        <v>1183</v>
      </c>
      <c r="ACZ120">
        <v>7</v>
      </c>
      <c r="ADA120">
        <v>5</v>
      </c>
      <c r="ADB120">
        <v>7</v>
      </c>
      <c r="ADC120" s="138">
        <v>50923.905200000001</v>
      </c>
      <c r="ADD120" s="138"/>
      <c r="ADE120" s="196">
        <v>0</v>
      </c>
      <c r="ADF120" s="196"/>
      <c r="ADG120" s="196"/>
      <c r="ADH120" s="196">
        <v>0</v>
      </c>
      <c r="ADI120" s="196">
        <v>0</v>
      </c>
      <c r="ADJ120" s="196"/>
      <c r="ADK120" s="196"/>
      <c r="ADL120" s="196"/>
      <c r="ADM120" s="196"/>
      <c r="ADN120" s="196"/>
      <c r="ADO120" s="196"/>
      <c r="ADP120" s="196"/>
      <c r="ADR120">
        <v>-50</v>
      </c>
      <c r="ADV120">
        <v>1</v>
      </c>
      <c r="ADX120">
        <v>1</v>
      </c>
      <c r="AEA120">
        <v>1</v>
      </c>
      <c r="AEC120">
        <v>0</v>
      </c>
      <c r="AEF120" s="116" t="s">
        <v>1108</v>
      </c>
      <c r="AEG120">
        <v>50</v>
      </c>
      <c r="AEH120" t="s">
        <v>1183</v>
      </c>
      <c r="AEI120">
        <v>7</v>
      </c>
      <c r="AEJ120">
        <v>5</v>
      </c>
      <c r="AEK120">
        <v>7</v>
      </c>
      <c r="AEL120" s="138">
        <v>50392.340599999996</v>
      </c>
      <c r="AEM120" s="138"/>
      <c r="AEN120" s="196">
        <v>0</v>
      </c>
      <c r="AEO120" s="196"/>
      <c r="AEP120" s="196"/>
      <c r="AEQ120" s="196">
        <v>0</v>
      </c>
      <c r="AER120" s="196">
        <v>0</v>
      </c>
      <c r="AES120" s="196"/>
      <c r="AET120" s="196"/>
      <c r="AEU120" s="196"/>
      <c r="AEV120" s="196"/>
      <c r="AEW120" s="196"/>
      <c r="AEX120" s="196"/>
      <c r="AEY120" s="196"/>
      <c r="AFA120">
        <f t="shared" si="334"/>
        <v>-50</v>
      </c>
      <c r="AFE120">
        <v>1</v>
      </c>
      <c r="AFG120">
        <v>1</v>
      </c>
      <c r="AFJ120">
        <f t="shared" si="366"/>
        <v>1</v>
      </c>
      <c r="AFL120">
        <f t="shared" si="336"/>
        <v>0</v>
      </c>
      <c r="AFO120" s="116" t="s">
        <v>1108</v>
      </c>
      <c r="AFP120">
        <v>50</v>
      </c>
      <c r="AFQ120" t="str">
        <f t="shared" si="367"/>
        <v>FALSE</v>
      </c>
      <c r="AFR120">
        <f>ROUND(MARGIN!$J37,0)</f>
        <v>7</v>
      </c>
      <c r="AFS120">
        <f t="shared" si="338"/>
        <v>5</v>
      </c>
      <c r="AFT120">
        <f t="shared" si="339"/>
        <v>7</v>
      </c>
      <c r="AFU120" s="138">
        <f>AFT120*10000*MARGIN!$G37/MARGIN!$D37</f>
        <v>49846.898500000003</v>
      </c>
      <c r="AFV120" s="138"/>
      <c r="AFW120" s="196">
        <f t="shared" si="368"/>
        <v>0</v>
      </c>
      <c r="AFX120" s="196"/>
      <c r="AFY120" s="196"/>
      <c r="AFZ120" s="196">
        <f t="shared" si="341"/>
        <v>0</v>
      </c>
      <c r="AGA120" s="196">
        <f t="shared" si="369"/>
        <v>0</v>
      </c>
      <c r="AGB120" s="196"/>
      <c r="AGC120" s="196"/>
      <c r="AGD120" s="196"/>
      <c r="AGE120" s="196"/>
      <c r="AGF120" s="196"/>
      <c r="AGG120" s="196"/>
      <c r="AGH120" s="196"/>
      <c r="AGJ120">
        <f t="shared" si="343"/>
        <v>-50</v>
      </c>
      <c r="AGN120">
        <v>1</v>
      </c>
      <c r="AGP120">
        <v>1</v>
      </c>
      <c r="AGS120">
        <f t="shared" si="370"/>
        <v>1</v>
      </c>
      <c r="AGU120">
        <f t="shared" si="345"/>
        <v>0</v>
      </c>
      <c r="AGX120" s="116" t="s">
        <v>1108</v>
      </c>
      <c r="AGY120">
        <v>50</v>
      </c>
      <c r="AGZ120" t="str">
        <f t="shared" si="371"/>
        <v>FALSE</v>
      </c>
      <c r="AHA120">
        <f>ROUND(MARGIN!$J37,0)</f>
        <v>7</v>
      </c>
      <c r="AHB120">
        <f t="shared" si="347"/>
        <v>5</v>
      </c>
      <c r="AHC120">
        <f t="shared" si="348"/>
        <v>7</v>
      </c>
      <c r="AHD120" s="138">
        <f>AHC120*10000*MARGIN!$G37/MARGIN!$D37</f>
        <v>49846.898500000003</v>
      </c>
      <c r="AHE120" s="138"/>
      <c r="AHF120" s="196">
        <f t="shared" si="372"/>
        <v>0</v>
      </c>
      <c r="AHG120" s="196"/>
      <c r="AHH120" s="196"/>
      <c r="AHI120" s="196">
        <f t="shared" si="350"/>
        <v>0</v>
      </c>
      <c r="AHJ120" s="196">
        <f t="shared" si="373"/>
        <v>0</v>
      </c>
      <c r="AHK120" s="196"/>
      <c r="AHL120" s="196"/>
      <c r="AHM120" s="196"/>
      <c r="AHN120" s="196"/>
      <c r="AHO120" s="196"/>
      <c r="AHP120" s="196"/>
      <c r="AHQ120" s="196"/>
      <c r="AHS120">
        <f t="shared" si="352"/>
        <v>-50</v>
      </c>
      <c r="AHW120">
        <v>1</v>
      </c>
      <c r="AHY120">
        <v>1</v>
      </c>
      <c r="AIB120">
        <f t="shared" si="374"/>
        <v>1</v>
      </c>
      <c r="AID120">
        <f t="shared" si="354"/>
        <v>0</v>
      </c>
      <c r="AIG120" s="116" t="s">
        <v>1108</v>
      </c>
      <c r="AIH120">
        <v>50</v>
      </c>
      <c r="AII120" t="str">
        <f t="shared" si="375"/>
        <v>FALSE</v>
      </c>
      <c r="AIJ120">
        <f>ROUND(MARGIN!$J37,0)</f>
        <v>7</v>
      </c>
      <c r="AIK120">
        <f t="shared" si="356"/>
        <v>5</v>
      </c>
      <c r="AIL120">
        <f t="shared" si="357"/>
        <v>7</v>
      </c>
      <c r="AIM120" s="138">
        <f>AIL120*10000*MARGIN!$G37/MARGIN!$D37</f>
        <v>49846.898500000003</v>
      </c>
      <c r="AIN120" s="138"/>
      <c r="AIO120" s="196">
        <f t="shared" si="376"/>
        <v>0</v>
      </c>
      <c r="AIP120" s="196"/>
      <c r="AIQ120" s="196"/>
      <c r="AIR120" s="196">
        <f t="shared" si="359"/>
        <v>0</v>
      </c>
      <c r="AIS120" s="196">
        <f t="shared" si="377"/>
        <v>0</v>
      </c>
      <c r="AIT120" s="196"/>
      <c r="AIU120" s="196"/>
      <c r="AIV120" s="196"/>
      <c r="AIW120" s="196"/>
      <c r="AIX120" s="196"/>
      <c r="AIY120" s="196"/>
      <c r="AIZ120" s="196"/>
    </row>
    <row r="121" spans="1:936" x14ac:dyDescent="0.25">
      <c r="A121" t="s">
        <v>1106</v>
      </c>
      <c r="B121" s="164" t="s">
        <v>16</v>
      </c>
      <c r="F121" t="e">
        <f>-#REF!+G121</f>
        <v>#REF!</v>
      </c>
      <c r="G121">
        <v>1</v>
      </c>
      <c r="H121">
        <v>-1</v>
      </c>
      <c r="I121">
        <v>-1</v>
      </c>
      <c r="J121">
        <f t="shared" si="317"/>
        <v>0</v>
      </c>
      <c r="K121">
        <f t="shared" si="318"/>
        <v>1</v>
      </c>
      <c r="L121" s="183">
        <v>-1.4703060781400001E-2</v>
      </c>
      <c r="M121" s="116" t="s">
        <v>917</v>
      </c>
      <c r="N121">
        <v>50</v>
      </c>
      <c r="O121" t="str">
        <f t="shared" si="319"/>
        <v>TRUE</v>
      </c>
      <c r="P121">
        <f>ROUND(MARGIN!$J38,0)</f>
        <v>5</v>
      </c>
      <c r="Q121" t="e">
        <f>IF(ABS(G121+I121)=2,ROUND(P121*(1+#REF!),0),IF(I121="",P121,ROUND(P121*(1+-#REF!),0)))</f>
        <v>#REF!</v>
      </c>
      <c r="R121">
        <f t="shared" si="361"/>
        <v>5</v>
      </c>
      <c r="S121" s="138">
        <f>R121*10000*MARGIN!$G38/MARGIN!$D38</f>
        <v>50000</v>
      </c>
      <c r="T121" s="144">
        <f t="shared" si="320"/>
        <v>-735.15303907000009</v>
      </c>
      <c r="U121" s="144">
        <f t="shared" si="321"/>
        <v>735.15303907000009</v>
      </c>
      <c r="W121">
        <f t="shared" si="322"/>
        <v>-2</v>
      </c>
      <c r="X121">
        <v>-1</v>
      </c>
      <c r="Y121">
        <v>-1</v>
      </c>
      <c r="Z121">
        <v>-1</v>
      </c>
      <c r="AA121">
        <f t="shared" si="323"/>
        <v>1</v>
      </c>
      <c r="AB121">
        <f t="shared" si="324"/>
        <v>1</v>
      </c>
      <c r="AC121">
        <v>-5.4934355494999998E-3</v>
      </c>
      <c r="AD121" s="116" t="s">
        <v>1108</v>
      </c>
      <c r="AE121">
        <v>50</v>
      </c>
      <c r="AF121" t="str">
        <f t="shared" si="325"/>
        <v>TRUE</v>
      </c>
      <c r="AG121">
        <f>ROUND(MARGIN!$J38,0)</f>
        <v>5</v>
      </c>
      <c r="AH121">
        <f t="shared" si="362"/>
        <v>6</v>
      </c>
      <c r="AI121">
        <f t="shared" si="363"/>
        <v>5</v>
      </c>
      <c r="AJ121" s="138">
        <f>AI121*10000*MARGIN!$G38/MARGIN!$D38</f>
        <v>50000</v>
      </c>
      <c r="AK121" s="196">
        <f t="shared" si="326"/>
        <v>274.671777475</v>
      </c>
      <c r="AL121" s="196">
        <f t="shared" si="327"/>
        <v>274.671777475</v>
      </c>
      <c r="AN121">
        <f t="shared" si="328"/>
        <v>0</v>
      </c>
      <c r="AO121">
        <v>-1</v>
      </c>
      <c r="AP121">
        <v>1</v>
      </c>
      <c r="AQ121">
        <v>-1</v>
      </c>
      <c r="AR121">
        <f t="shared" si="329"/>
        <v>1</v>
      </c>
      <c r="AS121">
        <f t="shared" si="330"/>
        <v>0</v>
      </c>
      <c r="AT121">
        <v>-5.4310300407100004E-3</v>
      </c>
      <c r="AU121" s="116" t="s">
        <v>1108</v>
      </c>
      <c r="AV121">
        <v>50</v>
      </c>
      <c r="AW121" t="str">
        <f t="shared" si="331"/>
        <v>TRUE</v>
      </c>
      <c r="AX121">
        <f>ROUND(MARGIN!$J38,0)</f>
        <v>5</v>
      </c>
      <c r="AY121">
        <f t="shared" si="364"/>
        <v>4</v>
      </c>
      <c r="AZ121">
        <f t="shared" si="365"/>
        <v>5</v>
      </c>
      <c r="BA121" s="138">
        <f>AZ121*10000*MARGIN!$G38/MARGIN!$D38</f>
        <v>50000</v>
      </c>
      <c r="BB121" s="196">
        <f t="shared" si="332"/>
        <v>271.55150203549999</v>
      </c>
      <c r="BC121" s="196">
        <f t="shared" si="333"/>
        <v>-271.55150203549999</v>
      </c>
      <c r="BE121">
        <v>0</v>
      </c>
      <c r="BF121">
        <v>-1</v>
      </c>
      <c r="BG121">
        <v>-1</v>
      </c>
      <c r="BH121">
        <v>-1</v>
      </c>
      <c r="BI121">
        <v>1</v>
      </c>
      <c r="BJ121">
        <v>1</v>
      </c>
      <c r="BK121">
        <v>-6.1963775023799999E-3</v>
      </c>
      <c r="BL121" s="116" t="s">
        <v>1108</v>
      </c>
      <c r="BM121">
        <v>50</v>
      </c>
      <c r="BN121" t="s">
        <v>1180</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1180</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1180</v>
      </c>
      <c r="DB121">
        <v>8</v>
      </c>
      <c r="DC121">
        <v>10</v>
      </c>
      <c r="DD121">
        <v>8</v>
      </c>
      <c r="DE121" s="138">
        <v>80000</v>
      </c>
      <c r="DF121" s="196">
        <v>0</v>
      </c>
      <c r="DG121" s="196"/>
      <c r="DH121" s="196">
        <v>0</v>
      </c>
      <c r="DJ121">
        <v>0</v>
      </c>
      <c r="DL121">
        <v>-1</v>
      </c>
      <c r="DN121">
        <v>-1</v>
      </c>
      <c r="DQ121">
        <v>1</v>
      </c>
      <c r="DS121">
        <v>0</v>
      </c>
      <c r="DV121" s="116" t="s">
        <v>1108</v>
      </c>
      <c r="DW121">
        <v>50</v>
      </c>
      <c r="DX121" t="s">
        <v>1183</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1183</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1183</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1183</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1183</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1183</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1183</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1183</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1183</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1183</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1183</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1183</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1183</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1183</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1183</v>
      </c>
      <c r="SF121">
        <v>5</v>
      </c>
      <c r="SG121">
        <v>4</v>
      </c>
      <c r="SH121">
        <v>5</v>
      </c>
      <c r="SI121" s="138">
        <v>50000</v>
      </c>
      <c r="SJ121" s="138"/>
      <c r="SK121" s="196">
        <v>0</v>
      </c>
      <c r="SL121" s="196"/>
      <c r="SM121" s="196"/>
      <c r="SN121" s="196">
        <v>0</v>
      </c>
      <c r="SO121" s="196">
        <v>0</v>
      </c>
      <c r="SP121" s="196"/>
      <c r="SQ121" s="196"/>
      <c r="SR121" s="196"/>
      <c r="SS121" s="196"/>
      <c r="ST121" s="196"/>
      <c r="SU121" s="196"/>
      <c r="SV121" s="196"/>
      <c r="SX121">
        <v>-50</v>
      </c>
      <c r="TB121">
        <v>-1</v>
      </c>
      <c r="TD121">
        <v>-1</v>
      </c>
      <c r="TG121">
        <v>1</v>
      </c>
      <c r="TI121">
        <v>0</v>
      </c>
      <c r="TL121" s="116" t="s">
        <v>1108</v>
      </c>
      <c r="TM121">
        <v>50</v>
      </c>
      <c r="TN121" t="s">
        <v>1183</v>
      </c>
      <c r="TO121">
        <v>5</v>
      </c>
      <c r="TP121">
        <v>4</v>
      </c>
      <c r="TQ121">
        <v>5</v>
      </c>
      <c r="TR121" s="138">
        <v>50000</v>
      </c>
      <c r="TS121" s="138"/>
      <c r="TT121" s="196">
        <v>0</v>
      </c>
      <c r="TU121" s="196"/>
      <c r="TV121" s="196"/>
      <c r="TW121" s="196">
        <v>0</v>
      </c>
      <c r="TX121" s="196">
        <v>0</v>
      </c>
      <c r="TY121" s="196"/>
      <c r="TZ121" s="196"/>
      <c r="UA121" s="196"/>
      <c r="UB121" s="196"/>
      <c r="UC121" s="196"/>
      <c r="UD121" s="196"/>
      <c r="UE121" s="196"/>
      <c r="UG121">
        <v>-50</v>
      </c>
      <c r="UK121">
        <v>-1</v>
      </c>
      <c r="UM121">
        <v>-1</v>
      </c>
      <c r="UP121">
        <v>1</v>
      </c>
      <c r="UR121">
        <v>0</v>
      </c>
      <c r="UU121" s="116" t="s">
        <v>1108</v>
      </c>
      <c r="UV121">
        <v>50</v>
      </c>
      <c r="UW121" t="s">
        <v>1183</v>
      </c>
      <c r="UX121">
        <v>5</v>
      </c>
      <c r="UY121">
        <v>4</v>
      </c>
      <c r="UZ121">
        <v>5</v>
      </c>
      <c r="VA121" s="138">
        <v>50000</v>
      </c>
      <c r="VB121" s="138"/>
      <c r="VC121" s="196">
        <v>0</v>
      </c>
      <c r="VD121" s="196"/>
      <c r="VE121" s="196"/>
      <c r="VF121" s="196">
        <v>0</v>
      </c>
      <c r="VG121" s="196">
        <v>0</v>
      </c>
      <c r="VH121" s="196"/>
      <c r="VI121" s="196"/>
      <c r="VJ121" s="196"/>
      <c r="VK121" s="196"/>
      <c r="VL121" s="196"/>
      <c r="VM121" s="196"/>
      <c r="VN121" s="196"/>
      <c r="VP121">
        <v>-50</v>
      </c>
      <c r="VT121">
        <v>-1</v>
      </c>
      <c r="VV121">
        <v>-1</v>
      </c>
      <c r="VY121">
        <v>1</v>
      </c>
      <c r="WA121">
        <v>0</v>
      </c>
      <c r="WD121" s="116" t="s">
        <v>1108</v>
      </c>
      <c r="WE121">
        <v>50</v>
      </c>
      <c r="WF121" t="s">
        <v>1183</v>
      </c>
      <c r="WG121">
        <v>5</v>
      </c>
      <c r="WH121">
        <v>4</v>
      </c>
      <c r="WI121">
        <v>5</v>
      </c>
      <c r="WJ121" s="138">
        <v>50000</v>
      </c>
      <c r="WK121" s="138"/>
      <c r="WL121" s="196">
        <v>0</v>
      </c>
      <c r="WM121" s="196"/>
      <c r="WN121" s="196"/>
      <c r="WO121" s="196">
        <v>0</v>
      </c>
      <c r="WP121" s="196">
        <v>0</v>
      </c>
      <c r="WQ121" s="196"/>
      <c r="WR121" s="196"/>
      <c r="WS121" s="196"/>
      <c r="WT121" s="196"/>
      <c r="WU121" s="196"/>
      <c r="WV121" s="196"/>
      <c r="WW121" s="196"/>
      <c r="WY121">
        <v>-50</v>
      </c>
      <c r="XC121">
        <v>-1</v>
      </c>
      <c r="XE121">
        <v>-1</v>
      </c>
      <c r="XH121">
        <v>1</v>
      </c>
      <c r="XJ121">
        <v>0</v>
      </c>
      <c r="XM121" s="116" t="s">
        <v>1108</v>
      </c>
      <c r="XN121">
        <v>50</v>
      </c>
      <c r="XO121" t="s">
        <v>1183</v>
      </c>
      <c r="XP121">
        <v>5</v>
      </c>
      <c r="XQ121">
        <v>4</v>
      </c>
      <c r="XR121">
        <v>5</v>
      </c>
      <c r="XS121" s="138">
        <v>50000</v>
      </c>
      <c r="XT121" s="138"/>
      <c r="XU121" s="196">
        <v>0</v>
      </c>
      <c r="XV121" s="196"/>
      <c r="XW121" s="196"/>
      <c r="XX121" s="196">
        <v>0</v>
      </c>
      <c r="XY121" s="196">
        <v>0</v>
      </c>
      <c r="XZ121" s="196"/>
      <c r="YA121" s="196"/>
      <c r="YB121" s="196"/>
      <c r="YC121" s="196"/>
      <c r="YD121" s="196"/>
      <c r="YE121" s="196"/>
      <c r="YF121" s="196"/>
      <c r="YH121">
        <v>-50</v>
      </c>
      <c r="YL121">
        <v>-1</v>
      </c>
      <c r="YN121">
        <v>-1</v>
      </c>
      <c r="YQ121">
        <v>1</v>
      </c>
      <c r="YS121">
        <v>0</v>
      </c>
      <c r="YV121" s="116" t="s">
        <v>1108</v>
      </c>
      <c r="YW121">
        <v>50</v>
      </c>
      <c r="YX121" t="s">
        <v>1183</v>
      </c>
      <c r="YY121">
        <v>5</v>
      </c>
      <c r="YZ121">
        <v>4</v>
      </c>
      <c r="ZA121">
        <v>5</v>
      </c>
      <c r="ZB121" s="138">
        <v>50000</v>
      </c>
      <c r="ZC121" s="138"/>
      <c r="ZD121" s="196">
        <v>0</v>
      </c>
      <c r="ZE121" s="196"/>
      <c r="ZF121" s="196"/>
      <c r="ZG121" s="196">
        <v>0</v>
      </c>
      <c r="ZH121" s="196">
        <v>0</v>
      </c>
      <c r="ZI121" s="196"/>
      <c r="ZJ121" s="196"/>
      <c r="ZK121" s="196"/>
      <c r="ZL121" s="196"/>
      <c r="ZM121" s="196"/>
      <c r="ZN121" s="196"/>
      <c r="ZO121" s="196"/>
      <c r="ZQ121">
        <v>-50</v>
      </c>
      <c r="ZU121">
        <v>-1</v>
      </c>
      <c r="ZW121">
        <v>-1</v>
      </c>
      <c r="ZZ121">
        <v>1</v>
      </c>
      <c r="AAB121">
        <v>0</v>
      </c>
      <c r="AAE121" s="116" t="s">
        <v>1108</v>
      </c>
      <c r="AAF121">
        <v>50</v>
      </c>
      <c r="AAG121" t="s">
        <v>1183</v>
      </c>
      <c r="AAH121">
        <v>5</v>
      </c>
      <c r="AAI121">
        <v>4</v>
      </c>
      <c r="AAJ121">
        <v>5</v>
      </c>
      <c r="AAK121" s="138">
        <v>50000</v>
      </c>
      <c r="AAL121" s="138"/>
      <c r="AAM121" s="196">
        <v>0</v>
      </c>
      <c r="AAN121" s="196"/>
      <c r="AAO121" s="196"/>
      <c r="AAP121" s="196">
        <v>0</v>
      </c>
      <c r="AAQ121" s="196">
        <v>0</v>
      </c>
      <c r="AAR121" s="196"/>
      <c r="AAS121" s="196"/>
      <c r="AAT121" s="196"/>
      <c r="AAU121" s="196"/>
      <c r="AAV121" s="196"/>
      <c r="AAW121" s="196"/>
      <c r="AAX121" s="196"/>
      <c r="AAZ121">
        <v>-50</v>
      </c>
      <c r="ABD121">
        <v>-1</v>
      </c>
      <c r="ABF121">
        <v>-1</v>
      </c>
      <c r="ABI121">
        <v>1</v>
      </c>
      <c r="ABK121">
        <v>0</v>
      </c>
      <c r="ABN121" s="116" t="s">
        <v>1108</v>
      </c>
      <c r="ABO121">
        <v>50</v>
      </c>
      <c r="ABP121" t="s">
        <v>1183</v>
      </c>
      <c r="ABQ121">
        <v>5</v>
      </c>
      <c r="ABR121">
        <v>4</v>
      </c>
      <c r="ABS121">
        <v>5</v>
      </c>
      <c r="ABT121" s="138">
        <v>50000</v>
      </c>
      <c r="ABU121" s="138"/>
      <c r="ABV121" s="196">
        <v>0</v>
      </c>
      <c r="ABW121" s="196"/>
      <c r="ABX121" s="196"/>
      <c r="ABY121" s="196">
        <v>0</v>
      </c>
      <c r="ABZ121" s="196">
        <v>0</v>
      </c>
      <c r="ACA121" s="196"/>
      <c r="ACB121" s="196"/>
      <c r="ACC121" s="196"/>
      <c r="ACD121" s="196"/>
      <c r="ACE121" s="196"/>
      <c r="ACF121" s="196"/>
      <c r="ACG121" s="196"/>
      <c r="ACI121">
        <v>-50</v>
      </c>
      <c r="ACM121">
        <v>-1</v>
      </c>
      <c r="ACO121">
        <v>-1</v>
      </c>
      <c r="ACR121">
        <v>1</v>
      </c>
      <c r="ACT121">
        <v>0</v>
      </c>
      <c r="ACW121" s="116" t="s">
        <v>1108</v>
      </c>
      <c r="ACX121">
        <v>50</v>
      </c>
      <c r="ACY121" t="s">
        <v>1183</v>
      </c>
      <c r="ACZ121">
        <v>5</v>
      </c>
      <c r="ADA121">
        <v>4</v>
      </c>
      <c r="ADB121">
        <v>5</v>
      </c>
      <c r="ADC121" s="138">
        <v>50000</v>
      </c>
      <c r="ADD121" s="138"/>
      <c r="ADE121" s="196">
        <v>0</v>
      </c>
      <c r="ADF121" s="196"/>
      <c r="ADG121" s="196"/>
      <c r="ADH121" s="196">
        <v>0</v>
      </c>
      <c r="ADI121" s="196">
        <v>0</v>
      </c>
      <c r="ADJ121" s="196"/>
      <c r="ADK121" s="196"/>
      <c r="ADL121" s="196"/>
      <c r="ADM121" s="196"/>
      <c r="ADN121" s="196"/>
      <c r="ADO121" s="196"/>
      <c r="ADP121" s="196"/>
      <c r="ADR121">
        <v>-50</v>
      </c>
      <c r="ADV121">
        <v>-1</v>
      </c>
      <c r="ADX121">
        <v>-1</v>
      </c>
      <c r="AEA121">
        <v>1</v>
      </c>
      <c r="AEC121">
        <v>0</v>
      </c>
      <c r="AEF121" s="116" t="s">
        <v>1108</v>
      </c>
      <c r="AEG121">
        <v>50</v>
      </c>
      <c r="AEH121" t="s">
        <v>1183</v>
      </c>
      <c r="AEI121">
        <v>5</v>
      </c>
      <c r="AEJ121">
        <v>4</v>
      </c>
      <c r="AEK121">
        <v>5</v>
      </c>
      <c r="AEL121" s="138">
        <v>50000</v>
      </c>
      <c r="AEM121" s="138"/>
      <c r="AEN121" s="196">
        <v>0</v>
      </c>
      <c r="AEO121" s="196"/>
      <c r="AEP121" s="196"/>
      <c r="AEQ121" s="196">
        <v>0</v>
      </c>
      <c r="AER121" s="196">
        <v>0</v>
      </c>
      <c r="AES121" s="196"/>
      <c r="AET121" s="196"/>
      <c r="AEU121" s="196"/>
      <c r="AEV121" s="196"/>
      <c r="AEW121" s="196"/>
      <c r="AEX121" s="196"/>
      <c r="AEY121" s="196"/>
      <c r="AFA121">
        <f t="shared" si="334"/>
        <v>-50</v>
      </c>
      <c r="AFE121">
        <v>-1</v>
      </c>
      <c r="AFG121">
        <v>-1</v>
      </c>
      <c r="AFJ121">
        <f t="shared" si="366"/>
        <v>1</v>
      </c>
      <c r="AFL121">
        <f t="shared" si="336"/>
        <v>0</v>
      </c>
      <c r="AFO121" s="116" t="s">
        <v>1108</v>
      </c>
      <c r="AFP121">
        <v>50</v>
      </c>
      <c r="AFQ121" t="str">
        <f t="shared" si="367"/>
        <v>FALSE</v>
      </c>
      <c r="AFR121">
        <f>ROUND(MARGIN!$J38,0)</f>
        <v>5</v>
      </c>
      <c r="AFS121">
        <f t="shared" si="338"/>
        <v>4</v>
      </c>
      <c r="AFT121">
        <f t="shared" si="339"/>
        <v>5</v>
      </c>
      <c r="AFU121" s="138">
        <f>AFT121*10000*MARGIN!$G38/MARGIN!$D38</f>
        <v>50000</v>
      </c>
      <c r="AFV121" s="138"/>
      <c r="AFW121" s="196">
        <f t="shared" si="368"/>
        <v>0</v>
      </c>
      <c r="AFX121" s="196"/>
      <c r="AFY121" s="196"/>
      <c r="AFZ121" s="196">
        <f t="shared" si="341"/>
        <v>0</v>
      </c>
      <c r="AGA121" s="196">
        <f t="shared" si="369"/>
        <v>0</v>
      </c>
      <c r="AGB121" s="196"/>
      <c r="AGC121" s="196"/>
      <c r="AGD121" s="196"/>
      <c r="AGE121" s="196"/>
      <c r="AGF121" s="196"/>
      <c r="AGG121" s="196"/>
      <c r="AGH121" s="196"/>
      <c r="AGJ121">
        <f t="shared" si="343"/>
        <v>-50</v>
      </c>
      <c r="AGN121">
        <v>-1</v>
      </c>
      <c r="AGP121">
        <v>-1</v>
      </c>
      <c r="AGS121">
        <f t="shared" si="370"/>
        <v>1</v>
      </c>
      <c r="AGU121">
        <f t="shared" si="345"/>
        <v>0</v>
      </c>
      <c r="AGX121" s="116" t="s">
        <v>1108</v>
      </c>
      <c r="AGY121">
        <v>50</v>
      </c>
      <c r="AGZ121" t="str">
        <f t="shared" si="371"/>
        <v>FALSE</v>
      </c>
      <c r="AHA121">
        <f>ROUND(MARGIN!$J38,0)</f>
        <v>5</v>
      </c>
      <c r="AHB121">
        <f t="shared" si="347"/>
        <v>4</v>
      </c>
      <c r="AHC121">
        <f t="shared" si="348"/>
        <v>5</v>
      </c>
      <c r="AHD121" s="138">
        <f>AHC121*10000*MARGIN!$G38/MARGIN!$D38</f>
        <v>50000</v>
      </c>
      <c r="AHE121" s="138"/>
      <c r="AHF121" s="196">
        <f t="shared" si="372"/>
        <v>0</v>
      </c>
      <c r="AHG121" s="196"/>
      <c r="AHH121" s="196"/>
      <c r="AHI121" s="196">
        <f t="shared" si="350"/>
        <v>0</v>
      </c>
      <c r="AHJ121" s="196">
        <f t="shared" si="373"/>
        <v>0</v>
      </c>
      <c r="AHK121" s="196"/>
      <c r="AHL121" s="196"/>
      <c r="AHM121" s="196"/>
      <c r="AHN121" s="196"/>
      <c r="AHO121" s="196"/>
      <c r="AHP121" s="196"/>
      <c r="AHQ121" s="196"/>
      <c r="AHS121">
        <f t="shared" si="352"/>
        <v>-50</v>
      </c>
      <c r="AHW121">
        <v>-1</v>
      </c>
      <c r="AHY121">
        <v>-1</v>
      </c>
      <c r="AIB121">
        <f t="shared" si="374"/>
        <v>1</v>
      </c>
      <c r="AID121">
        <f t="shared" si="354"/>
        <v>0</v>
      </c>
      <c r="AIG121" s="116" t="s">
        <v>1108</v>
      </c>
      <c r="AIH121">
        <v>50</v>
      </c>
      <c r="AII121" t="str">
        <f t="shared" si="375"/>
        <v>FALSE</v>
      </c>
      <c r="AIJ121">
        <f>ROUND(MARGIN!$J38,0)</f>
        <v>5</v>
      </c>
      <c r="AIK121">
        <f t="shared" si="356"/>
        <v>4</v>
      </c>
      <c r="AIL121">
        <f t="shared" si="357"/>
        <v>5</v>
      </c>
      <c r="AIM121" s="138">
        <f>AIL121*10000*MARGIN!$G38/MARGIN!$D38</f>
        <v>50000</v>
      </c>
      <c r="AIN121" s="138"/>
      <c r="AIO121" s="196">
        <f t="shared" si="376"/>
        <v>0</v>
      </c>
      <c r="AIP121" s="196"/>
      <c r="AIQ121" s="196"/>
      <c r="AIR121" s="196">
        <f t="shared" si="359"/>
        <v>0</v>
      </c>
      <c r="AIS121" s="196">
        <f t="shared" si="377"/>
        <v>0</v>
      </c>
      <c r="AIT121" s="196"/>
      <c r="AIU121" s="196"/>
      <c r="AIV121" s="196"/>
      <c r="AIW121" s="196"/>
      <c r="AIX121" s="196"/>
      <c r="AIY121" s="196"/>
      <c r="AIZ121" s="196"/>
    </row>
    <row r="122" spans="1:936" x14ac:dyDescent="0.25">
      <c r="A122" t="s">
        <v>1105</v>
      </c>
      <c r="B122" s="164" t="s">
        <v>15</v>
      </c>
      <c r="F122" t="e">
        <f>-#REF!+G122</f>
        <v>#REF!</v>
      </c>
      <c r="G122">
        <v>1</v>
      </c>
      <c r="H122">
        <v>-1</v>
      </c>
      <c r="I122">
        <v>-1</v>
      </c>
      <c r="J122">
        <f t="shared" si="317"/>
        <v>0</v>
      </c>
      <c r="K122">
        <f t="shared" si="318"/>
        <v>1</v>
      </c>
      <c r="L122" s="183">
        <v>-1.18205836986E-2</v>
      </c>
      <c r="M122" s="117" t="s">
        <v>917</v>
      </c>
      <c r="N122">
        <v>50</v>
      </c>
      <c r="O122" t="str">
        <f t="shared" si="319"/>
        <v>TRUE</v>
      </c>
      <c r="P122">
        <f>ROUND(MARGIN!$J39,0)</f>
        <v>5</v>
      </c>
      <c r="Q122" t="e">
        <f>IF(ABS(G122+I122)=2,ROUND(P122*(1+#REF!),0),IF(I122="",P122,ROUND(P122*(1+-#REF!),0)))</f>
        <v>#REF!</v>
      </c>
      <c r="R122">
        <f t="shared" si="361"/>
        <v>5</v>
      </c>
      <c r="S122" s="138">
        <f>R122*10000*MARGIN!$G39/MARGIN!$D39</f>
        <v>50000</v>
      </c>
      <c r="T122" s="144">
        <f t="shared" si="320"/>
        <v>-591.02918493000004</v>
      </c>
      <c r="U122" s="144">
        <f t="shared" si="321"/>
        <v>591.02918493000004</v>
      </c>
      <c r="W122">
        <f t="shared" si="322"/>
        <v>-2</v>
      </c>
      <c r="X122">
        <v>-1</v>
      </c>
      <c r="Y122">
        <v>-1</v>
      </c>
      <c r="Z122">
        <v>-1</v>
      </c>
      <c r="AA122">
        <f t="shared" si="323"/>
        <v>1</v>
      </c>
      <c r="AB122">
        <f t="shared" si="324"/>
        <v>1</v>
      </c>
      <c r="AC122">
        <v>-9.6437678695599997E-3</v>
      </c>
      <c r="AD122" s="117" t="s">
        <v>1108</v>
      </c>
      <c r="AE122">
        <v>50</v>
      </c>
      <c r="AF122" t="str">
        <f t="shared" si="325"/>
        <v>TRUE</v>
      </c>
      <c r="AG122">
        <f>ROUND(MARGIN!$J39,0)</f>
        <v>5</v>
      </c>
      <c r="AH122">
        <f t="shared" si="362"/>
        <v>6</v>
      </c>
      <c r="AI122">
        <f t="shared" si="363"/>
        <v>5</v>
      </c>
      <c r="AJ122" s="138">
        <f>AI122*10000*MARGIN!$G39/MARGIN!$D39</f>
        <v>50000</v>
      </c>
      <c r="AK122" s="196">
        <f t="shared" si="326"/>
        <v>482.18839347799997</v>
      </c>
      <c r="AL122" s="196">
        <f t="shared" si="327"/>
        <v>482.18839347799997</v>
      </c>
      <c r="AN122">
        <f t="shared" si="328"/>
        <v>0</v>
      </c>
      <c r="AO122">
        <v>-1</v>
      </c>
      <c r="AP122">
        <v>1</v>
      </c>
      <c r="AQ122">
        <v>-1</v>
      </c>
      <c r="AR122">
        <f t="shared" si="329"/>
        <v>1</v>
      </c>
      <c r="AS122">
        <f t="shared" si="330"/>
        <v>0</v>
      </c>
      <c r="AT122">
        <v>-6.3825470888400002E-3</v>
      </c>
      <c r="AU122" s="117" t="s">
        <v>1108</v>
      </c>
      <c r="AV122">
        <v>50</v>
      </c>
      <c r="AW122" t="str">
        <f t="shared" si="331"/>
        <v>TRUE</v>
      </c>
      <c r="AX122">
        <f>ROUND(MARGIN!$J39,0)</f>
        <v>5</v>
      </c>
      <c r="AY122">
        <f t="shared" si="364"/>
        <v>4</v>
      </c>
      <c r="AZ122">
        <f t="shared" si="365"/>
        <v>5</v>
      </c>
      <c r="BA122" s="138">
        <f>AZ122*10000*MARGIN!$G39/MARGIN!$D39</f>
        <v>50000</v>
      </c>
      <c r="BB122" s="196">
        <f t="shared" si="332"/>
        <v>319.12735444200001</v>
      </c>
      <c r="BC122" s="196">
        <f t="shared" si="333"/>
        <v>-319.12735444200001</v>
      </c>
      <c r="BE122">
        <v>0</v>
      </c>
      <c r="BF122">
        <v>-1</v>
      </c>
      <c r="BG122">
        <v>-1</v>
      </c>
      <c r="BH122">
        <v>-1</v>
      </c>
      <c r="BI122">
        <v>1</v>
      </c>
      <c r="BJ122">
        <v>1</v>
      </c>
      <c r="BK122">
        <v>-3.3060057796199999E-3</v>
      </c>
      <c r="BL122" s="117" t="s">
        <v>1108</v>
      </c>
      <c r="BM122">
        <v>50</v>
      </c>
      <c r="BN122" t="s">
        <v>1180</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1180</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1180</v>
      </c>
      <c r="DB122">
        <v>8</v>
      </c>
      <c r="DC122">
        <v>10</v>
      </c>
      <c r="DD122">
        <v>8</v>
      </c>
      <c r="DE122" s="138">
        <v>80000</v>
      </c>
      <c r="DF122" s="196">
        <v>0</v>
      </c>
      <c r="DG122" s="196"/>
      <c r="DH122" s="196">
        <v>0</v>
      </c>
      <c r="DJ122">
        <v>0</v>
      </c>
      <c r="DL122">
        <v>-1</v>
      </c>
      <c r="DN122">
        <v>-1</v>
      </c>
      <c r="DQ122">
        <v>1</v>
      </c>
      <c r="DS122">
        <v>0</v>
      </c>
      <c r="DV122" s="117" t="s">
        <v>1108</v>
      </c>
      <c r="DW122">
        <v>50</v>
      </c>
      <c r="DX122" t="s">
        <v>1183</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1183</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1183</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1183</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1183</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1183</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1183</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1183</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1183</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1183</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1183</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1183</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1183</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1183</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1183</v>
      </c>
      <c r="SF122">
        <v>5</v>
      </c>
      <c r="SG122">
        <v>4</v>
      </c>
      <c r="SH122">
        <v>5</v>
      </c>
      <c r="SI122" s="138">
        <v>50000</v>
      </c>
      <c r="SJ122" s="138"/>
      <c r="SK122" s="196">
        <v>0</v>
      </c>
      <c r="SL122" s="196"/>
      <c r="SM122" s="196"/>
      <c r="SN122" s="196">
        <v>0</v>
      </c>
      <c r="SO122" s="196">
        <v>0</v>
      </c>
      <c r="SP122" s="196"/>
      <c r="SQ122" s="196"/>
      <c r="SR122" s="196"/>
      <c r="SS122" s="196"/>
      <c r="ST122" s="196"/>
      <c r="SU122" s="196"/>
      <c r="SV122" s="196"/>
      <c r="SX122">
        <v>-50</v>
      </c>
      <c r="TB122">
        <v>-1</v>
      </c>
      <c r="TD122">
        <v>-1</v>
      </c>
      <c r="TG122">
        <v>1</v>
      </c>
      <c r="TI122">
        <v>0</v>
      </c>
      <c r="TL122" s="117" t="s">
        <v>1108</v>
      </c>
      <c r="TM122">
        <v>50</v>
      </c>
      <c r="TN122" t="s">
        <v>1183</v>
      </c>
      <c r="TO122">
        <v>5</v>
      </c>
      <c r="TP122">
        <v>4</v>
      </c>
      <c r="TQ122">
        <v>5</v>
      </c>
      <c r="TR122" s="138">
        <v>50000</v>
      </c>
      <c r="TS122" s="138"/>
      <c r="TT122" s="196">
        <v>0</v>
      </c>
      <c r="TU122" s="196"/>
      <c r="TV122" s="196"/>
      <c r="TW122" s="196">
        <v>0</v>
      </c>
      <c r="TX122" s="196">
        <v>0</v>
      </c>
      <c r="TY122" s="196"/>
      <c r="TZ122" s="196"/>
      <c r="UA122" s="196"/>
      <c r="UB122" s="196"/>
      <c r="UC122" s="196"/>
      <c r="UD122" s="196"/>
      <c r="UE122" s="196"/>
      <c r="UG122">
        <v>-50</v>
      </c>
      <c r="UK122">
        <v>-1</v>
      </c>
      <c r="UM122">
        <v>-1</v>
      </c>
      <c r="UP122">
        <v>1</v>
      </c>
      <c r="UR122">
        <v>0</v>
      </c>
      <c r="UU122" s="117" t="s">
        <v>1108</v>
      </c>
      <c r="UV122">
        <v>50</v>
      </c>
      <c r="UW122" t="s">
        <v>1183</v>
      </c>
      <c r="UX122">
        <v>5</v>
      </c>
      <c r="UY122">
        <v>4</v>
      </c>
      <c r="UZ122">
        <v>5</v>
      </c>
      <c r="VA122" s="138">
        <v>50000</v>
      </c>
      <c r="VB122" s="138"/>
      <c r="VC122" s="196">
        <v>0</v>
      </c>
      <c r="VD122" s="196"/>
      <c r="VE122" s="196"/>
      <c r="VF122" s="196">
        <v>0</v>
      </c>
      <c r="VG122" s="196">
        <v>0</v>
      </c>
      <c r="VH122" s="196"/>
      <c r="VI122" s="196"/>
      <c r="VJ122" s="196"/>
      <c r="VK122" s="196"/>
      <c r="VL122" s="196"/>
      <c r="VM122" s="196"/>
      <c r="VN122" s="196"/>
      <c r="VP122">
        <v>-50</v>
      </c>
      <c r="VT122">
        <v>-1</v>
      </c>
      <c r="VV122">
        <v>-1</v>
      </c>
      <c r="VY122">
        <v>1</v>
      </c>
      <c r="WA122">
        <v>0</v>
      </c>
      <c r="WD122" s="117" t="s">
        <v>1108</v>
      </c>
      <c r="WE122">
        <v>50</v>
      </c>
      <c r="WF122" t="s">
        <v>1183</v>
      </c>
      <c r="WG122">
        <v>5</v>
      </c>
      <c r="WH122">
        <v>4</v>
      </c>
      <c r="WI122">
        <v>5</v>
      </c>
      <c r="WJ122" s="138">
        <v>50000</v>
      </c>
      <c r="WK122" s="138"/>
      <c r="WL122" s="196">
        <v>0</v>
      </c>
      <c r="WM122" s="196"/>
      <c r="WN122" s="196"/>
      <c r="WO122" s="196">
        <v>0</v>
      </c>
      <c r="WP122" s="196">
        <v>0</v>
      </c>
      <c r="WQ122" s="196"/>
      <c r="WR122" s="196"/>
      <c r="WS122" s="196"/>
      <c r="WT122" s="196"/>
      <c r="WU122" s="196"/>
      <c r="WV122" s="196"/>
      <c r="WW122" s="196"/>
      <c r="WY122">
        <v>-50</v>
      </c>
      <c r="XC122">
        <v>-1</v>
      </c>
      <c r="XE122">
        <v>-1</v>
      </c>
      <c r="XH122">
        <v>1</v>
      </c>
      <c r="XJ122">
        <v>0</v>
      </c>
      <c r="XM122" s="117" t="s">
        <v>1108</v>
      </c>
      <c r="XN122">
        <v>50</v>
      </c>
      <c r="XO122" t="s">
        <v>1183</v>
      </c>
      <c r="XP122">
        <v>5</v>
      </c>
      <c r="XQ122">
        <v>4</v>
      </c>
      <c r="XR122">
        <v>5</v>
      </c>
      <c r="XS122" s="138">
        <v>50000</v>
      </c>
      <c r="XT122" s="138"/>
      <c r="XU122" s="196">
        <v>0</v>
      </c>
      <c r="XV122" s="196"/>
      <c r="XW122" s="196"/>
      <c r="XX122" s="196">
        <v>0</v>
      </c>
      <c r="XY122" s="196">
        <v>0</v>
      </c>
      <c r="XZ122" s="196"/>
      <c r="YA122" s="196"/>
      <c r="YB122" s="196"/>
      <c r="YC122" s="196"/>
      <c r="YD122" s="196"/>
      <c r="YE122" s="196"/>
      <c r="YF122" s="196"/>
      <c r="YH122">
        <v>-50</v>
      </c>
      <c r="YL122">
        <v>-1</v>
      </c>
      <c r="YN122">
        <v>-1</v>
      </c>
      <c r="YQ122">
        <v>1</v>
      </c>
      <c r="YS122">
        <v>0</v>
      </c>
      <c r="YV122" s="117" t="s">
        <v>1108</v>
      </c>
      <c r="YW122">
        <v>50</v>
      </c>
      <c r="YX122" t="s">
        <v>1183</v>
      </c>
      <c r="YY122">
        <v>5</v>
      </c>
      <c r="YZ122">
        <v>4</v>
      </c>
      <c r="ZA122">
        <v>5</v>
      </c>
      <c r="ZB122" s="138">
        <v>50000</v>
      </c>
      <c r="ZC122" s="138"/>
      <c r="ZD122" s="196">
        <v>0</v>
      </c>
      <c r="ZE122" s="196"/>
      <c r="ZF122" s="196"/>
      <c r="ZG122" s="196">
        <v>0</v>
      </c>
      <c r="ZH122" s="196">
        <v>0</v>
      </c>
      <c r="ZI122" s="196"/>
      <c r="ZJ122" s="196"/>
      <c r="ZK122" s="196"/>
      <c r="ZL122" s="196"/>
      <c r="ZM122" s="196"/>
      <c r="ZN122" s="196"/>
      <c r="ZO122" s="196"/>
      <c r="ZQ122">
        <v>-50</v>
      </c>
      <c r="ZU122">
        <v>-1</v>
      </c>
      <c r="ZW122">
        <v>-1</v>
      </c>
      <c r="ZZ122">
        <v>1</v>
      </c>
      <c r="AAB122">
        <v>0</v>
      </c>
      <c r="AAE122" s="117" t="s">
        <v>1108</v>
      </c>
      <c r="AAF122">
        <v>50</v>
      </c>
      <c r="AAG122" t="s">
        <v>1183</v>
      </c>
      <c r="AAH122">
        <v>5</v>
      </c>
      <c r="AAI122">
        <v>4</v>
      </c>
      <c r="AAJ122">
        <v>5</v>
      </c>
      <c r="AAK122" s="138">
        <v>50000</v>
      </c>
      <c r="AAL122" s="138"/>
      <c r="AAM122" s="196">
        <v>0</v>
      </c>
      <c r="AAN122" s="196"/>
      <c r="AAO122" s="196"/>
      <c r="AAP122" s="196">
        <v>0</v>
      </c>
      <c r="AAQ122" s="196">
        <v>0</v>
      </c>
      <c r="AAR122" s="196"/>
      <c r="AAS122" s="196"/>
      <c r="AAT122" s="196"/>
      <c r="AAU122" s="196"/>
      <c r="AAV122" s="196"/>
      <c r="AAW122" s="196"/>
      <c r="AAX122" s="196"/>
      <c r="AAZ122">
        <v>-50</v>
      </c>
      <c r="ABD122">
        <v>-1</v>
      </c>
      <c r="ABF122">
        <v>-1</v>
      </c>
      <c r="ABI122">
        <v>1</v>
      </c>
      <c r="ABK122">
        <v>0</v>
      </c>
      <c r="ABN122" s="117" t="s">
        <v>1108</v>
      </c>
      <c r="ABO122">
        <v>50</v>
      </c>
      <c r="ABP122" t="s">
        <v>1183</v>
      </c>
      <c r="ABQ122">
        <v>5</v>
      </c>
      <c r="ABR122">
        <v>4</v>
      </c>
      <c r="ABS122">
        <v>5</v>
      </c>
      <c r="ABT122" s="138">
        <v>50000</v>
      </c>
      <c r="ABU122" s="138"/>
      <c r="ABV122" s="196">
        <v>0</v>
      </c>
      <c r="ABW122" s="196"/>
      <c r="ABX122" s="196"/>
      <c r="ABY122" s="196">
        <v>0</v>
      </c>
      <c r="ABZ122" s="196">
        <v>0</v>
      </c>
      <c r="ACA122" s="196"/>
      <c r="ACB122" s="196"/>
      <c r="ACC122" s="196"/>
      <c r="ACD122" s="196"/>
      <c r="ACE122" s="196"/>
      <c r="ACF122" s="196"/>
      <c r="ACG122" s="196"/>
      <c r="ACI122">
        <v>-50</v>
      </c>
      <c r="ACM122">
        <v>-1</v>
      </c>
      <c r="ACO122">
        <v>-1</v>
      </c>
      <c r="ACR122">
        <v>1</v>
      </c>
      <c r="ACT122">
        <v>0</v>
      </c>
      <c r="ACW122" s="117" t="s">
        <v>1108</v>
      </c>
      <c r="ACX122">
        <v>50</v>
      </c>
      <c r="ACY122" t="s">
        <v>1183</v>
      </c>
      <c r="ACZ122">
        <v>5</v>
      </c>
      <c r="ADA122">
        <v>4</v>
      </c>
      <c r="ADB122">
        <v>5</v>
      </c>
      <c r="ADC122" s="138">
        <v>50000</v>
      </c>
      <c r="ADD122" s="138"/>
      <c r="ADE122" s="196">
        <v>0</v>
      </c>
      <c r="ADF122" s="196"/>
      <c r="ADG122" s="196"/>
      <c r="ADH122" s="196">
        <v>0</v>
      </c>
      <c r="ADI122" s="196">
        <v>0</v>
      </c>
      <c r="ADJ122" s="196"/>
      <c r="ADK122" s="196"/>
      <c r="ADL122" s="196"/>
      <c r="ADM122" s="196"/>
      <c r="ADN122" s="196"/>
      <c r="ADO122" s="196"/>
      <c r="ADP122" s="196"/>
      <c r="ADR122">
        <v>-50</v>
      </c>
      <c r="ADV122">
        <v>-1</v>
      </c>
      <c r="ADX122">
        <v>-1</v>
      </c>
      <c r="AEA122">
        <v>1</v>
      </c>
      <c r="AEC122">
        <v>0</v>
      </c>
      <c r="AEF122" s="117" t="s">
        <v>1108</v>
      </c>
      <c r="AEG122">
        <v>50</v>
      </c>
      <c r="AEH122" t="s">
        <v>1183</v>
      </c>
      <c r="AEI122">
        <v>5</v>
      </c>
      <c r="AEJ122">
        <v>4</v>
      </c>
      <c r="AEK122">
        <v>5</v>
      </c>
      <c r="AEL122" s="138">
        <v>50000</v>
      </c>
      <c r="AEM122" s="138"/>
      <c r="AEN122" s="196">
        <v>0</v>
      </c>
      <c r="AEO122" s="196"/>
      <c r="AEP122" s="196"/>
      <c r="AEQ122" s="196">
        <v>0</v>
      </c>
      <c r="AER122" s="196">
        <v>0</v>
      </c>
      <c r="AES122" s="196"/>
      <c r="AET122" s="196"/>
      <c r="AEU122" s="196"/>
      <c r="AEV122" s="196"/>
      <c r="AEW122" s="196"/>
      <c r="AEX122" s="196"/>
      <c r="AEY122" s="196"/>
      <c r="AFA122">
        <f t="shared" si="334"/>
        <v>-50</v>
      </c>
      <c r="AFE122">
        <v>-1</v>
      </c>
      <c r="AFG122">
        <v>-1</v>
      </c>
      <c r="AFJ122">
        <f t="shared" si="366"/>
        <v>1</v>
      </c>
      <c r="AFL122">
        <f t="shared" si="336"/>
        <v>0</v>
      </c>
      <c r="AFO122" s="117" t="s">
        <v>1108</v>
      </c>
      <c r="AFP122">
        <v>50</v>
      </c>
      <c r="AFQ122" t="str">
        <f t="shared" si="367"/>
        <v>FALSE</v>
      </c>
      <c r="AFR122">
        <f>ROUND(MARGIN!$J39,0)</f>
        <v>5</v>
      </c>
      <c r="AFS122">
        <f t="shared" si="338"/>
        <v>4</v>
      </c>
      <c r="AFT122">
        <f t="shared" si="339"/>
        <v>5</v>
      </c>
      <c r="AFU122" s="138">
        <f>AFT122*10000*MARGIN!$G39/MARGIN!$D39</f>
        <v>50000</v>
      </c>
      <c r="AFV122" s="138"/>
      <c r="AFW122" s="196">
        <f t="shared" si="368"/>
        <v>0</v>
      </c>
      <c r="AFX122" s="196"/>
      <c r="AFY122" s="196"/>
      <c r="AFZ122" s="196">
        <f t="shared" si="341"/>
        <v>0</v>
      </c>
      <c r="AGA122" s="196">
        <f t="shared" si="369"/>
        <v>0</v>
      </c>
      <c r="AGB122" s="196"/>
      <c r="AGC122" s="196"/>
      <c r="AGD122" s="196"/>
      <c r="AGE122" s="196"/>
      <c r="AGF122" s="196"/>
      <c r="AGG122" s="196"/>
      <c r="AGH122" s="196"/>
      <c r="AGJ122">
        <f t="shared" si="343"/>
        <v>-50</v>
      </c>
      <c r="AGN122">
        <v>-1</v>
      </c>
      <c r="AGP122">
        <v>-1</v>
      </c>
      <c r="AGS122">
        <f t="shared" si="370"/>
        <v>1</v>
      </c>
      <c r="AGU122">
        <f t="shared" si="345"/>
        <v>0</v>
      </c>
      <c r="AGX122" s="117" t="s">
        <v>1108</v>
      </c>
      <c r="AGY122">
        <v>50</v>
      </c>
      <c r="AGZ122" t="str">
        <f t="shared" si="371"/>
        <v>FALSE</v>
      </c>
      <c r="AHA122">
        <f>ROUND(MARGIN!$J39,0)</f>
        <v>5</v>
      </c>
      <c r="AHB122">
        <f t="shared" si="347"/>
        <v>4</v>
      </c>
      <c r="AHC122">
        <f t="shared" si="348"/>
        <v>5</v>
      </c>
      <c r="AHD122" s="138">
        <f>AHC122*10000*MARGIN!$G39/MARGIN!$D39</f>
        <v>50000</v>
      </c>
      <c r="AHE122" s="138"/>
      <c r="AHF122" s="196">
        <f t="shared" si="372"/>
        <v>0</v>
      </c>
      <c r="AHG122" s="196"/>
      <c r="AHH122" s="196"/>
      <c r="AHI122" s="196">
        <f t="shared" si="350"/>
        <v>0</v>
      </c>
      <c r="AHJ122" s="196">
        <f t="shared" si="373"/>
        <v>0</v>
      </c>
      <c r="AHK122" s="196"/>
      <c r="AHL122" s="196"/>
      <c r="AHM122" s="196"/>
      <c r="AHN122" s="196"/>
      <c r="AHO122" s="196"/>
      <c r="AHP122" s="196"/>
      <c r="AHQ122" s="196"/>
      <c r="AHS122">
        <f t="shared" si="352"/>
        <v>-50</v>
      </c>
      <c r="AHW122">
        <v>-1</v>
      </c>
      <c r="AHY122">
        <v>-1</v>
      </c>
      <c r="AIB122">
        <f t="shared" si="374"/>
        <v>1</v>
      </c>
      <c r="AID122">
        <f t="shared" si="354"/>
        <v>0</v>
      </c>
      <c r="AIG122" s="117" t="s">
        <v>1108</v>
      </c>
      <c r="AIH122">
        <v>50</v>
      </c>
      <c r="AII122" t="str">
        <f t="shared" si="375"/>
        <v>FALSE</v>
      </c>
      <c r="AIJ122">
        <f>ROUND(MARGIN!$J39,0)</f>
        <v>5</v>
      </c>
      <c r="AIK122">
        <f t="shared" si="356"/>
        <v>4</v>
      </c>
      <c r="AIL122">
        <f t="shared" si="357"/>
        <v>5</v>
      </c>
      <c r="AIM122" s="138">
        <f>AIL122*10000*MARGIN!$G39/MARGIN!$D39</f>
        <v>50000</v>
      </c>
      <c r="AIN122" s="138"/>
      <c r="AIO122" s="196">
        <f t="shared" si="376"/>
        <v>0</v>
      </c>
      <c r="AIP122" s="196"/>
      <c r="AIQ122" s="196"/>
      <c r="AIR122" s="196">
        <f t="shared" si="359"/>
        <v>0</v>
      </c>
      <c r="AIS122" s="196">
        <f t="shared" si="377"/>
        <v>0</v>
      </c>
      <c r="AIT122" s="196"/>
      <c r="AIU122" s="196"/>
      <c r="AIV122" s="196"/>
      <c r="AIW122" s="196"/>
      <c r="AIX122" s="196"/>
      <c r="AIY122" s="196"/>
      <c r="AIZ122" s="196"/>
    </row>
    <row r="123" spans="1:936" x14ac:dyDescent="0.25">
      <c r="A123" t="s">
        <v>1107</v>
      </c>
      <c r="B123" s="164" t="s">
        <v>8</v>
      </c>
      <c r="F123" t="e">
        <f>-#REF!+G123</f>
        <v>#REF!</v>
      </c>
      <c r="G123">
        <v>-1</v>
      </c>
      <c r="H123">
        <v>-1</v>
      </c>
      <c r="I123">
        <v>-1</v>
      </c>
      <c r="J123">
        <f t="shared" si="317"/>
        <v>1</v>
      </c>
      <c r="K123">
        <f t="shared" si="318"/>
        <v>1</v>
      </c>
      <c r="L123" s="183">
        <v>-2.1595355758499999E-2</v>
      </c>
      <c r="M123" s="116" t="s">
        <v>917</v>
      </c>
      <c r="N123">
        <v>50</v>
      </c>
      <c r="O123" t="str">
        <f t="shared" si="319"/>
        <v>TRUE</v>
      </c>
      <c r="P123">
        <f>ROUND(MARGIN!$J40,0)</f>
        <v>5</v>
      </c>
      <c r="Q123" t="e">
        <f>IF(ABS(G123+I123)=2,ROUND(P123*(1+#REF!),0),IF(I123="",P123,ROUND(P123*(1+-#REF!),0)))</f>
        <v>#REF!</v>
      </c>
      <c r="R123">
        <f t="shared" si="361"/>
        <v>5</v>
      </c>
      <c r="S123" s="138">
        <f>R123*10000*MARGIN!$G40/MARGIN!$D40</f>
        <v>50000</v>
      </c>
      <c r="T123" s="144">
        <f t="shared" si="320"/>
        <v>1079.767787925</v>
      </c>
      <c r="U123" s="144">
        <f t="shared" si="321"/>
        <v>1079.767787925</v>
      </c>
      <c r="W123">
        <f t="shared" si="322"/>
        <v>0</v>
      </c>
      <c r="X123">
        <v>-1</v>
      </c>
      <c r="Y123">
        <v>-1</v>
      </c>
      <c r="Z123">
        <v>1</v>
      </c>
      <c r="AA123">
        <f t="shared" si="323"/>
        <v>0</v>
      </c>
      <c r="AB123">
        <f t="shared" si="324"/>
        <v>0</v>
      </c>
      <c r="AC123">
        <v>9.6418344834099997E-3</v>
      </c>
      <c r="AD123" s="116" t="s">
        <v>1108</v>
      </c>
      <c r="AE123">
        <v>50</v>
      </c>
      <c r="AF123" t="str">
        <f t="shared" si="325"/>
        <v>TRUE</v>
      </c>
      <c r="AG123">
        <f>ROUND(MARGIN!$J40,0)</f>
        <v>5</v>
      </c>
      <c r="AH123">
        <f t="shared" si="362"/>
        <v>6</v>
      </c>
      <c r="AI123">
        <f t="shared" si="363"/>
        <v>5</v>
      </c>
      <c r="AJ123" s="138">
        <f>AI123*10000*MARGIN!$G40/MARGIN!$D40</f>
        <v>50000</v>
      </c>
      <c r="AK123" s="196">
        <f t="shared" si="326"/>
        <v>-482.09172417049996</v>
      </c>
      <c r="AL123" s="196">
        <f t="shared" si="327"/>
        <v>-482.09172417049996</v>
      </c>
      <c r="AN123">
        <f t="shared" si="328"/>
        <v>2</v>
      </c>
      <c r="AO123">
        <v>1</v>
      </c>
      <c r="AP123">
        <v>-1</v>
      </c>
      <c r="AQ123">
        <v>-1</v>
      </c>
      <c r="AR123">
        <f t="shared" si="329"/>
        <v>0</v>
      </c>
      <c r="AS123">
        <f t="shared" si="330"/>
        <v>1</v>
      </c>
      <c r="AT123">
        <v>-1.89693329118E-3</v>
      </c>
      <c r="AU123" s="116" t="s">
        <v>1108</v>
      </c>
      <c r="AV123">
        <v>50</v>
      </c>
      <c r="AW123" t="str">
        <f t="shared" si="331"/>
        <v>TRUE</v>
      </c>
      <c r="AX123">
        <f>ROUND(MARGIN!$J40,0)</f>
        <v>5</v>
      </c>
      <c r="AY123">
        <f t="shared" si="364"/>
        <v>4</v>
      </c>
      <c r="AZ123">
        <f t="shared" si="365"/>
        <v>5</v>
      </c>
      <c r="BA123" s="138">
        <f>AZ123*10000*MARGIN!$G40/MARGIN!$D40</f>
        <v>50000</v>
      </c>
      <c r="BB123" s="196">
        <f t="shared" si="332"/>
        <v>-94.846664559000004</v>
      </c>
      <c r="BC123" s="196">
        <f t="shared" si="333"/>
        <v>94.846664559000004</v>
      </c>
      <c r="BE123">
        <v>0</v>
      </c>
      <c r="BF123">
        <v>1</v>
      </c>
      <c r="BG123">
        <v>-1</v>
      </c>
      <c r="BH123">
        <v>-1</v>
      </c>
      <c r="BI123">
        <v>0</v>
      </c>
      <c r="BJ123">
        <v>1</v>
      </c>
      <c r="BK123">
        <v>-3.30730962008E-3</v>
      </c>
      <c r="BL123" s="116" t="s">
        <v>1108</v>
      </c>
      <c r="BM123">
        <v>50</v>
      </c>
      <c r="BN123" t="s">
        <v>1180</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1180</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1180</v>
      </c>
      <c r="DB123">
        <v>8</v>
      </c>
      <c r="DC123">
        <v>10</v>
      </c>
      <c r="DD123">
        <v>8</v>
      </c>
      <c r="DE123" s="138">
        <v>80000</v>
      </c>
      <c r="DF123" s="196">
        <v>0</v>
      </c>
      <c r="DG123" s="196"/>
      <c r="DH123" s="196">
        <v>0</v>
      </c>
      <c r="DJ123">
        <v>0</v>
      </c>
      <c r="DL123">
        <v>-1</v>
      </c>
      <c r="DN123">
        <v>-1</v>
      </c>
      <c r="DQ123">
        <v>1</v>
      </c>
      <c r="DS123">
        <v>0</v>
      </c>
      <c r="DV123" s="116" t="s">
        <v>1108</v>
      </c>
      <c r="DW123">
        <v>50</v>
      </c>
      <c r="DX123" t="s">
        <v>1183</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1183</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1183</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1183</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1183</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1183</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1183</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1183</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1183</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1183</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1183</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1183</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1183</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1183</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1183</v>
      </c>
      <c r="SF123">
        <v>5</v>
      </c>
      <c r="SG123">
        <v>4</v>
      </c>
      <c r="SH123">
        <v>5</v>
      </c>
      <c r="SI123" s="138">
        <v>50000</v>
      </c>
      <c r="SJ123" s="138"/>
      <c r="SK123" s="196">
        <v>0</v>
      </c>
      <c r="SL123" s="196"/>
      <c r="SM123" s="196"/>
      <c r="SN123" s="196">
        <v>0</v>
      </c>
      <c r="SO123" s="196">
        <v>0</v>
      </c>
      <c r="SP123" s="196"/>
      <c r="SQ123" s="196"/>
      <c r="SR123" s="196"/>
      <c r="SS123" s="196"/>
      <c r="ST123" s="196"/>
      <c r="SU123" s="196"/>
      <c r="SV123" s="196"/>
      <c r="SX123">
        <v>-50</v>
      </c>
      <c r="TB123">
        <v>-1</v>
      </c>
      <c r="TD123">
        <v>-1</v>
      </c>
      <c r="TG123">
        <v>1</v>
      </c>
      <c r="TI123">
        <v>0</v>
      </c>
      <c r="TL123" s="116" t="s">
        <v>1108</v>
      </c>
      <c r="TM123">
        <v>50</v>
      </c>
      <c r="TN123" t="s">
        <v>1183</v>
      </c>
      <c r="TO123">
        <v>5</v>
      </c>
      <c r="TP123">
        <v>4</v>
      </c>
      <c r="TQ123">
        <v>5</v>
      </c>
      <c r="TR123" s="138">
        <v>50000</v>
      </c>
      <c r="TS123" s="138"/>
      <c r="TT123" s="196">
        <v>0</v>
      </c>
      <c r="TU123" s="196"/>
      <c r="TV123" s="196"/>
      <c r="TW123" s="196">
        <v>0</v>
      </c>
      <c r="TX123" s="196">
        <v>0</v>
      </c>
      <c r="TY123" s="196"/>
      <c r="TZ123" s="196"/>
      <c r="UA123" s="196"/>
      <c r="UB123" s="196"/>
      <c r="UC123" s="196"/>
      <c r="UD123" s="196"/>
      <c r="UE123" s="196"/>
      <c r="UG123">
        <v>-50</v>
      </c>
      <c r="UK123">
        <v>-1</v>
      </c>
      <c r="UM123">
        <v>-1</v>
      </c>
      <c r="UP123">
        <v>1</v>
      </c>
      <c r="UR123">
        <v>0</v>
      </c>
      <c r="UU123" s="116" t="s">
        <v>1108</v>
      </c>
      <c r="UV123">
        <v>50</v>
      </c>
      <c r="UW123" t="s">
        <v>1183</v>
      </c>
      <c r="UX123">
        <v>5</v>
      </c>
      <c r="UY123">
        <v>4</v>
      </c>
      <c r="UZ123">
        <v>5</v>
      </c>
      <c r="VA123" s="138">
        <v>50000</v>
      </c>
      <c r="VB123" s="138"/>
      <c r="VC123" s="196">
        <v>0</v>
      </c>
      <c r="VD123" s="196"/>
      <c r="VE123" s="196"/>
      <c r="VF123" s="196">
        <v>0</v>
      </c>
      <c r="VG123" s="196">
        <v>0</v>
      </c>
      <c r="VH123" s="196"/>
      <c r="VI123" s="196"/>
      <c r="VJ123" s="196"/>
      <c r="VK123" s="196"/>
      <c r="VL123" s="196"/>
      <c r="VM123" s="196"/>
      <c r="VN123" s="196"/>
      <c r="VP123">
        <v>-50</v>
      </c>
      <c r="VT123">
        <v>-1</v>
      </c>
      <c r="VV123">
        <v>-1</v>
      </c>
      <c r="VY123">
        <v>1</v>
      </c>
      <c r="WA123">
        <v>0</v>
      </c>
      <c r="WD123" s="116" t="s">
        <v>1108</v>
      </c>
      <c r="WE123">
        <v>50</v>
      </c>
      <c r="WF123" t="s">
        <v>1183</v>
      </c>
      <c r="WG123">
        <v>5</v>
      </c>
      <c r="WH123">
        <v>4</v>
      </c>
      <c r="WI123">
        <v>5</v>
      </c>
      <c r="WJ123" s="138">
        <v>50000</v>
      </c>
      <c r="WK123" s="138"/>
      <c r="WL123" s="196">
        <v>0</v>
      </c>
      <c r="WM123" s="196"/>
      <c r="WN123" s="196"/>
      <c r="WO123" s="196">
        <v>0</v>
      </c>
      <c r="WP123" s="196">
        <v>0</v>
      </c>
      <c r="WQ123" s="196"/>
      <c r="WR123" s="196"/>
      <c r="WS123" s="196"/>
      <c r="WT123" s="196"/>
      <c r="WU123" s="196"/>
      <c r="WV123" s="196"/>
      <c r="WW123" s="196"/>
      <c r="WY123">
        <v>-50</v>
      </c>
      <c r="XC123">
        <v>-1</v>
      </c>
      <c r="XE123">
        <v>-1</v>
      </c>
      <c r="XH123">
        <v>1</v>
      </c>
      <c r="XJ123">
        <v>0</v>
      </c>
      <c r="XM123" s="116" t="s">
        <v>1108</v>
      </c>
      <c r="XN123">
        <v>50</v>
      </c>
      <c r="XO123" t="s">
        <v>1183</v>
      </c>
      <c r="XP123">
        <v>5</v>
      </c>
      <c r="XQ123">
        <v>4</v>
      </c>
      <c r="XR123">
        <v>5</v>
      </c>
      <c r="XS123" s="138">
        <v>50000</v>
      </c>
      <c r="XT123" s="138"/>
      <c r="XU123" s="196">
        <v>0</v>
      </c>
      <c r="XV123" s="196"/>
      <c r="XW123" s="196"/>
      <c r="XX123" s="196">
        <v>0</v>
      </c>
      <c r="XY123" s="196">
        <v>0</v>
      </c>
      <c r="XZ123" s="196"/>
      <c r="YA123" s="196"/>
      <c r="YB123" s="196"/>
      <c r="YC123" s="196"/>
      <c r="YD123" s="196"/>
      <c r="YE123" s="196"/>
      <c r="YF123" s="196"/>
      <c r="YH123">
        <v>-50</v>
      </c>
      <c r="YL123">
        <v>-1</v>
      </c>
      <c r="YN123">
        <v>-1</v>
      </c>
      <c r="YQ123">
        <v>1</v>
      </c>
      <c r="YS123">
        <v>0</v>
      </c>
      <c r="YV123" s="116" t="s">
        <v>1108</v>
      </c>
      <c r="YW123">
        <v>50</v>
      </c>
      <c r="YX123" t="s">
        <v>1183</v>
      </c>
      <c r="YY123">
        <v>5</v>
      </c>
      <c r="YZ123">
        <v>4</v>
      </c>
      <c r="ZA123">
        <v>5</v>
      </c>
      <c r="ZB123" s="138">
        <v>50000</v>
      </c>
      <c r="ZC123" s="138"/>
      <c r="ZD123" s="196">
        <v>0</v>
      </c>
      <c r="ZE123" s="196"/>
      <c r="ZF123" s="196"/>
      <c r="ZG123" s="196">
        <v>0</v>
      </c>
      <c r="ZH123" s="196">
        <v>0</v>
      </c>
      <c r="ZI123" s="196"/>
      <c r="ZJ123" s="196"/>
      <c r="ZK123" s="196"/>
      <c r="ZL123" s="196"/>
      <c r="ZM123" s="196"/>
      <c r="ZN123" s="196"/>
      <c r="ZO123" s="196"/>
      <c r="ZQ123">
        <v>-50</v>
      </c>
      <c r="ZU123">
        <v>-1</v>
      </c>
      <c r="ZW123">
        <v>-1</v>
      </c>
      <c r="ZZ123">
        <v>1</v>
      </c>
      <c r="AAB123">
        <v>0</v>
      </c>
      <c r="AAE123" s="116" t="s">
        <v>1108</v>
      </c>
      <c r="AAF123">
        <v>50</v>
      </c>
      <c r="AAG123" t="s">
        <v>1183</v>
      </c>
      <c r="AAH123">
        <v>5</v>
      </c>
      <c r="AAI123">
        <v>4</v>
      </c>
      <c r="AAJ123">
        <v>5</v>
      </c>
      <c r="AAK123" s="138">
        <v>50000</v>
      </c>
      <c r="AAL123" s="138"/>
      <c r="AAM123" s="196">
        <v>0</v>
      </c>
      <c r="AAN123" s="196"/>
      <c r="AAO123" s="196"/>
      <c r="AAP123" s="196">
        <v>0</v>
      </c>
      <c r="AAQ123" s="196">
        <v>0</v>
      </c>
      <c r="AAR123" s="196"/>
      <c r="AAS123" s="196"/>
      <c r="AAT123" s="196"/>
      <c r="AAU123" s="196"/>
      <c r="AAV123" s="196"/>
      <c r="AAW123" s="196"/>
      <c r="AAX123" s="196"/>
      <c r="AAZ123">
        <v>-50</v>
      </c>
      <c r="ABD123">
        <v>-1</v>
      </c>
      <c r="ABF123">
        <v>-1</v>
      </c>
      <c r="ABI123">
        <v>1</v>
      </c>
      <c r="ABK123">
        <v>0</v>
      </c>
      <c r="ABN123" s="116" t="s">
        <v>1108</v>
      </c>
      <c r="ABO123">
        <v>50</v>
      </c>
      <c r="ABP123" t="s">
        <v>1183</v>
      </c>
      <c r="ABQ123">
        <v>5</v>
      </c>
      <c r="ABR123">
        <v>4</v>
      </c>
      <c r="ABS123">
        <v>5</v>
      </c>
      <c r="ABT123" s="138">
        <v>50000</v>
      </c>
      <c r="ABU123" s="138"/>
      <c r="ABV123" s="196">
        <v>0</v>
      </c>
      <c r="ABW123" s="196"/>
      <c r="ABX123" s="196"/>
      <c r="ABY123" s="196">
        <v>0</v>
      </c>
      <c r="ABZ123" s="196">
        <v>0</v>
      </c>
      <c r="ACA123" s="196"/>
      <c r="ACB123" s="196"/>
      <c r="ACC123" s="196"/>
      <c r="ACD123" s="196"/>
      <c r="ACE123" s="196"/>
      <c r="ACF123" s="196"/>
      <c r="ACG123" s="196"/>
      <c r="ACI123">
        <v>-50</v>
      </c>
      <c r="ACM123">
        <v>-1</v>
      </c>
      <c r="ACO123">
        <v>-1</v>
      </c>
      <c r="ACR123">
        <v>1</v>
      </c>
      <c r="ACT123">
        <v>0</v>
      </c>
      <c r="ACW123" s="116" t="s">
        <v>1108</v>
      </c>
      <c r="ACX123">
        <v>50</v>
      </c>
      <c r="ACY123" t="s">
        <v>1183</v>
      </c>
      <c r="ACZ123">
        <v>5</v>
      </c>
      <c r="ADA123">
        <v>4</v>
      </c>
      <c r="ADB123">
        <v>5</v>
      </c>
      <c r="ADC123" s="138">
        <v>50000</v>
      </c>
      <c r="ADD123" s="138"/>
      <c r="ADE123" s="196">
        <v>0</v>
      </c>
      <c r="ADF123" s="196"/>
      <c r="ADG123" s="196"/>
      <c r="ADH123" s="196">
        <v>0</v>
      </c>
      <c r="ADI123" s="196">
        <v>0</v>
      </c>
      <c r="ADJ123" s="196"/>
      <c r="ADK123" s="196"/>
      <c r="ADL123" s="196"/>
      <c r="ADM123" s="196"/>
      <c r="ADN123" s="196"/>
      <c r="ADO123" s="196"/>
      <c r="ADP123" s="196"/>
      <c r="ADR123">
        <v>-50</v>
      </c>
      <c r="ADV123">
        <v>-1</v>
      </c>
      <c r="ADX123">
        <v>-1</v>
      </c>
      <c r="AEA123">
        <v>1</v>
      </c>
      <c r="AEC123">
        <v>0</v>
      </c>
      <c r="AEF123" s="116" t="s">
        <v>1108</v>
      </c>
      <c r="AEG123">
        <v>50</v>
      </c>
      <c r="AEH123" t="s">
        <v>1183</v>
      </c>
      <c r="AEI123">
        <v>5</v>
      </c>
      <c r="AEJ123">
        <v>4</v>
      </c>
      <c r="AEK123">
        <v>5</v>
      </c>
      <c r="AEL123" s="138">
        <v>50000</v>
      </c>
      <c r="AEM123" s="138"/>
      <c r="AEN123" s="196">
        <v>0</v>
      </c>
      <c r="AEO123" s="196"/>
      <c r="AEP123" s="196"/>
      <c r="AEQ123" s="196">
        <v>0</v>
      </c>
      <c r="AER123" s="196">
        <v>0</v>
      </c>
      <c r="AES123" s="196"/>
      <c r="AET123" s="196"/>
      <c r="AEU123" s="196"/>
      <c r="AEV123" s="196"/>
      <c r="AEW123" s="196"/>
      <c r="AEX123" s="196"/>
      <c r="AEY123" s="196"/>
      <c r="AFA123">
        <f t="shared" si="334"/>
        <v>-50</v>
      </c>
      <c r="AFE123">
        <v>-1</v>
      </c>
      <c r="AFG123">
        <v>-1</v>
      </c>
      <c r="AFJ123">
        <f t="shared" si="366"/>
        <v>1</v>
      </c>
      <c r="AFL123">
        <f t="shared" si="336"/>
        <v>0</v>
      </c>
      <c r="AFO123" s="116" t="s">
        <v>1108</v>
      </c>
      <c r="AFP123">
        <v>50</v>
      </c>
      <c r="AFQ123" t="str">
        <f t="shared" si="367"/>
        <v>FALSE</v>
      </c>
      <c r="AFR123">
        <f>ROUND(MARGIN!$J40,0)</f>
        <v>5</v>
      </c>
      <c r="AFS123">
        <f t="shared" si="338"/>
        <v>4</v>
      </c>
      <c r="AFT123">
        <f t="shared" si="339"/>
        <v>5</v>
      </c>
      <c r="AFU123" s="138">
        <f>AFT123*10000*MARGIN!$G40/MARGIN!$D40</f>
        <v>50000</v>
      </c>
      <c r="AFV123" s="138"/>
      <c r="AFW123" s="196">
        <f t="shared" si="368"/>
        <v>0</v>
      </c>
      <c r="AFX123" s="196"/>
      <c r="AFY123" s="196"/>
      <c r="AFZ123" s="196">
        <f t="shared" si="341"/>
        <v>0</v>
      </c>
      <c r="AGA123" s="196">
        <f t="shared" si="369"/>
        <v>0</v>
      </c>
      <c r="AGB123" s="196"/>
      <c r="AGC123" s="196"/>
      <c r="AGD123" s="196"/>
      <c r="AGE123" s="196"/>
      <c r="AGF123" s="196"/>
      <c r="AGG123" s="196"/>
      <c r="AGH123" s="196"/>
      <c r="AGJ123">
        <f t="shared" si="343"/>
        <v>-50</v>
      </c>
      <c r="AGN123">
        <v>-1</v>
      </c>
      <c r="AGP123">
        <v>-1</v>
      </c>
      <c r="AGS123">
        <f t="shared" si="370"/>
        <v>1</v>
      </c>
      <c r="AGU123">
        <f t="shared" si="345"/>
        <v>0</v>
      </c>
      <c r="AGX123" s="116" t="s">
        <v>1108</v>
      </c>
      <c r="AGY123">
        <v>50</v>
      </c>
      <c r="AGZ123" t="str">
        <f t="shared" si="371"/>
        <v>FALSE</v>
      </c>
      <c r="AHA123">
        <f>ROUND(MARGIN!$J40,0)</f>
        <v>5</v>
      </c>
      <c r="AHB123">
        <f t="shared" si="347"/>
        <v>4</v>
      </c>
      <c r="AHC123">
        <f t="shared" si="348"/>
        <v>5</v>
      </c>
      <c r="AHD123" s="138">
        <f>AHC123*10000*MARGIN!$G40/MARGIN!$D40</f>
        <v>50000</v>
      </c>
      <c r="AHE123" s="138"/>
      <c r="AHF123" s="196">
        <f t="shared" si="372"/>
        <v>0</v>
      </c>
      <c r="AHG123" s="196"/>
      <c r="AHH123" s="196"/>
      <c r="AHI123" s="196">
        <f t="shared" si="350"/>
        <v>0</v>
      </c>
      <c r="AHJ123" s="196">
        <f t="shared" si="373"/>
        <v>0</v>
      </c>
      <c r="AHK123" s="196"/>
      <c r="AHL123" s="196"/>
      <c r="AHM123" s="196"/>
      <c r="AHN123" s="196"/>
      <c r="AHO123" s="196"/>
      <c r="AHP123" s="196"/>
      <c r="AHQ123" s="196"/>
      <c r="AHS123">
        <f t="shared" si="352"/>
        <v>-50</v>
      </c>
      <c r="AHW123">
        <v>-1</v>
      </c>
      <c r="AHY123">
        <v>-1</v>
      </c>
      <c r="AIB123">
        <f t="shared" si="374"/>
        <v>1</v>
      </c>
      <c r="AID123">
        <f t="shared" si="354"/>
        <v>0</v>
      </c>
      <c r="AIG123" s="116" t="s">
        <v>1108</v>
      </c>
      <c r="AIH123">
        <v>50</v>
      </c>
      <c r="AII123" t="str">
        <f t="shared" si="375"/>
        <v>FALSE</v>
      </c>
      <c r="AIJ123">
        <f>ROUND(MARGIN!$J40,0)</f>
        <v>5</v>
      </c>
      <c r="AIK123">
        <f t="shared" si="356"/>
        <v>4</v>
      </c>
      <c r="AIL123">
        <f t="shared" si="357"/>
        <v>5</v>
      </c>
      <c r="AIM123" s="138">
        <f>AIL123*10000*MARGIN!$G40/MARGIN!$D40</f>
        <v>50000</v>
      </c>
      <c r="AIN123" s="138"/>
      <c r="AIO123" s="196">
        <f t="shared" si="376"/>
        <v>0</v>
      </c>
      <c r="AIP123" s="196"/>
      <c r="AIQ123" s="196"/>
      <c r="AIR123" s="196">
        <f t="shared" si="359"/>
        <v>0</v>
      </c>
      <c r="AIS123" s="196">
        <f t="shared" si="377"/>
        <v>0</v>
      </c>
      <c r="AIT123" s="196"/>
      <c r="AIU123" s="196"/>
      <c r="AIV123" s="196"/>
      <c r="AIW123" s="196"/>
      <c r="AIX123" s="196"/>
      <c r="AIY123" s="196"/>
      <c r="AIZ123" s="196"/>
    </row>
    <row r="127" spans="1:936" x14ac:dyDescent="0.25">
      <c r="IG127">
        <v>1</v>
      </c>
      <c r="IH127">
        <v>1</v>
      </c>
      <c r="II127">
        <v>-11</v>
      </c>
    </row>
    <row r="128" spans="1:936" x14ac:dyDescent="0.25">
      <c r="IG128">
        <v>1</v>
      </c>
      <c r="IH128">
        <v>-1</v>
      </c>
      <c r="II128">
        <v>-11</v>
      </c>
    </row>
  </sheetData>
  <sortState ref="BV2:CH9">
    <sortCondition ref="BV2:BV9"/>
  </sortState>
  <conditionalFormatting sqref="O96:O123">
    <cfRule type="colorScale" priority="1575">
      <colorScale>
        <cfvo type="min"/>
        <cfvo type="percentile" val="50"/>
        <cfvo type="max"/>
        <color rgb="FFF8696B"/>
        <color rgb="FFFFEB84"/>
        <color rgb="FF63BE7B"/>
      </colorScale>
    </cfRule>
  </conditionalFormatting>
  <conditionalFormatting sqref="J14:J92">
    <cfRule type="colorScale" priority="1565">
      <colorScale>
        <cfvo type="min"/>
        <cfvo type="percentile" val="50"/>
        <cfvo type="max"/>
        <color rgb="FFF8696B"/>
        <color rgb="FFFFEB84"/>
        <color rgb="FF63BE7B"/>
      </colorScale>
    </cfRule>
  </conditionalFormatting>
  <conditionalFormatting sqref="I96:I123 G96:G123 L96:L123">
    <cfRule type="colorScale" priority="1578">
      <colorScale>
        <cfvo type="min"/>
        <cfvo type="percentile" val="50"/>
        <cfvo type="max"/>
        <color rgb="FFF8696B"/>
        <color rgb="FFFFEB84"/>
        <color rgb="FF63BE7B"/>
      </colorScale>
    </cfRule>
  </conditionalFormatting>
  <conditionalFormatting sqref="M96:N123">
    <cfRule type="colorScale" priority="1577">
      <colorScale>
        <cfvo type="min"/>
        <cfvo type="percentile" val="50"/>
        <cfvo type="max"/>
        <color rgb="FFF8696B"/>
        <color rgb="FFFFEB84"/>
        <color rgb="FF63BE7B"/>
      </colorScale>
    </cfRule>
  </conditionalFormatting>
  <conditionalFormatting sqref="M94:N95">
    <cfRule type="colorScale" priority="1576">
      <colorScale>
        <cfvo type="min"/>
        <cfvo type="percentile" val="50"/>
        <cfvo type="max"/>
        <color rgb="FFF8696B"/>
        <color rgb="FFFFEB84"/>
        <color rgb="FF63BE7B"/>
      </colorScale>
    </cfRule>
  </conditionalFormatting>
  <conditionalFormatting sqref="L15:L24 G82:G92 G15:G24 L82:L92 I15:I24 I82:I92">
    <cfRule type="colorScale" priority="1574">
      <colorScale>
        <cfvo type="min"/>
        <cfvo type="percentile" val="50"/>
        <cfvo type="max"/>
        <color rgb="FFF8696B"/>
        <color rgb="FFFFEB84"/>
        <color rgb="FF63BE7B"/>
      </colorScale>
    </cfRule>
  </conditionalFormatting>
  <conditionalFormatting sqref="F96:F123">
    <cfRule type="colorScale" priority="1573">
      <colorScale>
        <cfvo type="min"/>
        <cfvo type="percentile" val="50"/>
        <cfvo type="max"/>
        <color rgb="FFF8696B"/>
        <color rgb="FFFFEB84"/>
        <color rgb="FF63BE7B"/>
      </colorScale>
    </cfRule>
  </conditionalFormatting>
  <conditionalFormatting sqref="O14:O92">
    <cfRule type="colorScale" priority="1581">
      <colorScale>
        <cfvo type="min"/>
        <cfvo type="percentile" val="50"/>
        <cfvo type="max"/>
        <color rgb="FFF8696B"/>
        <color rgb="FFFFEB84"/>
        <color rgb="FF63BE7B"/>
      </colorScale>
    </cfRule>
  </conditionalFormatting>
  <conditionalFormatting sqref="L25:L81 G25:G81 I25:I81">
    <cfRule type="colorScale" priority="1582">
      <colorScale>
        <cfvo type="min"/>
        <cfvo type="percentile" val="50"/>
        <cfvo type="max"/>
        <color rgb="FFF8696B"/>
        <color rgb="FFFFEB84"/>
        <color rgb="FF63BE7B"/>
      </colorScale>
    </cfRule>
  </conditionalFormatting>
  <conditionalFormatting sqref="M12:N92">
    <cfRule type="colorScale" priority="1583">
      <colorScale>
        <cfvo type="min"/>
        <cfvo type="percentile" val="50"/>
        <cfvo type="max"/>
        <color rgb="FFF8696B"/>
        <color rgb="FFFFEB84"/>
        <color rgb="FF63BE7B"/>
      </colorScale>
    </cfRule>
  </conditionalFormatting>
  <conditionalFormatting sqref="G14 I14">
    <cfRule type="colorScale" priority="1570">
      <colorScale>
        <cfvo type="min"/>
        <cfvo type="percentile" val="50"/>
        <cfvo type="max"/>
        <color rgb="FFF8696B"/>
        <color rgb="FFFFEB84"/>
        <color rgb="FF63BE7B"/>
      </colorScale>
    </cfRule>
  </conditionalFormatting>
  <conditionalFormatting sqref="L14:L92">
    <cfRule type="colorScale" priority="1569">
      <colorScale>
        <cfvo type="min"/>
        <cfvo type="percentile" val="50"/>
        <cfvo type="max"/>
        <color rgb="FFF8696B"/>
        <color rgb="FFFFEB84"/>
        <color rgb="FF63BE7B"/>
      </colorScale>
    </cfRule>
  </conditionalFormatting>
  <conditionalFormatting sqref="F82:F92 F15:F24">
    <cfRule type="colorScale" priority="1567">
      <colorScale>
        <cfvo type="min"/>
        <cfvo type="percentile" val="50"/>
        <cfvo type="max"/>
        <color rgb="FFF8696B"/>
        <color rgb="FFFFEB84"/>
        <color rgb="FF63BE7B"/>
      </colorScale>
    </cfRule>
  </conditionalFormatting>
  <conditionalFormatting sqref="F25:F81">
    <cfRule type="colorScale" priority="1568">
      <colorScale>
        <cfvo type="min"/>
        <cfvo type="percentile" val="50"/>
        <cfvo type="max"/>
        <color rgb="FFF8696B"/>
        <color rgb="FFFFEB84"/>
        <color rgb="FF63BE7B"/>
      </colorScale>
    </cfRule>
  </conditionalFormatting>
  <conditionalFormatting sqref="F14">
    <cfRule type="colorScale" priority="1566">
      <colorScale>
        <cfvo type="min"/>
        <cfvo type="percentile" val="50"/>
        <cfvo type="max"/>
        <color rgb="FFF8696B"/>
        <color rgb="FFFFEB84"/>
        <color rgb="FF63BE7B"/>
      </colorScale>
    </cfRule>
  </conditionalFormatting>
  <conditionalFormatting sqref="T14:U92">
    <cfRule type="colorScale" priority="1563">
      <colorScale>
        <cfvo type="min"/>
        <cfvo type="percentile" val="50"/>
        <cfvo type="max"/>
        <color rgb="FFF8696B"/>
        <color rgb="FFFFEB84"/>
        <color rgb="FF63BE7B"/>
      </colorScale>
    </cfRule>
  </conditionalFormatting>
  <conditionalFormatting sqref="P96:P123">
    <cfRule type="colorScale" priority="1561">
      <colorScale>
        <cfvo type="min"/>
        <cfvo type="percentile" val="50"/>
        <cfvo type="max"/>
        <color rgb="FFF8696B"/>
        <color rgb="FFFFEB84"/>
        <color rgb="FF63BE7B"/>
      </colorScale>
    </cfRule>
  </conditionalFormatting>
  <conditionalFormatting sqref="Q96:Q123">
    <cfRule type="colorScale" priority="1560">
      <colorScale>
        <cfvo type="min"/>
        <cfvo type="percentile" val="50"/>
        <cfvo type="max"/>
        <color rgb="FFF8696B"/>
        <color rgb="FFFFEB84"/>
        <color rgb="FF63BE7B"/>
      </colorScale>
    </cfRule>
  </conditionalFormatting>
  <conditionalFormatting sqref="Q14:Q92">
    <cfRule type="colorScale" priority="1562">
      <colorScale>
        <cfvo type="min"/>
        <cfvo type="percentile" val="50"/>
        <cfvo type="max"/>
        <color rgb="FFF8696B"/>
        <color rgb="FFFFEB84"/>
        <color rgb="FF63BE7B"/>
      </colorScale>
    </cfRule>
  </conditionalFormatting>
  <conditionalFormatting sqref="P14:Q92">
    <cfRule type="colorScale" priority="1559">
      <colorScale>
        <cfvo type="min"/>
        <cfvo type="percentile" val="50"/>
        <cfvo type="max"/>
        <color rgb="FF63BE7B"/>
        <color rgb="FFFFEB84"/>
        <color rgb="FFF8696B"/>
      </colorScale>
    </cfRule>
  </conditionalFormatting>
  <conditionalFormatting sqref="AF96:AF123">
    <cfRule type="colorScale" priority="1551">
      <colorScale>
        <cfvo type="min"/>
        <cfvo type="percentile" val="50"/>
        <cfvo type="max"/>
        <color rgb="FFF8696B"/>
        <color rgb="FFFFEB84"/>
        <color rgb="FF63BE7B"/>
      </colorScale>
    </cfRule>
  </conditionalFormatting>
  <conditionalFormatting sqref="AA14:AA92 Y14:Y92">
    <cfRule type="colorScale" priority="1542">
      <colorScale>
        <cfvo type="min"/>
        <cfvo type="percentile" val="50"/>
        <cfvo type="max"/>
        <color rgb="FFF8696B"/>
        <color rgb="FFFFEB84"/>
        <color rgb="FF63BE7B"/>
      </colorScale>
    </cfRule>
  </conditionalFormatting>
  <conditionalFormatting sqref="X96:Z123 AC96:AC123">
    <cfRule type="colorScale" priority="1554">
      <colorScale>
        <cfvo type="min"/>
        <cfvo type="percentile" val="50"/>
        <cfvo type="max"/>
        <color rgb="FFF8696B"/>
        <color rgb="FFFFEB84"/>
        <color rgb="FF63BE7B"/>
      </colorScale>
    </cfRule>
  </conditionalFormatting>
  <conditionalFormatting sqref="AD96:AE123">
    <cfRule type="colorScale" priority="1553">
      <colorScale>
        <cfvo type="min"/>
        <cfvo type="percentile" val="50"/>
        <cfvo type="max"/>
        <color rgb="FFF8696B"/>
        <color rgb="FFFFEB84"/>
        <color rgb="FF63BE7B"/>
      </colorScale>
    </cfRule>
  </conditionalFormatting>
  <conditionalFormatting sqref="AC15:AC24 X82:X92 X15:X24 AC82:AC92 Z15:Z24 Z82:Z92">
    <cfRule type="colorScale" priority="1550">
      <colorScale>
        <cfvo type="min"/>
        <cfvo type="percentile" val="50"/>
        <cfvo type="max"/>
        <color rgb="FFF8696B"/>
        <color rgb="FFFFEB84"/>
        <color rgb="FF63BE7B"/>
      </colorScale>
    </cfRule>
  </conditionalFormatting>
  <conditionalFormatting sqref="W96:W123">
    <cfRule type="colorScale" priority="1549">
      <colorScale>
        <cfvo type="min"/>
        <cfvo type="percentile" val="50"/>
        <cfvo type="max"/>
        <color rgb="FFF8696B"/>
        <color rgb="FFFFEB84"/>
        <color rgb="FF63BE7B"/>
      </colorScale>
    </cfRule>
  </conditionalFormatting>
  <conditionalFormatting sqref="AF14:AF92">
    <cfRule type="colorScale" priority="1555">
      <colorScale>
        <cfvo type="min"/>
        <cfvo type="percentile" val="50"/>
        <cfvo type="max"/>
        <color rgb="FFF8696B"/>
        <color rgb="FFFFEB84"/>
        <color rgb="FF63BE7B"/>
      </colorScale>
    </cfRule>
  </conditionalFormatting>
  <conditionalFormatting sqref="AC25:AC81 X25:X81 Z25:Z81">
    <cfRule type="colorScale" priority="1556">
      <colorScale>
        <cfvo type="min"/>
        <cfvo type="percentile" val="50"/>
        <cfvo type="max"/>
        <color rgb="FFF8696B"/>
        <color rgb="FFFFEB84"/>
        <color rgb="FF63BE7B"/>
      </colorScale>
    </cfRule>
  </conditionalFormatting>
  <conditionalFormatting sqref="AD12:AE92">
    <cfRule type="colorScale" priority="1557">
      <colorScale>
        <cfvo type="min"/>
        <cfvo type="percentile" val="50"/>
        <cfvo type="max"/>
        <color rgb="FFF8696B"/>
        <color rgb="FFFFEB84"/>
        <color rgb="FF63BE7B"/>
      </colorScale>
    </cfRule>
  </conditionalFormatting>
  <conditionalFormatting sqref="X14 Z14">
    <cfRule type="colorScale" priority="1547">
      <colorScale>
        <cfvo type="min"/>
        <cfvo type="percentile" val="50"/>
        <cfvo type="max"/>
        <color rgb="FFF8696B"/>
        <color rgb="FFFFEB84"/>
        <color rgb="FF63BE7B"/>
      </colorScale>
    </cfRule>
  </conditionalFormatting>
  <conditionalFormatting sqref="AC14:AC92">
    <cfRule type="colorScale" priority="1546">
      <colorScale>
        <cfvo type="min"/>
        <cfvo type="percentile" val="50"/>
        <cfvo type="max"/>
        <color rgb="FFF8696B"/>
        <color rgb="FFFFEB84"/>
        <color rgb="FF63BE7B"/>
      </colorScale>
    </cfRule>
  </conditionalFormatting>
  <conditionalFormatting sqref="W82:W92 W15:W24">
    <cfRule type="colorScale" priority="1544">
      <colorScale>
        <cfvo type="min"/>
        <cfvo type="percentile" val="50"/>
        <cfvo type="max"/>
        <color rgb="FFF8696B"/>
        <color rgb="FFFFEB84"/>
        <color rgb="FF63BE7B"/>
      </colorScale>
    </cfRule>
  </conditionalFormatting>
  <conditionalFormatting sqref="W25:W81">
    <cfRule type="colorScale" priority="1545">
      <colorScale>
        <cfvo type="min"/>
        <cfvo type="percentile" val="50"/>
        <cfvo type="max"/>
        <color rgb="FFF8696B"/>
        <color rgb="FFFFEB84"/>
        <color rgb="FF63BE7B"/>
      </colorScale>
    </cfRule>
  </conditionalFormatting>
  <conditionalFormatting sqref="W14">
    <cfRule type="colorScale" priority="1543">
      <colorScale>
        <cfvo type="min"/>
        <cfvo type="percentile" val="50"/>
        <cfvo type="max"/>
        <color rgb="FFF8696B"/>
        <color rgb="FFFFEB84"/>
        <color rgb="FF63BE7B"/>
      </colorScale>
    </cfRule>
  </conditionalFormatting>
  <conditionalFormatting sqref="AK14:AK92">
    <cfRule type="colorScale" priority="1541">
      <colorScale>
        <cfvo type="min"/>
        <cfvo type="percentile" val="50"/>
        <cfvo type="max"/>
        <color rgb="FFF8696B"/>
        <color rgb="FFFFEB84"/>
        <color rgb="FF63BE7B"/>
      </colorScale>
    </cfRule>
  </conditionalFormatting>
  <conditionalFormatting sqref="AG96:AH123">
    <cfRule type="colorScale" priority="1539">
      <colorScale>
        <cfvo type="min"/>
        <cfvo type="percentile" val="50"/>
        <cfvo type="max"/>
        <color rgb="FFF8696B"/>
        <color rgb="FFFFEB84"/>
        <color rgb="FF63BE7B"/>
      </colorScale>
    </cfRule>
  </conditionalFormatting>
  <conditionalFormatting sqref="AI96:AI123">
    <cfRule type="colorScale" priority="1538">
      <colorScale>
        <cfvo type="min"/>
        <cfvo type="percentile" val="50"/>
        <cfvo type="max"/>
        <color rgb="FFF8696B"/>
        <color rgb="FFFFEB84"/>
        <color rgb="FF63BE7B"/>
      </colorScale>
    </cfRule>
  </conditionalFormatting>
  <conditionalFormatting sqref="AI14:AI92">
    <cfRule type="colorScale" priority="1540">
      <colorScale>
        <cfvo type="min"/>
        <cfvo type="percentile" val="50"/>
        <cfvo type="max"/>
        <color rgb="FFF8696B"/>
        <color rgb="FFFFEB84"/>
        <color rgb="FF63BE7B"/>
      </colorScale>
    </cfRule>
  </conditionalFormatting>
  <conditionalFormatting sqref="AG14:AG92 AI14:AI92">
    <cfRule type="colorScale" priority="1537">
      <colorScale>
        <cfvo type="min"/>
        <cfvo type="percentile" val="50"/>
        <cfvo type="max"/>
        <color rgb="FF63BE7B"/>
        <color rgb="FFFFEB84"/>
        <color rgb="FFF8696B"/>
      </colorScale>
    </cfRule>
  </conditionalFormatting>
  <conditionalFormatting sqref="L96:L123">
    <cfRule type="colorScale" priority="1535">
      <colorScale>
        <cfvo type="min"/>
        <cfvo type="percentile" val="50"/>
        <cfvo type="max"/>
        <color rgb="FFF8696B"/>
        <color rgb="FFFFEB84"/>
        <color rgb="FF63BE7B"/>
      </colorScale>
    </cfRule>
  </conditionalFormatting>
  <conditionalFormatting sqref="J96:J123">
    <cfRule type="colorScale" priority="1534">
      <colorScale>
        <cfvo type="min"/>
        <cfvo type="percentile" val="50"/>
        <cfvo type="max"/>
        <color rgb="FFF8696B"/>
        <color rgb="FFFFEB84"/>
        <color rgb="FF63BE7B"/>
      </colorScale>
    </cfRule>
  </conditionalFormatting>
  <conditionalFormatting sqref="T96:T123">
    <cfRule type="colorScale" priority="1533">
      <colorScale>
        <cfvo type="min"/>
        <cfvo type="percentile" val="50"/>
        <cfvo type="max"/>
        <color rgb="FFF8696B"/>
        <color rgb="FFFFEB84"/>
        <color rgb="FF63BE7B"/>
      </colorScale>
    </cfRule>
  </conditionalFormatting>
  <conditionalFormatting sqref="AA96:AA123">
    <cfRule type="colorScale" priority="1532">
      <colorScale>
        <cfvo type="min"/>
        <cfvo type="percentile" val="50"/>
        <cfvo type="max"/>
        <color rgb="FFF8696B"/>
        <color rgb="FFFFEB84"/>
        <color rgb="FF63BE7B"/>
      </colorScale>
    </cfRule>
  </conditionalFormatting>
  <conditionalFormatting sqref="AB96:AB123">
    <cfRule type="colorScale" priority="1531">
      <colorScale>
        <cfvo type="min"/>
        <cfvo type="percentile" val="50"/>
        <cfvo type="max"/>
        <color rgb="FFF8696B"/>
        <color rgb="FFFFEB84"/>
        <color rgb="FF63BE7B"/>
      </colorScale>
    </cfRule>
  </conditionalFormatting>
  <conditionalFormatting sqref="AK96:AK123">
    <cfRule type="colorScale" priority="1528">
      <colorScale>
        <cfvo type="min"/>
        <cfvo type="percentile" val="50"/>
        <cfvo type="max"/>
        <color rgb="FFF8696B"/>
        <color rgb="FFFFEB84"/>
        <color rgb="FF63BE7B"/>
      </colorScale>
    </cfRule>
  </conditionalFormatting>
  <conditionalFormatting sqref="AH14:AH92">
    <cfRule type="colorScale" priority="1526">
      <colorScale>
        <cfvo type="min"/>
        <cfvo type="percentile" val="50"/>
        <cfvo type="max"/>
        <color rgb="FFF8696B"/>
        <color rgb="FFFFEB84"/>
        <color rgb="FF63BE7B"/>
      </colorScale>
    </cfRule>
  </conditionalFormatting>
  <conditionalFormatting sqref="AH14:AH92">
    <cfRule type="colorScale" priority="1525">
      <colorScale>
        <cfvo type="min"/>
        <cfvo type="percentile" val="50"/>
        <cfvo type="max"/>
        <color rgb="FF63BE7B"/>
        <color rgb="FFFFEB84"/>
        <color rgb="FFF8696B"/>
      </colorScale>
    </cfRule>
  </conditionalFormatting>
  <conditionalFormatting sqref="AG96:AI123">
    <cfRule type="colorScale" priority="1524">
      <colorScale>
        <cfvo type="min"/>
        <cfvo type="percentile" val="50"/>
        <cfvo type="max"/>
        <color rgb="FF63BE7B"/>
        <color rgb="FFFFEB84"/>
        <color rgb="FFF8696B"/>
      </colorScale>
    </cfRule>
  </conditionalFormatting>
  <conditionalFormatting sqref="H14:H92">
    <cfRule type="colorScale" priority="1522">
      <colorScale>
        <cfvo type="min"/>
        <cfvo type="percentile" val="50"/>
        <cfvo type="max"/>
        <color rgb="FFF8696B"/>
        <color rgb="FFFFEB84"/>
        <color rgb="FF63BE7B"/>
      </colorScale>
    </cfRule>
  </conditionalFormatting>
  <conditionalFormatting sqref="H96:H123">
    <cfRule type="colorScale" priority="1523">
      <colorScale>
        <cfvo type="min"/>
        <cfvo type="percentile" val="50"/>
        <cfvo type="max"/>
        <color rgb="FFF8696B"/>
        <color rgb="FFFFEB84"/>
        <color rgb="FF63BE7B"/>
      </colorScale>
    </cfRule>
  </conditionalFormatting>
  <conditionalFormatting sqref="K14:K92">
    <cfRule type="colorScale" priority="1521">
      <colorScale>
        <cfvo type="min"/>
        <cfvo type="percentile" val="50"/>
        <cfvo type="max"/>
        <color rgb="FFF8696B"/>
        <color rgb="FFFFEB84"/>
        <color rgb="FF63BE7B"/>
      </colorScale>
    </cfRule>
  </conditionalFormatting>
  <conditionalFormatting sqref="K96:K123">
    <cfRule type="colorScale" priority="1520">
      <colorScale>
        <cfvo type="min"/>
        <cfvo type="percentile" val="50"/>
        <cfvo type="max"/>
        <color rgb="FFF8696B"/>
        <color rgb="FFFFEB84"/>
        <color rgb="FF63BE7B"/>
      </colorScale>
    </cfRule>
  </conditionalFormatting>
  <conditionalFormatting sqref="AB14:AB92">
    <cfRule type="colorScale" priority="1519">
      <colorScale>
        <cfvo type="min"/>
        <cfvo type="percentile" val="50"/>
        <cfvo type="max"/>
        <color rgb="FFF8696B"/>
        <color rgb="FFFFEB84"/>
        <color rgb="FF63BE7B"/>
      </colorScale>
    </cfRule>
  </conditionalFormatting>
  <conditionalFormatting sqref="U96:U123">
    <cfRule type="colorScale" priority="1518">
      <colorScale>
        <cfvo type="min"/>
        <cfvo type="percentile" val="50"/>
        <cfvo type="max"/>
        <color rgb="FFF8696B"/>
        <color rgb="FFFFEB84"/>
        <color rgb="FF63BE7B"/>
      </colorScale>
    </cfRule>
  </conditionalFormatting>
  <conditionalFormatting sqref="R96:R123">
    <cfRule type="colorScale" priority="1516">
      <colorScale>
        <cfvo type="min"/>
        <cfvo type="percentile" val="50"/>
        <cfvo type="max"/>
        <color rgb="FFF8696B"/>
        <color rgb="FFFFEB84"/>
        <color rgb="FF63BE7B"/>
      </colorScale>
    </cfRule>
  </conditionalFormatting>
  <conditionalFormatting sqref="R14:R92">
    <cfRule type="colorScale" priority="1517">
      <colorScale>
        <cfvo type="min"/>
        <cfvo type="percentile" val="50"/>
        <cfvo type="max"/>
        <color rgb="FFF8696B"/>
        <color rgb="FFFFEB84"/>
        <color rgb="FF63BE7B"/>
      </colorScale>
    </cfRule>
  </conditionalFormatting>
  <conditionalFormatting sqref="R14:R92">
    <cfRule type="colorScale" priority="1515">
      <colorScale>
        <cfvo type="min"/>
        <cfvo type="percentile" val="50"/>
        <cfvo type="max"/>
        <color rgb="FF63BE7B"/>
        <color rgb="FFFFEB84"/>
        <color rgb="FFF8696B"/>
      </colorScale>
    </cfRule>
  </conditionalFormatting>
  <conditionalFormatting sqref="R96:R123">
    <cfRule type="colorScale" priority="1514">
      <colorScale>
        <cfvo type="min"/>
        <cfvo type="percentile" val="50"/>
        <cfvo type="max"/>
        <color rgb="FF63BE7B"/>
        <color rgb="FFFFEB84"/>
        <color rgb="FFF8696B"/>
      </colorScale>
    </cfRule>
  </conditionalFormatting>
  <conditionalFormatting sqref="AL14:AL92">
    <cfRule type="colorScale" priority="1513">
      <colorScale>
        <cfvo type="min"/>
        <cfvo type="percentile" val="50"/>
        <cfvo type="max"/>
        <color rgb="FFF8696B"/>
        <color rgb="FFFFEB84"/>
        <color rgb="FF63BE7B"/>
      </colorScale>
    </cfRule>
  </conditionalFormatting>
  <conditionalFormatting sqref="AL96:AL123">
    <cfRule type="colorScale" priority="1512">
      <colorScale>
        <cfvo type="min"/>
        <cfvo type="percentile" val="50"/>
        <cfvo type="max"/>
        <color rgb="FFF8696B"/>
        <color rgb="FFFFEB84"/>
        <color rgb="FF63BE7B"/>
      </colorScale>
    </cfRule>
  </conditionalFormatting>
  <conditionalFormatting sqref="AC96:AC123">
    <cfRule type="colorScale" priority="1511">
      <colorScale>
        <cfvo type="min"/>
        <cfvo type="percentile" val="50"/>
        <cfvo type="max"/>
        <color rgb="FFF8696B"/>
        <color rgb="FFFFEB84"/>
        <color rgb="FF63BE7B"/>
      </colorScale>
    </cfRule>
  </conditionalFormatting>
  <conditionalFormatting sqref="AW96:AW123">
    <cfRule type="colorScale" priority="1505">
      <colorScale>
        <cfvo type="min"/>
        <cfvo type="percentile" val="50"/>
        <cfvo type="max"/>
        <color rgb="FFF8696B"/>
        <color rgb="FFFFEB84"/>
        <color rgb="FF63BE7B"/>
      </colorScale>
    </cfRule>
  </conditionalFormatting>
  <conditionalFormatting sqref="AR14:AR92 AP14:AP92">
    <cfRule type="colorScale" priority="1496">
      <colorScale>
        <cfvo type="min"/>
        <cfvo type="percentile" val="50"/>
        <cfvo type="max"/>
        <color rgb="FFF8696B"/>
        <color rgb="FFFFEB84"/>
        <color rgb="FF63BE7B"/>
      </colorScale>
    </cfRule>
  </conditionalFormatting>
  <conditionalFormatting sqref="AO96:AQ123 AT96:AT123">
    <cfRule type="colorScale" priority="1507">
      <colorScale>
        <cfvo type="min"/>
        <cfvo type="percentile" val="50"/>
        <cfvo type="max"/>
        <color rgb="FFF8696B"/>
        <color rgb="FFFFEB84"/>
        <color rgb="FF63BE7B"/>
      </colorScale>
    </cfRule>
  </conditionalFormatting>
  <conditionalFormatting sqref="AU96:AV123">
    <cfRule type="colorScale" priority="1506">
      <colorScale>
        <cfvo type="min"/>
        <cfvo type="percentile" val="50"/>
        <cfvo type="max"/>
        <color rgb="FFF8696B"/>
        <color rgb="FFFFEB84"/>
        <color rgb="FF63BE7B"/>
      </colorScale>
    </cfRule>
  </conditionalFormatting>
  <conditionalFormatting sqref="AT15:AT24 AO82:AO92 AO15:AO24 AT82:AT92 AQ15:AQ24 AQ82:AQ92">
    <cfRule type="colorScale" priority="1504">
      <colorScale>
        <cfvo type="min"/>
        <cfvo type="percentile" val="50"/>
        <cfvo type="max"/>
        <color rgb="FFF8696B"/>
        <color rgb="FFFFEB84"/>
        <color rgb="FF63BE7B"/>
      </colorScale>
    </cfRule>
  </conditionalFormatting>
  <conditionalFormatting sqref="AN96:AN123">
    <cfRule type="colorScale" priority="1503">
      <colorScale>
        <cfvo type="min"/>
        <cfvo type="percentile" val="50"/>
        <cfvo type="max"/>
        <color rgb="FFF8696B"/>
        <color rgb="FFFFEB84"/>
        <color rgb="FF63BE7B"/>
      </colorScale>
    </cfRule>
  </conditionalFormatting>
  <conditionalFormatting sqref="AW14:AW92">
    <cfRule type="colorScale" priority="1508">
      <colorScale>
        <cfvo type="min"/>
        <cfvo type="percentile" val="50"/>
        <cfvo type="max"/>
        <color rgb="FFF8696B"/>
        <color rgb="FFFFEB84"/>
        <color rgb="FF63BE7B"/>
      </colorScale>
    </cfRule>
  </conditionalFormatting>
  <conditionalFormatting sqref="AT25:AT81 AO25:AO81 AQ25:AQ81">
    <cfRule type="colorScale" priority="1509">
      <colorScale>
        <cfvo type="min"/>
        <cfvo type="percentile" val="50"/>
        <cfvo type="max"/>
        <color rgb="FFF8696B"/>
        <color rgb="FFFFEB84"/>
        <color rgb="FF63BE7B"/>
      </colorScale>
    </cfRule>
  </conditionalFormatting>
  <conditionalFormatting sqref="AU12:AV92">
    <cfRule type="colorScale" priority="1510">
      <colorScale>
        <cfvo type="min"/>
        <cfvo type="percentile" val="50"/>
        <cfvo type="max"/>
        <color rgb="FFF8696B"/>
        <color rgb="FFFFEB84"/>
        <color rgb="FF63BE7B"/>
      </colorScale>
    </cfRule>
  </conditionalFormatting>
  <conditionalFormatting sqref="AO14 AQ14">
    <cfRule type="colorScale" priority="1501">
      <colorScale>
        <cfvo type="min"/>
        <cfvo type="percentile" val="50"/>
        <cfvo type="max"/>
        <color rgb="FFF8696B"/>
        <color rgb="FFFFEB84"/>
        <color rgb="FF63BE7B"/>
      </colorScale>
    </cfRule>
  </conditionalFormatting>
  <conditionalFormatting sqref="AT14:AT92">
    <cfRule type="colorScale" priority="1500">
      <colorScale>
        <cfvo type="min"/>
        <cfvo type="percentile" val="50"/>
        <cfvo type="max"/>
        <color rgb="FFF8696B"/>
        <color rgb="FFFFEB84"/>
        <color rgb="FF63BE7B"/>
      </colorScale>
    </cfRule>
  </conditionalFormatting>
  <conditionalFormatting sqref="AN82:AN92 AN15:AN24">
    <cfRule type="colorScale" priority="1498">
      <colorScale>
        <cfvo type="min"/>
        <cfvo type="percentile" val="50"/>
        <cfvo type="max"/>
        <color rgb="FFF8696B"/>
        <color rgb="FFFFEB84"/>
        <color rgb="FF63BE7B"/>
      </colorScale>
    </cfRule>
  </conditionalFormatting>
  <conditionalFormatting sqref="AN25:AN81">
    <cfRule type="colorScale" priority="1499">
      <colorScale>
        <cfvo type="min"/>
        <cfvo type="percentile" val="50"/>
        <cfvo type="max"/>
        <color rgb="FFF8696B"/>
        <color rgb="FFFFEB84"/>
        <color rgb="FF63BE7B"/>
      </colorScale>
    </cfRule>
  </conditionalFormatting>
  <conditionalFormatting sqref="AN14">
    <cfRule type="colorScale" priority="1497">
      <colorScale>
        <cfvo type="min"/>
        <cfvo type="percentile" val="50"/>
        <cfvo type="max"/>
        <color rgb="FFF8696B"/>
        <color rgb="FFFFEB84"/>
        <color rgb="FF63BE7B"/>
      </colorScale>
    </cfRule>
  </conditionalFormatting>
  <conditionalFormatting sqref="AX96:AY123">
    <cfRule type="colorScale" priority="1493">
      <colorScale>
        <cfvo type="min"/>
        <cfvo type="percentile" val="50"/>
        <cfvo type="max"/>
        <color rgb="FFF8696B"/>
        <color rgb="FFFFEB84"/>
        <color rgb="FF63BE7B"/>
      </colorScale>
    </cfRule>
  </conditionalFormatting>
  <conditionalFormatting sqref="AX14:AX92">
    <cfRule type="colorScale" priority="1491">
      <colorScale>
        <cfvo type="min"/>
        <cfvo type="percentile" val="50"/>
        <cfvo type="max"/>
        <color rgb="FF63BE7B"/>
        <color rgb="FFFFEB84"/>
        <color rgb="FFF8696B"/>
      </colorScale>
    </cfRule>
  </conditionalFormatting>
  <conditionalFormatting sqref="AR96:AR123">
    <cfRule type="colorScale" priority="1490">
      <colorScale>
        <cfvo type="min"/>
        <cfvo type="percentile" val="50"/>
        <cfvo type="max"/>
        <color rgb="FFF8696B"/>
        <color rgb="FFFFEB84"/>
        <color rgb="FF63BE7B"/>
      </colorScale>
    </cfRule>
  </conditionalFormatting>
  <conditionalFormatting sqref="AS96:AS123">
    <cfRule type="colorScale" priority="1489">
      <colorScale>
        <cfvo type="min"/>
        <cfvo type="percentile" val="50"/>
        <cfvo type="max"/>
        <color rgb="FFF8696B"/>
        <color rgb="FFFFEB84"/>
        <color rgb="FF63BE7B"/>
      </colorScale>
    </cfRule>
  </conditionalFormatting>
  <conditionalFormatting sqref="AY14:AY92">
    <cfRule type="colorScale" priority="1487">
      <colorScale>
        <cfvo type="min"/>
        <cfvo type="percentile" val="50"/>
        <cfvo type="max"/>
        <color rgb="FFF8696B"/>
        <color rgb="FFFFEB84"/>
        <color rgb="FF63BE7B"/>
      </colorScale>
    </cfRule>
  </conditionalFormatting>
  <conditionalFormatting sqref="AY14:AY92">
    <cfRule type="colorScale" priority="1486">
      <colorScale>
        <cfvo type="min"/>
        <cfvo type="percentile" val="50"/>
        <cfvo type="max"/>
        <color rgb="FF63BE7B"/>
        <color rgb="FFFFEB84"/>
        <color rgb="FFF8696B"/>
      </colorScale>
    </cfRule>
  </conditionalFormatting>
  <conditionalFormatting sqref="AX96:AY123">
    <cfRule type="colorScale" priority="1485">
      <colorScale>
        <cfvo type="min"/>
        <cfvo type="percentile" val="50"/>
        <cfvo type="max"/>
        <color rgb="FF63BE7B"/>
        <color rgb="FFFFEB84"/>
        <color rgb="FFF8696B"/>
      </colorScale>
    </cfRule>
  </conditionalFormatting>
  <conditionalFormatting sqref="AS14:AS92">
    <cfRule type="colorScale" priority="1484">
      <colorScale>
        <cfvo type="min"/>
        <cfvo type="percentile" val="50"/>
        <cfvo type="max"/>
        <color rgb="FFF8696B"/>
        <color rgb="FFFFEB84"/>
        <color rgb="FF63BE7B"/>
      </colorScale>
    </cfRule>
  </conditionalFormatting>
  <conditionalFormatting sqref="AT96:AT123">
    <cfRule type="colorScale" priority="1481">
      <colorScale>
        <cfvo type="min"/>
        <cfvo type="percentile" val="50"/>
        <cfvo type="max"/>
        <color rgb="FFF8696B"/>
        <color rgb="FFFFEB84"/>
        <color rgb="FF63BE7B"/>
      </colorScale>
    </cfRule>
  </conditionalFormatting>
  <conditionalFormatting sqref="BB14:BB92">
    <cfRule type="colorScale" priority="1480">
      <colorScale>
        <cfvo type="min"/>
        <cfvo type="percentile" val="50"/>
        <cfvo type="max"/>
        <color rgb="FFF8696B"/>
        <color rgb="FFFFEB84"/>
        <color rgb="FF63BE7B"/>
      </colorScale>
    </cfRule>
  </conditionalFormatting>
  <conditionalFormatting sqref="BB96:BB123">
    <cfRule type="colorScale" priority="1479">
      <colorScale>
        <cfvo type="min"/>
        <cfvo type="percentile" val="50"/>
        <cfvo type="max"/>
        <color rgb="FFF8696B"/>
        <color rgb="FFFFEB84"/>
        <color rgb="FF63BE7B"/>
      </colorScale>
    </cfRule>
  </conditionalFormatting>
  <conditionalFormatting sqref="BC14:BC92">
    <cfRule type="colorScale" priority="1478">
      <colorScale>
        <cfvo type="min"/>
        <cfvo type="percentile" val="50"/>
        <cfvo type="max"/>
        <color rgb="FFF8696B"/>
        <color rgb="FFFFEB84"/>
        <color rgb="FF63BE7B"/>
      </colorScale>
    </cfRule>
  </conditionalFormatting>
  <conditionalFormatting sqref="BC96:BC123">
    <cfRule type="colorScale" priority="1477">
      <colorScale>
        <cfvo type="min"/>
        <cfvo type="percentile" val="50"/>
        <cfvo type="max"/>
        <color rgb="FFF8696B"/>
        <color rgb="FFFFEB84"/>
        <color rgb="FF63BE7B"/>
      </colorScale>
    </cfRule>
  </conditionalFormatting>
  <conditionalFormatting sqref="BN96:BN123">
    <cfRule type="colorScale" priority="1471">
      <colorScale>
        <cfvo type="min"/>
        <cfvo type="percentile" val="50"/>
        <cfvo type="max"/>
        <color rgb="FFF8696B"/>
        <color rgb="FFFFEB84"/>
        <color rgb="FF63BE7B"/>
      </colorScale>
    </cfRule>
  </conditionalFormatting>
  <conditionalFormatting sqref="BI14:BI92">
    <cfRule type="colorScale" priority="1462">
      <colorScale>
        <cfvo type="min"/>
        <cfvo type="percentile" val="50"/>
        <cfvo type="max"/>
        <color rgb="FFF8696B"/>
        <color rgb="FFFFEB84"/>
        <color rgb="FF63BE7B"/>
      </colorScale>
    </cfRule>
  </conditionalFormatting>
  <conditionalFormatting sqref="BF96:BH123 BK96:BK123">
    <cfRule type="colorScale" priority="1473">
      <colorScale>
        <cfvo type="min"/>
        <cfvo type="percentile" val="50"/>
        <cfvo type="max"/>
        <color rgb="FFF8696B"/>
        <color rgb="FFFFEB84"/>
        <color rgb="FF63BE7B"/>
      </colorScale>
    </cfRule>
  </conditionalFormatting>
  <conditionalFormatting sqref="BL96:BM123">
    <cfRule type="colorScale" priority="1472">
      <colorScale>
        <cfvo type="min"/>
        <cfvo type="percentile" val="50"/>
        <cfvo type="max"/>
        <color rgb="FFF8696B"/>
        <color rgb="FFFFEB84"/>
        <color rgb="FF63BE7B"/>
      </colorScale>
    </cfRule>
  </conditionalFormatting>
  <conditionalFormatting sqref="BK15:BK24 BF82:BF92 BF15:BF24 BK82:BK92 BH15:BH24 BH82:BH92">
    <cfRule type="colorScale" priority="1470">
      <colorScale>
        <cfvo type="min"/>
        <cfvo type="percentile" val="50"/>
        <cfvo type="max"/>
        <color rgb="FFF8696B"/>
        <color rgb="FFFFEB84"/>
        <color rgb="FF63BE7B"/>
      </colorScale>
    </cfRule>
  </conditionalFormatting>
  <conditionalFormatting sqref="BE96:BE123">
    <cfRule type="colorScale" priority="1469">
      <colorScale>
        <cfvo type="min"/>
        <cfvo type="percentile" val="50"/>
        <cfvo type="max"/>
        <color rgb="FFF8696B"/>
        <color rgb="FFFFEB84"/>
        <color rgb="FF63BE7B"/>
      </colorScale>
    </cfRule>
  </conditionalFormatting>
  <conditionalFormatting sqref="BN14:BN92">
    <cfRule type="colorScale" priority="1474">
      <colorScale>
        <cfvo type="min"/>
        <cfvo type="percentile" val="50"/>
        <cfvo type="max"/>
        <color rgb="FFF8696B"/>
        <color rgb="FFFFEB84"/>
        <color rgb="FF63BE7B"/>
      </colorScale>
    </cfRule>
  </conditionalFormatting>
  <conditionalFormatting sqref="BK25:BK81 BF25:BF81 BH25:BH81">
    <cfRule type="colorScale" priority="1475">
      <colorScale>
        <cfvo type="min"/>
        <cfvo type="percentile" val="50"/>
        <cfvo type="max"/>
        <color rgb="FFF8696B"/>
        <color rgb="FFFFEB84"/>
        <color rgb="FF63BE7B"/>
      </colorScale>
    </cfRule>
  </conditionalFormatting>
  <conditionalFormatting sqref="BL12:BM92">
    <cfRule type="colorScale" priority="1476">
      <colorScale>
        <cfvo type="min"/>
        <cfvo type="percentile" val="50"/>
        <cfvo type="max"/>
        <color rgb="FFF8696B"/>
        <color rgb="FFFFEB84"/>
        <color rgb="FF63BE7B"/>
      </colorScale>
    </cfRule>
  </conditionalFormatting>
  <conditionalFormatting sqref="BF14 BH14">
    <cfRule type="colorScale" priority="1467">
      <colorScale>
        <cfvo type="min"/>
        <cfvo type="percentile" val="50"/>
        <cfvo type="max"/>
        <color rgb="FFF8696B"/>
        <color rgb="FFFFEB84"/>
        <color rgb="FF63BE7B"/>
      </colorScale>
    </cfRule>
  </conditionalFormatting>
  <conditionalFormatting sqref="BK14:BK92">
    <cfRule type="colorScale" priority="1466">
      <colorScale>
        <cfvo type="min"/>
        <cfvo type="percentile" val="50"/>
        <cfvo type="max"/>
        <color rgb="FFF8696B"/>
        <color rgb="FFFFEB84"/>
        <color rgb="FF63BE7B"/>
      </colorScale>
    </cfRule>
  </conditionalFormatting>
  <conditionalFormatting sqref="BE82:BE92 BE15:BE24">
    <cfRule type="colorScale" priority="1464">
      <colorScale>
        <cfvo type="min"/>
        <cfvo type="percentile" val="50"/>
        <cfvo type="max"/>
        <color rgb="FFF8696B"/>
        <color rgb="FFFFEB84"/>
        <color rgb="FF63BE7B"/>
      </colorScale>
    </cfRule>
  </conditionalFormatting>
  <conditionalFormatting sqref="BE25:BE81">
    <cfRule type="colorScale" priority="1465">
      <colorScale>
        <cfvo type="min"/>
        <cfvo type="percentile" val="50"/>
        <cfvo type="max"/>
        <color rgb="FFF8696B"/>
        <color rgb="FFFFEB84"/>
        <color rgb="FF63BE7B"/>
      </colorScale>
    </cfRule>
  </conditionalFormatting>
  <conditionalFormatting sqref="BE14">
    <cfRule type="colorScale" priority="1463">
      <colorScale>
        <cfvo type="min"/>
        <cfvo type="percentile" val="50"/>
        <cfvo type="max"/>
        <color rgb="FFF8696B"/>
        <color rgb="FFFFEB84"/>
        <color rgb="FF63BE7B"/>
      </colorScale>
    </cfRule>
  </conditionalFormatting>
  <conditionalFormatting sqref="BO96:BP123">
    <cfRule type="colorScale" priority="1461">
      <colorScale>
        <cfvo type="min"/>
        <cfvo type="percentile" val="50"/>
        <cfvo type="max"/>
        <color rgb="FFF8696B"/>
        <color rgb="FFFFEB84"/>
        <color rgb="FF63BE7B"/>
      </colorScale>
    </cfRule>
  </conditionalFormatting>
  <conditionalFormatting sqref="BO14:BO92">
    <cfRule type="colorScale" priority="1460">
      <colorScale>
        <cfvo type="min"/>
        <cfvo type="percentile" val="50"/>
        <cfvo type="max"/>
        <color rgb="FF63BE7B"/>
        <color rgb="FFFFEB84"/>
        <color rgb="FFF8696B"/>
      </colorScale>
    </cfRule>
  </conditionalFormatting>
  <conditionalFormatting sqref="BI96:BI123">
    <cfRule type="colorScale" priority="1459">
      <colorScale>
        <cfvo type="min"/>
        <cfvo type="percentile" val="50"/>
        <cfvo type="max"/>
        <color rgb="FFF8696B"/>
        <color rgb="FFFFEB84"/>
        <color rgb="FF63BE7B"/>
      </colorScale>
    </cfRule>
  </conditionalFormatting>
  <conditionalFormatting sqref="BJ96:BJ123">
    <cfRule type="colorScale" priority="1458">
      <colorScale>
        <cfvo type="min"/>
        <cfvo type="percentile" val="50"/>
        <cfvo type="max"/>
        <color rgb="FFF8696B"/>
        <color rgb="FFFFEB84"/>
        <color rgb="FF63BE7B"/>
      </colorScale>
    </cfRule>
  </conditionalFormatting>
  <conditionalFormatting sqref="BO96:BP123">
    <cfRule type="colorScale" priority="1455">
      <colorScale>
        <cfvo type="min"/>
        <cfvo type="percentile" val="50"/>
        <cfvo type="max"/>
        <color rgb="FF63BE7B"/>
        <color rgb="FFFFEB84"/>
        <color rgb="FFF8696B"/>
      </colorScale>
    </cfRule>
  </conditionalFormatting>
  <conditionalFormatting sqref="BJ14:BJ92">
    <cfRule type="colorScale" priority="1454">
      <colorScale>
        <cfvo type="min"/>
        <cfvo type="percentile" val="50"/>
        <cfvo type="max"/>
        <color rgb="FFF8696B"/>
        <color rgb="FFFFEB84"/>
        <color rgb="FF63BE7B"/>
      </colorScale>
    </cfRule>
  </conditionalFormatting>
  <conditionalFormatting sqref="BK96:BK123">
    <cfRule type="colorScale" priority="1453">
      <colorScale>
        <cfvo type="min"/>
        <cfvo type="percentile" val="50"/>
        <cfvo type="max"/>
        <color rgb="FFF8696B"/>
        <color rgb="FFFFEB84"/>
        <color rgb="FF63BE7B"/>
      </colorScale>
    </cfRule>
  </conditionalFormatting>
  <conditionalFormatting sqref="BS14:BS92">
    <cfRule type="colorScale" priority="1452">
      <colorScale>
        <cfvo type="min"/>
        <cfvo type="percentile" val="50"/>
        <cfvo type="max"/>
        <color rgb="FFF8696B"/>
        <color rgb="FFFFEB84"/>
        <color rgb="FF63BE7B"/>
      </colorScale>
    </cfRule>
  </conditionalFormatting>
  <conditionalFormatting sqref="BS96:BS123">
    <cfRule type="colorScale" priority="1451">
      <colorScale>
        <cfvo type="min"/>
        <cfvo type="percentile" val="50"/>
        <cfvo type="max"/>
        <color rgb="FFF8696B"/>
        <color rgb="FFFFEB84"/>
        <color rgb="FF63BE7B"/>
      </colorScale>
    </cfRule>
  </conditionalFormatting>
  <conditionalFormatting sqref="BT14:BT92">
    <cfRule type="colorScale" priority="1450">
      <colorScale>
        <cfvo type="min"/>
        <cfvo type="percentile" val="50"/>
        <cfvo type="max"/>
        <color rgb="FFF8696B"/>
        <color rgb="FFFFEB84"/>
        <color rgb="FF63BE7B"/>
      </colorScale>
    </cfRule>
  </conditionalFormatting>
  <conditionalFormatting sqref="BT96:BT123">
    <cfRule type="colorScale" priority="1449">
      <colorScale>
        <cfvo type="min"/>
        <cfvo type="percentile" val="50"/>
        <cfvo type="max"/>
        <color rgb="FFF8696B"/>
        <color rgb="FFFFEB84"/>
        <color rgb="FF63BE7B"/>
      </colorScale>
    </cfRule>
  </conditionalFormatting>
  <conditionalFormatting sqref="AT2:AT10 AP2:AP10">
    <cfRule type="colorScale" priority="1447">
      <colorScale>
        <cfvo type="min"/>
        <cfvo type="percentile" val="50"/>
        <cfvo type="max"/>
        <color rgb="FFF8696B"/>
        <color rgb="FFFFEB84"/>
        <color rgb="FF63BE7B"/>
      </colorScale>
    </cfRule>
  </conditionalFormatting>
  <conditionalFormatting sqref="AQ2:AQ10">
    <cfRule type="colorScale" priority="1445">
      <colorScale>
        <cfvo type="min"/>
        <cfvo type="percentile" val="50"/>
        <cfvo type="max"/>
        <color rgb="FFF8696B"/>
        <color rgb="FFFFEB84"/>
        <color rgb="FF63BE7B"/>
      </colorScale>
    </cfRule>
  </conditionalFormatting>
  <conditionalFormatting sqref="AU2:AU10">
    <cfRule type="colorScale" priority="1444">
      <colorScale>
        <cfvo type="min"/>
        <cfvo type="percentile" val="50"/>
        <cfvo type="max"/>
        <color rgb="FFF8696B"/>
        <color rgb="FFFFEB84"/>
        <color rgb="FF63BE7B"/>
      </colorScale>
    </cfRule>
  </conditionalFormatting>
  <conditionalFormatting sqref="BK2:BK10 BG2:BG10">
    <cfRule type="colorScale" priority="1443">
      <colorScale>
        <cfvo type="min"/>
        <cfvo type="percentile" val="50"/>
        <cfvo type="max"/>
        <color rgb="FFF8696B"/>
        <color rgb="FFFFEB84"/>
        <color rgb="FF63BE7B"/>
      </colorScale>
    </cfRule>
  </conditionalFormatting>
  <conditionalFormatting sqref="BH2:BH10">
    <cfRule type="colorScale" priority="1442">
      <colorScale>
        <cfvo type="min"/>
        <cfvo type="percentile" val="50"/>
        <cfvo type="max"/>
        <color rgb="FFF8696B"/>
        <color rgb="FFFFEB84"/>
        <color rgb="FF63BE7B"/>
      </colorScale>
    </cfRule>
  </conditionalFormatting>
  <conditionalFormatting sqref="BL2:BL10">
    <cfRule type="colorScale" priority="1441">
      <colorScale>
        <cfvo type="min"/>
        <cfvo type="percentile" val="50"/>
        <cfvo type="max"/>
        <color rgb="FFF8696B"/>
        <color rgb="FFFFEB84"/>
        <color rgb="FF63BE7B"/>
      </colorScale>
    </cfRule>
  </conditionalFormatting>
  <conditionalFormatting sqref="CG96:CG123">
    <cfRule type="colorScale" priority="1435">
      <colorScale>
        <cfvo type="min"/>
        <cfvo type="percentile" val="50"/>
        <cfvo type="max"/>
        <color rgb="FFF8696B"/>
        <color rgb="FFFFEB84"/>
        <color rgb="FF63BE7B"/>
      </colorScale>
    </cfRule>
  </conditionalFormatting>
  <conditionalFormatting sqref="CA14:CA92">
    <cfRule type="colorScale" priority="1427">
      <colorScale>
        <cfvo type="min"/>
        <cfvo type="percentile" val="50"/>
        <cfvo type="max"/>
        <color rgb="FFF8696B"/>
        <color rgb="FFFFEB84"/>
        <color rgb="FF63BE7B"/>
      </colorScale>
    </cfRule>
  </conditionalFormatting>
  <conditionalFormatting sqref="CD96:CD123 BW96:BZ123">
    <cfRule type="colorScale" priority="1437">
      <colorScale>
        <cfvo type="min"/>
        <cfvo type="percentile" val="50"/>
        <cfvo type="max"/>
        <color rgb="FFF8696B"/>
        <color rgb="FFFFEB84"/>
        <color rgb="FF63BE7B"/>
      </colorScale>
    </cfRule>
  </conditionalFormatting>
  <conditionalFormatting sqref="CE96:CF123">
    <cfRule type="colorScale" priority="1436">
      <colorScale>
        <cfvo type="min"/>
        <cfvo type="percentile" val="50"/>
        <cfvo type="max"/>
        <color rgb="FFF8696B"/>
        <color rgb="FFFFEB84"/>
        <color rgb="FF63BE7B"/>
      </colorScale>
    </cfRule>
  </conditionalFormatting>
  <conditionalFormatting sqref="CD15:CD24 BW82:BW92 BW15:BW24 CD82:CD92 BZ15:BZ24 BZ82:BZ92">
    <cfRule type="colorScale" priority="1434">
      <colorScale>
        <cfvo type="min"/>
        <cfvo type="percentile" val="50"/>
        <cfvo type="max"/>
        <color rgb="FFF8696B"/>
        <color rgb="FFFFEB84"/>
        <color rgb="FF63BE7B"/>
      </colorScale>
    </cfRule>
  </conditionalFormatting>
  <conditionalFormatting sqref="BV96:BV123">
    <cfRule type="colorScale" priority="1433">
      <colorScale>
        <cfvo type="min"/>
        <cfvo type="percentile" val="50"/>
        <cfvo type="max"/>
        <color rgb="FFF8696B"/>
        <color rgb="FFFFEB84"/>
        <color rgb="FF63BE7B"/>
      </colorScale>
    </cfRule>
  </conditionalFormatting>
  <conditionalFormatting sqref="CG14:CG92">
    <cfRule type="colorScale" priority="1438">
      <colorScale>
        <cfvo type="min"/>
        <cfvo type="percentile" val="50"/>
        <cfvo type="max"/>
        <color rgb="FFF8696B"/>
        <color rgb="FFFFEB84"/>
        <color rgb="FF63BE7B"/>
      </colorScale>
    </cfRule>
  </conditionalFormatting>
  <conditionalFormatting sqref="CD25:CD81 BW25:BW81 BZ25:BZ81">
    <cfRule type="colorScale" priority="1439">
      <colorScale>
        <cfvo type="min"/>
        <cfvo type="percentile" val="50"/>
        <cfvo type="max"/>
        <color rgb="FFF8696B"/>
        <color rgb="FFFFEB84"/>
        <color rgb="FF63BE7B"/>
      </colorScale>
    </cfRule>
  </conditionalFormatting>
  <conditionalFormatting sqref="CE12:CF92">
    <cfRule type="colorScale" priority="1440">
      <colorScale>
        <cfvo type="min"/>
        <cfvo type="percentile" val="50"/>
        <cfvo type="max"/>
        <color rgb="FFF8696B"/>
        <color rgb="FFFFEB84"/>
        <color rgb="FF63BE7B"/>
      </colorScale>
    </cfRule>
  </conditionalFormatting>
  <conditionalFormatting sqref="BW14 BZ14">
    <cfRule type="colorScale" priority="1432">
      <colorScale>
        <cfvo type="min"/>
        <cfvo type="percentile" val="50"/>
        <cfvo type="max"/>
        <color rgb="FFF8696B"/>
        <color rgb="FFFFEB84"/>
        <color rgb="FF63BE7B"/>
      </colorScale>
    </cfRule>
  </conditionalFormatting>
  <conditionalFormatting sqref="CD14:CD92">
    <cfRule type="colorScale" priority="1431">
      <colorScale>
        <cfvo type="min"/>
        <cfvo type="percentile" val="50"/>
        <cfvo type="max"/>
        <color rgb="FFF8696B"/>
        <color rgb="FFFFEB84"/>
        <color rgb="FF63BE7B"/>
      </colorScale>
    </cfRule>
  </conditionalFormatting>
  <conditionalFormatting sqref="BV14:BV92">
    <cfRule type="colorScale" priority="1428">
      <colorScale>
        <cfvo type="min"/>
        <cfvo type="percentile" val="50"/>
        <cfvo type="max"/>
        <color rgb="FFF8696B"/>
        <color rgb="FFFFEB84"/>
        <color rgb="FF63BE7B"/>
      </colorScale>
    </cfRule>
  </conditionalFormatting>
  <conditionalFormatting sqref="CH96:CI123">
    <cfRule type="colorScale" priority="1426">
      <colorScale>
        <cfvo type="min"/>
        <cfvo type="percentile" val="50"/>
        <cfvo type="max"/>
        <color rgb="FFF8696B"/>
        <color rgb="FFFFEB84"/>
        <color rgb="FF63BE7B"/>
      </colorScale>
    </cfRule>
  </conditionalFormatting>
  <conditionalFormatting sqref="CH14:CH92">
    <cfRule type="colorScale" priority="1425">
      <colorScale>
        <cfvo type="min"/>
        <cfvo type="percentile" val="50"/>
        <cfvo type="max"/>
        <color rgb="FF63BE7B"/>
        <color rgb="FFFFEB84"/>
        <color rgb="FFF8696B"/>
      </colorScale>
    </cfRule>
  </conditionalFormatting>
  <conditionalFormatting sqref="CA96:CB123">
    <cfRule type="colorScale" priority="1424">
      <colorScale>
        <cfvo type="min"/>
        <cfvo type="percentile" val="50"/>
        <cfvo type="max"/>
        <color rgb="FFF8696B"/>
        <color rgb="FFFFEB84"/>
        <color rgb="FF63BE7B"/>
      </colorScale>
    </cfRule>
  </conditionalFormatting>
  <conditionalFormatting sqref="CC96:CC123">
    <cfRule type="colorScale" priority="1423">
      <colorScale>
        <cfvo type="min"/>
        <cfvo type="percentile" val="50"/>
        <cfvo type="max"/>
        <color rgb="FFF8696B"/>
        <color rgb="FFFFEB84"/>
        <color rgb="FF63BE7B"/>
      </colorScale>
    </cfRule>
  </conditionalFormatting>
  <conditionalFormatting sqref="CH96:CI123">
    <cfRule type="colorScale" priority="1422">
      <colorScale>
        <cfvo type="min"/>
        <cfvo type="percentile" val="50"/>
        <cfvo type="max"/>
        <color rgb="FF63BE7B"/>
        <color rgb="FFFFEB84"/>
        <color rgb="FFF8696B"/>
      </colorScale>
    </cfRule>
  </conditionalFormatting>
  <conditionalFormatting sqref="CC14:CC92">
    <cfRule type="colorScale" priority="1421">
      <colorScale>
        <cfvo type="min"/>
        <cfvo type="percentile" val="50"/>
        <cfvo type="max"/>
        <color rgb="FFF8696B"/>
        <color rgb="FFFFEB84"/>
        <color rgb="FF63BE7B"/>
      </colorScale>
    </cfRule>
  </conditionalFormatting>
  <conditionalFormatting sqref="CD96:CD123">
    <cfRule type="colorScale" priority="1420">
      <colorScale>
        <cfvo type="min"/>
        <cfvo type="percentile" val="50"/>
        <cfvo type="max"/>
        <color rgb="FFF8696B"/>
        <color rgb="FFFFEB84"/>
        <color rgb="FF63BE7B"/>
      </colorScale>
    </cfRule>
  </conditionalFormatting>
  <conditionalFormatting sqref="CL14:CL92">
    <cfRule type="colorScale" priority="1419">
      <colorScale>
        <cfvo type="min"/>
        <cfvo type="percentile" val="50"/>
        <cfvo type="max"/>
        <color rgb="FFF8696B"/>
        <color rgb="FFFFEB84"/>
        <color rgb="FF63BE7B"/>
      </colorScale>
    </cfRule>
  </conditionalFormatting>
  <conditionalFormatting sqref="CL96:CM123">
    <cfRule type="colorScale" priority="1418">
      <colorScale>
        <cfvo type="min"/>
        <cfvo type="percentile" val="50"/>
        <cfvo type="max"/>
        <color rgb="FFF8696B"/>
        <color rgb="FFFFEB84"/>
        <color rgb="FF63BE7B"/>
      </colorScale>
    </cfRule>
  </conditionalFormatting>
  <conditionalFormatting sqref="CN14:CN92">
    <cfRule type="colorScale" priority="1417">
      <colorScale>
        <cfvo type="min"/>
        <cfvo type="percentile" val="50"/>
        <cfvo type="max"/>
        <color rgb="FFF8696B"/>
        <color rgb="FFFFEB84"/>
        <color rgb="FF63BE7B"/>
      </colorScale>
    </cfRule>
  </conditionalFormatting>
  <conditionalFormatting sqref="CN96:CN123">
    <cfRule type="colorScale" priority="1416">
      <colorScale>
        <cfvo type="min"/>
        <cfvo type="percentile" val="50"/>
        <cfvo type="max"/>
        <color rgb="FFF8696B"/>
        <color rgb="FFFFEB84"/>
        <color rgb="FF63BE7B"/>
      </colorScale>
    </cfRule>
  </conditionalFormatting>
  <conditionalFormatting sqref="CD2:CD10 BZ2:BZ10">
    <cfRule type="colorScale" priority="1415">
      <colorScale>
        <cfvo type="min"/>
        <cfvo type="percentile" val="50"/>
        <cfvo type="max"/>
        <color rgb="FFF8696B"/>
        <color rgb="FFFFEB84"/>
        <color rgb="FF63BE7B"/>
      </colorScale>
    </cfRule>
  </conditionalFormatting>
  <conditionalFormatting sqref="CA2:CB10">
    <cfRule type="colorScale" priority="1414">
      <colorScale>
        <cfvo type="min"/>
        <cfvo type="percentile" val="50"/>
        <cfvo type="max"/>
        <color rgb="FFF8696B"/>
        <color rgb="FFFFEB84"/>
        <color rgb="FF63BE7B"/>
      </colorScale>
    </cfRule>
  </conditionalFormatting>
  <conditionalFormatting sqref="CE2:CE10">
    <cfRule type="colorScale" priority="1413">
      <colorScale>
        <cfvo type="min"/>
        <cfvo type="percentile" val="50"/>
        <cfvo type="max"/>
        <color rgb="FFF8696B"/>
        <color rgb="FFFFEB84"/>
        <color rgb="FF63BE7B"/>
      </colorScale>
    </cfRule>
  </conditionalFormatting>
  <conditionalFormatting sqref="BG14:BG92">
    <cfRule type="colorScale" priority="1412">
      <colorScale>
        <cfvo type="min"/>
        <cfvo type="percentile" val="50"/>
        <cfvo type="max"/>
        <color rgb="FFF8696B"/>
        <color rgb="FFFFEB84"/>
        <color rgb="FF63BE7B"/>
      </colorScale>
    </cfRule>
  </conditionalFormatting>
  <conditionalFormatting sqref="BY14:BY92">
    <cfRule type="colorScale" priority="1411">
      <colorScale>
        <cfvo type="min"/>
        <cfvo type="percentile" val="50"/>
        <cfvo type="max"/>
        <color rgb="FFF8696B"/>
        <color rgb="FFFFEB84"/>
        <color rgb="FF63BE7B"/>
      </colorScale>
    </cfRule>
  </conditionalFormatting>
  <conditionalFormatting sqref="BX14:BX92">
    <cfRule type="colorScale" priority="1410">
      <colorScale>
        <cfvo type="min"/>
        <cfvo type="percentile" val="50"/>
        <cfvo type="max"/>
        <color rgb="FFF8696B"/>
        <color rgb="FFFFEB84"/>
        <color rgb="FF63BE7B"/>
      </colorScale>
    </cfRule>
  </conditionalFormatting>
  <conditionalFormatting sqref="CB14:CB92">
    <cfRule type="colorScale" priority="1381">
      <colorScale>
        <cfvo type="min"/>
        <cfvo type="percentile" val="50"/>
        <cfvo type="max"/>
        <color rgb="FFF8696B"/>
        <color rgb="FFFFEB84"/>
        <color rgb="FF63BE7B"/>
      </colorScale>
    </cfRule>
  </conditionalFormatting>
  <conditionalFormatting sqref="CM14:CM92">
    <cfRule type="colorScale" priority="1379">
      <colorScale>
        <cfvo type="min"/>
        <cfvo type="percentile" val="50"/>
        <cfvo type="max"/>
        <color rgb="FFF8696B"/>
        <color rgb="FFFFEB84"/>
        <color rgb="FF63BE7B"/>
      </colorScale>
    </cfRule>
  </conditionalFormatting>
  <conditionalFormatting sqref="DA96:DA123">
    <cfRule type="colorScale" priority="1366">
      <colorScale>
        <cfvo type="min"/>
        <cfvo type="percentile" val="50"/>
        <cfvo type="max"/>
        <color rgb="FFF8696B"/>
        <color rgb="FFFFEB84"/>
        <color rgb="FF63BE7B"/>
      </colorScale>
    </cfRule>
  </conditionalFormatting>
  <conditionalFormatting sqref="CU14:CU92">
    <cfRule type="colorScale" priority="1360">
      <colorScale>
        <cfvo type="min"/>
        <cfvo type="percentile" val="50"/>
        <cfvo type="max"/>
        <color rgb="FFF8696B"/>
        <color rgb="FFFFEB84"/>
        <color rgb="FF63BE7B"/>
      </colorScale>
    </cfRule>
  </conditionalFormatting>
  <conditionalFormatting sqref="CX96:CX123 CQ96:CT123">
    <cfRule type="colorScale" priority="1368">
      <colorScale>
        <cfvo type="min"/>
        <cfvo type="percentile" val="50"/>
        <cfvo type="max"/>
        <color rgb="FFF8696B"/>
        <color rgb="FFFFEB84"/>
        <color rgb="FF63BE7B"/>
      </colorScale>
    </cfRule>
  </conditionalFormatting>
  <conditionalFormatting sqref="CY96:CZ123">
    <cfRule type="colorScale" priority="1367">
      <colorScale>
        <cfvo type="min"/>
        <cfvo type="percentile" val="50"/>
        <cfvo type="max"/>
        <color rgb="FFF8696B"/>
        <color rgb="FFFFEB84"/>
        <color rgb="FF63BE7B"/>
      </colorScale>
    </cfRule>
  </conditionalFormatting>
  <conditionalFormatting sqref="CX15:CX24 CQ82:CQ92 CQ15:CQ24 CX82:CX92 CT15:CT24 CT82:CT92">
    <cfRule type="colorScale" priority="1365">
      <colorScale>
        <cfvo type="min"/>
        <cfvo type="percentile" val="50"/>
        <cfvo type="max"/>
        <color rgb="FFF8696B"/>
        <color rgb="FFFFEB84"/>
        <color rgb="FF63BE7B"/>
      </colorScale>
    </cfRule>
  </conditionalFormatting>
  <conditionalFormatting sqref="CP96:CP123">
    <cfRule type="colorScale" priority="1364">
      <colorScale>
        <cfvo type="min"/>
        <cfvo type="percentile" val="50"/>
        <cfvo type="max"/>
        <color rgb="FFF8696B"/>
        <color rgb="FFFFEB84"/>
        <color rgb="FF63BE7B"/>
      </colorScale>
    </cfRule>
  </conditionalFormatting>
  <conditionalFormatting sqref="DA14:DA92">
    <cfRule type="colorScale" priority="1369">
      <colorScale>
        <cfvo type="min"/>
        <cfvo type="percentile" val="50"/>
        <cfvo type="max"/>
        <color rgb="FFF8696B"/>
        <color rgb="FFFFEB84"/>
        <color rgb="FF63BE7B"/>
      </colorScale>
    </cfRule>
  </conditionalFormatting>
  <conditionalFormatting sqref="CX25:CX81 CQ25:CQ81 CT25:CT81">
    <cfRule type="colorScale" priority="1370">
      <colorScale>
        <cfvo type="min"/>
        <cfvo type="percentile" val="50"/>
        <cfvo type="max"/>
        <color rgb="FFF8696B"/>
        <color rgb="FFFFEB84"/>
        <color rgb="FF63BE7B"/>
      </colorScale>
    </cfRule>
  </conditionalFormatting>
  <conditionalFormatting sqref="CY12:CZ92">
    <cfRule type="colorScale" priority="1371">
      <colorScale>
        <cfvo type="min"/>
        <cfvo type="percentile" val="50"/>
        <cfvo type="max"/>
        <color rgb="FFF8696B"/>
        <color rgb="FFFFEB84"/>
        <color rgb="FF63BE7B"/>
      </colorScale>
    </cfRule>
  </conditionalFormatting>
  <conditionalFormatting sqref="CQ14 CT14">
    <cfRule type="colorScale" priority="1363">
      <colorScale>
        <cfvo type="min"/>
        <cfvo type="percentile" val="50"/>
        <cfvo type="max"/>
        <color rgb="FFF8696B"/>
        <color rgb="FFFFEB84"/>
        <color rgb="FF63BE7B"/>
      </colorScale>
    </cfRule>
  </conditionalFormatting>
  <conditionalFormatting sqref="CX14:CX92">
    <cfRule type="colorScale" priority="1362">
      <colorScale>
        <cfvo type="min"/>
        <cfvo type="percentile" val="50"/>
        <cfvo type="max"/>
        <color rgb="FFF8696B"/>
        <color rgb="FFFFEB84"/>
        <color rgb="FF63BE7B"/>
      </colorScale>
    </cfRule>
  </conditionalFormatting>
  <conditionalFormatting sqref="CP14:CP92">
    <cfRule type="colorScale" priority="1361">
      <colorScale>
        <cfvo type="min"/>
        <cfvo type="percentile" val="50"/>
        <cfvo type="max"/>
        <color rgb="FFF8696B"/>
        <color rgb="FFFFEB84"/>
        <color rgb="FF63BE7B"/>
      </colorScale>
    </cfRule>
  </conditionalFormatting>
  <conditionalFormatting sqref="DB96:DC123">
    <cfRule type="colorScale" priority="1359">
      <colorScale>
        <cfvo type="min"/>
        <cfvo type="percentile" val="50"/>
        <cfvo type="max"/>
        <color rgb="FFF8696B"/>
        <color rgb="FFFFEB84"/>
        <color rgb="FF63BE7B"/>
      </colorScale>
    </cfRule>
  </conditionalFormatting>
  <conditionalFormatting sqref="DB14:DB92">
    <cfRule type="colorScale" priority="1358">
      <colorScale>
        <cfvo type="min"/>
        <cfvo type="percentile" val="50"/>
        <cfvo type="max"/>
        <color rgb="FF63BE7B"/>
        <color rgb="FFFFEB84"/>
        <color rgb="FFF8696B"/>
      </colorScale>
    </cfRule>
  </conditionalFormatting>
  <conditionalFormatting sqref="CU96:CV123">
    <cfRule type="colorScale" priority="1357">
      <colorScale>
        <cfvo type="min"/>
        <cfvo type="percentile" val="50"/>
        <cfvo type="max"/>
        <color rgb="FFF8696B"/>
        <color rgb="FFFFEB84"/>
        <color rgb="FF63BE7B"/>
      </colorScale>
    </cfRule>
  </conditionalFormatting>
  <conditionalFormatting sqref="CW96:CW123">
    <cfRule type="colorScale" priority="1356">
      <colorScale>
        <cfvo type="min"/>
        <cfvo type="percentile" val="50"/>
        <cfvo type="max"/>
        <color rgb="FFF8696B"/>
        <color rgb="FFFFEB84"/>
        <color rgb="FF63BE7B"/>
      </colorScale>
    </cfRule>
  </conditionalFormatting>
  <conditionalFormatting sqref="DB96:DC123">
    <cfRule type="colorScale" priority="1355">
      <colorScale>
        <cfvo type="min"/>
        <cfvo type="percentile" val="50"/>
        <cfvo type="max"/>
        <color rgb="FF63BE7B"/>
        <color rgb="FFFFEB84"/>
        <color rgb="FFF8696B"/>
      </colorScale>
    </cfRule>
  </conditionalFormatting>
  <conditionalFormatting sqref="CW14:CW92">
    <cfRule type="colorScale" priority="1354">
      <colorScale>
        <cfvo type="min"/>
        <cfvo type="percentile" val="50"/>
        <cfvo type="max"/>
        <color rgb="FFF8696B"/>
        <color rgb="FFFFEB84"/>
        <color rgb="FF63BE7B"/>
      </colorScale>
    </cfRule>
  </conditionalFormatting>
  <conditionalFormatting sqref="CX96:CX123">
    <cfRule type="colorScale" priority="1353">
      <colorScale>
        <cfvo type="min"/>
        <cfvo type="percentile" val="50"/>
        <cfvo type="max"/>
        <color rgb="FFF8696B"/>
        <color rgb="FFFFEB84"/>
        <color rgb="FF63BE7B"/>
      </colorScale>
    </cfRule>
  </conditionalFormatting>
  <conditionalFormatting sqref="DF14:DF92">
    <cfRule type="colorScale" priority="1352">
      <colorScale>
        <cfvo type="min"/>
        <cfvo type="percentile" val="50"/>
        <cfvo type="max"/>
        <color rgb="FFF8696B"/>
        <color rgb="FFFFEB84"/>
        <color rgb="FF63BE7B"/>
      </colorScale>
    </cfRule>
  </conditionalFormatting>
  <conditionalFormatting sqref="DF96:DG123">
    <cfRule type="colorScale" priority="1351">
      <colorScale>
        <cfvo type="min"/>
        <cfvo type="percentile" val="50"/>
        <cfvo type="max"/>
        <color rgb="FFF8696B"/>
        <color rgb="FFFFEB84"/>
        <color rgb="FF63BE7B"/>
      </colorScale>
    </cfRule>
  </conditionalFormatting>
  <conditionalFormatting sqref="DH14:DH92">
    <cfRule type="colorScale" priority="1350">
      <colorScale>
        <cfvo type="min"/>
        <cfvo type="percentile" val="50"/>
        <cfvo type="max"/>
        <color rgb="FFF8696B"/>
        <color rgb="FFFFEB84"/>
        <color rgb="FF63BE7B"/>
      </colorScale>
    </cfRule>
  </conditionalFormatting>
  <conditionalFormatting sqref="DH96:DH123">
    <cfRule type="colorScale" priority="1349">
      <colorScale>
        <cfvo type="min"/>
        <cfvo type="percentile" val="50"/>
        <cfvo type="max"/>
        <color rgb="FFF8696B"/>
        <color rgb="FFFFEB84"/>
        <color rgb="FF63BE7B"/>
      </colorScale>
    </cfRule>
  </conditionalFormatting>
  <conditionalFormatting sqref="CX2:CX10 CT2:CT10">
    <cfRule type="colorScale" priority="1348">
      <colorScale>
        <cfvo type="min"/>
        <cfvo type="percentile" val="50"/>
        <cfvo type="max"/>
        <color rgb="FFF8696B"/>
        <color rgb="FFFFEB84"/>
        <color rgb="FF63BE7B"/>
      </colorScale>
    </cfRule>
  </conditionalFormatting>
  <conditionalFormatting sqref="CU2:CV10">
    <cfRule type="colorScale" priority="1347">
      <colorScale>
        <cfvo type="min"/>
        <cfvo type="percentile" val="50"/>
        <cfvo type="max"/>
        <color rgb="FFF8696B"/>
        <color rgb="FFFFEB84"/>
        <color rgb="FF63BE7B"/>
      </colorScale>
    </cfRule>
  </conditionalFormatting>
  <conditionalFormatting sqref="CY2:CY10">
    <cfRule type="colorScale" priority="1346">
      <colorScale>
        <cfvo type="min"/>
        <cfvo type="percentile" val="50"/>
        <cfvo type="max"/>
        <color rgb="FFF8696B"/>
        <color rgb="FFFFEB84"/>
        <color rgb="FF63BE7B"/>
      </colorScale>
    </cfRule>
  </conditionalFormatting>
  <conditionalFormatting sqref="CS14:CS92">
    <cfRule type="colorScale" priority="1345">
      <colorScale>
        <cfvo type="min"/>
        <cfvo type="percentile" val="50"/>
        <cfvo type="max"/>
        <color rgb="FFF8696B"/>
        <color rgb="FFFFEB84"/>
        <color rgb="FF63BE7B"/>
      </colorScale>
    </cfRule>
  </conditionalFormatting>
  <conditionalFormatting sqref="CR14:CR92">
    <cfRule type="colorScale" priority="1344">
      <colorScale>
        <cfvo type="min"/>
        <cfvo type="percentile" val="50"/>
        <cfvo type="max"/>
        <color rgb="FFF8696B"/>
        <color rgb="FFFFEB84"/>
        <color rgb="FF63BE7B"/>
      </colorScale>
    </cfRule>
  </conditionalFormatting>
  <conditionalFormatting sqref="CV14:CV92">
    <cfRule type="colorScale" priority="1343">
      <colorScale>
        <cfvo type="min"/>
        <cfvo type="percentile" val="50"/>
        <cfvo type="max"/>
        <color rgb="FFF8696B"/>
        <color rgb="FFFFEB84"/>
        <color rgb="FF63BE7B"/>
      </colorScale>
    </cfRule>
  </conditionalFormatting>
  <conditionalFormatting sqref="DG14:DG92">
    <cfRule type="colorScale" priority="1342">
      <colorScale>
        <cfvo type="min"/>
        <cfvo type="percentile" val="50"/>
        <cfvo type="max"/>
        <color rgb="FFF8696B"/>
        <color rgb="FFFFEB84"/>
        <color rgb="FF63BE7B"/>
      </colorScale>
    </cfRule>
  </conditionalFormatting>
  <conditionalFormatting sqref="DX96:DX123">
    <cfRule type="colorScale" priority="1336">
      <colorScale>
        <cfvo type="min"/>
        <cfvo type="percentile" val="50"/>
        <cfvo type="max"/>
        <color rgb="FFF8696B"/>
        <color rgb="FFFFEB84"/>
        <color rgb="FF63BE7B"/>
      </colorScale>
    </cfRule>
  </conditionalFormatting>
  <conditionalFormatting sqref="DQ14:DQ92">
    <cfRule type="colorScale" priority="1330">
      <colorScale>
        <cfvo type="min"/>
        <cfvo type="percentile" val="50"/>
        <cfvo type="max"/>
        <color rgb="FFF8696B"/>
        <color rgb="FFFFEB84"/>
        <color rgb="FF63BE7B"/>
      </colorScale>
    </cfRule>
  </conditionalFormatting>
  <conditionalFormatting sqref="DU96:DU123 DK96:DP123">
    <cfRule type="colorScale" priority="1338">
      <colorScale>
        <cfvo type="min"/>
        <cfvo type="percentile" val="50"/>
        <cfvo type="max"/>
        <color rgb="FFF8696B"/>
        <color rgb="FFFFEB84"/>
        <color rgb="FF63BE7B"/>
      </colorScale>
    </cfRule>
  </conditionalFormatting>
  <conditionalFormatting sqref="DV96:DW123">
    <cfRule type="colorScale" priority="1337">
      <colorScale>
        <cfvo type="min"/>
        <cfvo type="percentile" val="50"/>
        <cfvo type="max"/>
        <color rgb="FFF8696B"/>
        <color rgb="FFFFEB84"/>
        <color rgb="FF63BE7B"/>
      </colorScale>
    </cfRule>
  </conditionalFormatting>
  <conditionalFormatting sqref="DU15:DU24 DK82:DK92 DK15:DK24 DU82:DU92 DP15:DP24 DP82:DP92">
    <cfRule type="colorScale" priority="1335">
      <colorScale>
        <cfvo type="min"/>
        <cfvo type="percentile" val="50"/>
        <cfvo type="max"/>
        <color rgb="FFF8696B"/>
        <color rgb="FFFFEB84"/>
        <color rgb="FF63BE7B"/>
      </colorScale>
    </cfRule>
  </conditionalFormatting>
  <conditionalFormatting sqref="DJ96:DJ123">
    <cfRule type="colorScale" priority="1334">
      <colorScale>
        <cfvo type="min"/>
        <cfvo type="percentile" val="50"/>
        <cfvo type="max"/>
        <color rgb="FFF8696B"/>
        <color rgb="FFFFEB84"/>
        <color rgb="FF63BE7B"/>
      </colorScale>
    </cfRule>
  </conditionalFormatting>
  <conditionalFormatting sqref="DX14:DX92">
    <cfRule type="colorScale" priority="1339">
      <colorScale>
        <cfvo type="min"/>
        <cfvo type="percentile" val="50"/>
        <cfvo type="max"/>
        <color rgb="FFF8696B"/>
        <color rgb="FFFFEB84"/>
        <color rgb="FF63BE7B"/>
      </colorScale>
    </cfRule>
  </conditionalFormatting>
  <conditionalFormatting sqref="DU25:DU81 DK25:DK81 DP25:DP81">
    <cfRule type="colorScale" priority="1340">
      <colorScale>
        <cfvo type="min"/>
        <cfvo type="percentile" val="50"/>
        <cfvo type="max"/>
        <color rgb="FFF8696B"/>
        <color rgb="FFFFEB84"/>
        <color rgb="FF63BE7B"/>
      </colorScale>
    </cfRule>
  </conditionalFormatting>
  <conditionalFormatting sqref="DV12:DW92">
    <cfRule type="colorScale" priority="1341">
      <colorScale>
        <cfvo type="min"/>
        <cfvo type="percentile" val="50"/>
        <cfvo type="max"/>
        <color rgb="FFF8696B"/>
        <color rgb="FFFFEB84"/>
        <color rgb="FF63BE7B"/>
      </colorScale>
    </cfRule>
  </conditionalFormatting>
  <conditionalFormatting sqref="DK14 DP14">
    <cfRule type="colorScale" priority="1333">
      <colorScale>
        <cfvo type="min"/>
        <cfvo type="percentile" val="50"/>
        <cfvo type="max"/>
        <color rgb="FFF8696B"/>
        <color rgb="FFFFEB84"/>
        <color rgb="FF63BE7B"/>
      </colorScale>
    </cfRule>
  </conditionalFormatting>
  <conditionalFormatting sqref="DU14:DU92">
    <cfRule type="colorScale" priority="1332">
      <colorScale>
        <cfvo type="min"/>
        <cfvo type="percentile" val="50"/>
        <cfvo type="max"/>
        <color rgb="FFF8696B"/>
        <color rgb="FFFFEB84"/>
        <color rgb="FF63BE7B"/>
      </colorScale>
    </cfRule>
  </conditionalFormatting>
  <conditionalFormatting sqref="DJ14:DJ92">
    <cfRule type="colorScale" priority="1331">
      <colorScale>
        <cfvo type="min"/>
        <cfvo type="percentile" val="50"/>
        <cfvo type="max"/>
        <color rgb="FFF8696B"/>
        <color rgb="FFFFEB84"/>
        <color rgb="FF63BE7B"/>
      </colorScale>
    </cfRule>
  </conditionalFormatting>
  <conditionalFormatting sqref="DY96:DZ123">
    <cfRule type="colorScale" priority="1329">
      <colorScale>
        <cfvo type="min"/>
        <cfvo type="percentile" val="50"/>
        <cfvo type="max"/>
        <color rgb="FFF8696B"/>
        <color rgb="FFFFEB84"/>
        <color rgb="FF63BE7B"/>
      </colorScale>
    </cfRule>
  </conditionalFormatting>
  <conditionalFormatting sqref="DY14:DY92">
    <cfRule type="colorScale" priority="1328">
      <colorScale>
        <cfvo type="min"/>
        <cfvo type="percentile" val="50"/>
        <cfvo type="max"/>
        <color rgb="FF63BE7B"/>
        <color rgb="FFFFEB84"/>
        <color rgb="FFF8696B"/>
      </colorScale>
    </cfRule>
  </conditionalFormatting>
  <conditionalFormatting sqref="DQ96:DR123">
    <cfRule type="colorScale" priority="1327">
      <colorScale>
        <cfvo type="min"/>
        <cfvo type="percentile" val="50"/>
        <cfvo type="max"/>
        <color rgb="FFF8696B"/>
        <color rgb="FFFFEB84"/>
        <color rgb="FF63BE7B"/>
      </colorScale>
    </cfRule>
  </conditionalFormatting>
  <conditionalFormatting sqref="DS96:DT123">
    <cfRule type="colorScale" priority="1326">
      <colorScale>
        <cfvo type="min"/>
        <cfvo type="percentile" val="50"/>
        <cfvo type="max"/>
        <color rgb="FFF8696B"/>
        <color rgb="FFFFEB84"/>
        <color rgb="FF63BE7B"/>
      </colorScale>
    </cfRule>
  </conditionalFormatting>
  <conditionalFormatting sqref="DY96:DZ123">
    <cfRule type="colorScale" priority="1325">
      <colorScale>
        <cfvo type="min"/>
        <cfvo type="percentile" val="50"/>
        <cfvo type="max"/>
        <color rgb="FF63BE7B"/>
        <color rgb="FFFFEB84"/>
        <color rgb="FFF8696B"/>
      </colorScale>
    </cfRule>
  </conditionalFormatting>
  <conditionalFormatting sqref="DS14:DT92">
    <cfRule type="colorScale" priority="1324">
      <colorScale>
        <cfvo type="min"/>
        <cfvo type="percentile" val="50"/>
        <cfvo type="max"/>
        <color rgb="FFF8696B"/>
        <color rgb="FFFFEB84"/>
        <color rgb="FF63BE7B"/>
      </colorScale>
    </cfRule>
  </conditionalFormatting>
  <conditionalFormatting sqref="DU96:DU123">
    <cfRule type="colorScale" priority="1323">
      <colorScale>
        <cfvo type="min"/>
        <cfvo type="percentile" val="50"/>
        <cfvo type="max"/>
        <color rgb="FFF8696B"/>
        <color rgb="FFFFEB84"/>
        <color rgb="FF63BE7B"/>
      </colorScale>
    </cfRule>
  </conditionalFormatting>
  <conditionalFormatting sqref="EC14:EC92">
    <cfRule type="colorScale" priority="1322">
      <colorScale>
        <cfvo type="min"/>
        <cfvo type="percentile" val="50"/>
        <cfvo type="max"/>
        <color rgb="FFF8696B"/>
        <color rgb="FFFFEB84"/>
        <color rgb="FF63BE7B"/>
      </colorScale>
    </cfRule>
  </conditionalFormatting>
  <conditionalFormatting sqref="EC96:ED123">
    <cfRule type="colorScale" priority="1321">
      <colorScale>
        <cfvo type="min"/>
        <cfvo type="percentile" val="50"/>
        <cfvo type="max"/>
        <color rgb="FFF8696B"/>
        <color rgb="FFFFEB84"/>
        <color rgb="FF63BE7B"/>
      </colorScale>
    </cfRule>
  </conditionalFormatting>
  <conditionalFormatting sqref="EE14:EE92">
    <cfRule type="colorScale" priority="1320">
      <colorScale>
        <cfvo type="min"/>
        <cfvo type="percentile" val="50"/>
        <cfvo type="max"/>
        <color rgb="FFF8696B"/>
        <color rgb="FFFFEB84"/>
        <color rgb="FF63BE7B"/>
      </colorScale>
    </cfRule>
  </conditionalFormatting>
  <conditionalFormatting sqref="EE96:EE123">
    <cfRule type="colorScale" priority="1319">
      <colorScale>
        <cfvo type="min"/>
        <cfvo type="percentile" val="50"/>
        <cfvo type="max"/>
        <color rgb="FFF8696B"/>
        <color rgb="FFFFEB84"/>
        <color rgb="FF63BE7B"/>
      </colorScale>
    </cfRule>
  </conditionalFormatting>
  <conditionalFormatting sqref="DT2:DT10 DP2:DP10">
    <cfRule type="colorScale" priority="1318">
      <colorScale>
        <cfvo type="min"/>
        <cfvo type="percentile" val="50"/>
        <cfvo type="max"/>
        <color rgb="FFF8696B"/>
        <color rgb="FFFFEB84"/>
        <color rgb="FF63BE7B"/>
      </colorScale>
    </cfRule>
  </conditionalFormatting>
  <conditionalFormatting sqref="DQ2:DR10">
    <cfRule type="colorScale" priority="1317">
      <colorScale>
        <cfvo type="min"/>
        <cfvo type="percentile" val="50"/>
        <cfvo type="max"/>
        <color rgb="FFF8696B"/>
        <color rgb="FFFFEB84"/>
        <color rgb="FF63BE7B"/>
      </colorScale>
    </cfRule>
  </conditionalFormatting>
  <conditionalFormatting sqref="DU2:DU10">
    <cfRule type="colorScale" priority="1316">
      <colorScale>
        <cfvo type="min"/>
        <cfvo type="percentile" val="50"/>
        <cfvo type="max"/>
        <color rgb="FFF8696B"/>
        <color rgb="FFFFEB84"/>
        <color rgb="FF63BE7B"/>
      </colorScale>
    </cfRule>
  </conditionalFormatting>
  <conditionalFormatting sqref="DN14:DO92">
    <cfRule type="colorScale" priority="1315">
      <colorScale>
        <cfvo type="min"/>
        <cfvo type="percentile" val="50"/>
        <cfvo type="max"/>
        <color rgb="FFF8696B"/>
        <color rgb="FFFFEB84"/>
        <color rgb="FF63BE7B"/>
      </colorScale>
    </cfRule>
  </conditionalFormatting>
  <conditionalFormatting sqref="DL14:DM92">
    <cfRule type="colorScale" priority="1314">
      <colorScale>
        <cfvo type="min"/>
        <cfvo type="percentile" val="50"/>
        <cfvo type="max"/>
        <color rgb="FFF8696B"/>
        <color rgb="FFFFEB84"/>
        <color rgb="FF63BE7B"/>
      </colorScale>
    </cfRule>
  </conditionalFormatting>
  <conditionalFormatting sqref="DR14:DR92">
    <cfRule type="colorScale" priority="1313">
      <colorScale>
        <cfvo type="min"/>
        <cfvo type="percentile" val="50"/>
        <cfvo type="max"/>
        <color rgb="FFF8696B"/>
        <color rgb="FFFFEB84"/>
        <color rgb="FF63BE7B"/>
      </colorScale>
    </cfRule>
  </conditionalFormatting>
  <conditionalFormatting sqref="ED14:ED92">
    <cfRule type="colorScale" priority="1312">
      <colorScale>
        <cfvo type="min"/>
        <cfvo type="percentile" val="50"/>
        <cfvo type="max"/>
        <color rgb="FFF8696B"/>
        <color rgb="FFFFEB84"/>
        <color rgb="FF63BE7B"/>
      </colorScale>
    </cfRule>
  </conditionalFormatting>
  <conditionalFormatting sqref="DL14:DL92">
    <cfRule type="colorScale" priority="1311">
      <colorScale>
        <cfvo type="min"/>
        <cfvo type="percentile" val="50"/>
        <cfvo type="max"/>
        <color rgb="FFF8696B"/>
        <color rgb="FFFFEB84"/>
        <color rgb="FF63BE7B"/>
      </colorScale>
    </cfRule>
  </conditionalFormatting>
  <conditionalFormatting sqref="DK14:DK92">
    <cfRule type="colorScale" priority="1310">
      <colorScale>
        <cfvo type="min"/>
        <cfvo type="percentile" val="50"/>
        <cfvo type="max"/>
        <color rgb="FFF8696B"/>
        <color rgb="FFFFEB84"/>
        <color rgb="FF63BE7B"/>
      </colorScale>
    </cfRule>
  </conditionalFormatting>
  <conditionalFormatting sqref="EF14:EF92">
    <cfRule type="colorScale" priority="1309">
      <colorScale>
        <cfvo type="min"/>
        <cfvo type="percentile" val="50"/>
        <cfvo type="max"/>
        <color rgb="FFF8696B"/>
        <color rgb="FFFFEB84"/>
        <color rgb="FF63BE7B"/>
      </colorScale>
    </cfRule>
  </conditionalFormatting>
  <conditionalFormatting sqref="EF96:EF123">
    <cfRule type="colorScale" priority="1308">
      <colorScale>
        <cfvo type="min"/>
        <cfvo type="percentile" val="50"/>
        <cfvo type="max"/>
        <color rgb="FFF8696B"/>
        <color rgb="FFFFEB84"/>
        <color rgb="FF63BE7B"/>
      </colorScale>
    </cfRule>
  </conditionalFormatting>
  <conditionalFormatting sqref="EV96:EV123">
    <cfRule type="colorScale" priority="1302">
      <colorScale>
        <cfvo type="min"/>
        <cfvo type="percentile" val="50"/>
        <cfvo type="max"/>
        <color rgb="FFF8696B"/>
        <color rgb="FFFFEB84"/>
        <color rgb="FF63BE7B"/>
      </colorScale>
    </cfRule>
  </conditionalFormatting>
  <conditionalFormatting sqref="EO14:EO92">
    <cfRule type="colorScale" priority="1296">
      <colorScale>
        <cfvo type="min"/>
        <cfvo type="percentile" val="50"/>
        <cfvo type="max"/>
        <color rgb="FFF8696B"/>
        <color rgb="FFFFEB84"/>
        <color rgb="FF63BE7B"/>
      </colorScale>
    </cfRule>
  </conditionalFormatting>
  <conditionalFormatting sqref="ES96:ES123 EI96:EN123">
    <cfRule type="colorScale" priority="1304">
      <colorScale>
        <cfvo type="min"/>
        <cfvo type="percentile" val="50"/>
        <cfvo type="max"/>
        <color rgb="FFF8696B"/>
        <color rgb="FFFFEB84"/>
        <color rgb="FF63BE7B"/>
      </colorScale>
    </cfRule>
  </conditionalFormatting>
  <conditionalFormatting sqref="ET96:EU123">
    <cfRule type="colorScale" priority="1303">
      <colorScale>
        <cfvo type="min"/>
        <cfvo type="percentile" val="50"/>
        <cfvo type="max"/>
        <color rgb="FFF8696B"/>
        <color rgb="FFFFEB84"/>
        <color rgb="FF63BE7B"/>
      </colorScale>
    </cfRule>
  </conditionalFormatting>
  <conditionalFormatting sqref="ES15:ES24 EI82:EI92 EI15:EI24 ES82:ES92 EN15:EN24 EN82:EN92">
    <cfRule type="colorScale" priority="1301">
      <colorScale>
        <cfvo type="min"/>
        <cfvo type="percentile" val="50"/>
        <cfvo type="max"/>
        <color rgb="FFF8696B"/>
        <color rgb="FFFFEB84"/>
        <color rgb="FF63BE7B"/>
      </colorScale>
    </cfRule>
  </conditionalFormatting>
  <conditionalFormatting sqref="EH96:EH123">
    <cfRule type="colorScale" priority="1300">
      <colorScale>
        <cfvo type="min"/>
        <cfvo type="percentile" val="50"/>
        <cfvo type="max"/>
        <color rgb="FFF8696B"/>
        <color rgb="FFFFEB84"/>
        <color rgb="FF63BE7B"/>
      </colorScale>
    </cfRule>
  </conditionalFormatting>
  <conditionalFormatting sqref="EV14:EV92">
    <cfRule type="colorScale" priority="1305">
      <colorScale>
        <cfvo type="min"/>
        <cfvo type="percentile" val="50"/>
        <cfvo type="max"/>
        <color rgb="FFF8696B"/>
        <color rgb="FFFFEB84"/>
        <color rgb="FF63BE7B"/>
      </colorScale>
    </cfRule>
  </conditionalFormatting>
  <conditionalFormatting sqref="ES25:ES81 EI25:EI81 EN25:EN81">
    <cfRule type="colorScale" priority="1306">
      <colorScale>
        <cfvo type="min"/>
        <cfvo type="percentile" val="50"/>
        <cfvo type="max"/>
        <color rgb="FFF8696B"/>
        <color rgb="FFFFEB84"/>
        <color rgb="FF63BE7B"/>
      </colorScale>
    </cfRule>
  </conditionalFormatting>
  <conditionalFormatting sqref="ET12:EU92">
    <cfRule type="colorScale" priority="1307">
      <colorScale>
        <cfvo type="min"/>
        <cfvo type="percentile" val="50"/>
        <cfvo type="max"/>
        <color rgb="FFF8696B"/>
        <color rgb="FFFFEB84"/>
        <color rgb="FF63BE7B"/>
      </colorScale>
    </cfRule>
  </conditionalFormatting>
  <conditionalFormatting sqref="EI14 EN14">
    <cfRule type="colorScale" priority="1299">
      <colorScale>
        <cfvo type="min"/>
        <cfvo type="percentile" val="50"/>
        <cfvo type="max"/>
        <color rgb="FFF8696B"/>
        <color rgb="FFFFEB84"/>
        <color rgb="FF63BE7B"/>
      </colorScale>
    </cfRule>
  </conditionalFormatting>
  <conditionalFormatting sqref="ES14:ES92">
    <cfRule type="colorScale" priority="1298">
      <colorScale>
        <cfvo type="min"/>
        <cfvo type="percentile" val="50"/>
        <cfvo type="max"/>
        <color rgb="FFF8696B"/>
        <color rgb="FFFFEB84"/>
        <color rgb="FF63BE7B"/>
      </colorScale>
    </cfRule>
  </conditionalFormatting>
  <conditionalFormatting sqref="EH14:EH92">
    <cfRule type="colorScale" priority="1297">
      <colorScale>
        <cfvo type="min"/>
        <cfvo type="percentile" val="50"/>
        <cfvo type="max"/>
        <color rgb="FFF8696B"/>
        <color rgb="FFFFEB84"/>
        <color rgb="FF63BE7B"/>
      </colorScale>
    </cfRule>
  </conditionalFormatting>
  <conditionalFormatting sqref="EW96:EX123">
    <cfRule type="colorScale" priority="1295">
      <colorScale>
        <cfvo type="min"/>
        <cfvo type="percentile" val="50"/>
        <cfvo type="max"/>
        <color rgb="FFF8696B"/>
        <color rgb="FFFFEB84"/>
        <color rgb="FF63BE7B"/>
      </colorScale>
    </cfRule>
  </conditionalFormatting>
  <conditionalFormatting sqref="EW14:EW92">
    <cfRule type="colorScale" priority="1294">
      <colorScale>
        <cfvo type="min"/>
        <cfvo type="percentile" val="50"/>
        <cfvo type="max"/>
        <color rgb="FF63BE7B"/>
        <color rgb="FFFFEB84"/>
        <color rgb="FFF8696B"/>
      </colorScale>
    </cfRule>
  </conditionalFormatting>
  <conditionalFormatting sqref="EO96:EP123">
    <cfRule type="colorScale" priority="1293">
      <colorScale>
        <cfvo type="min"/>
        <cfvo type="percentile" val="50"/>
        <cfvo type="max"/>
        <color rgb="FFF8696B"/>
        <color rgb="FFFFEB84"/>
        <color rgb="FF63BE7B"/>
      </colorScale>
    </cfRule>
  </conditionalFormatting>
  <conditionalFormatting sqref="EQ96:ER123">
    <cfRule type="colorScale" priority="1292">
      <colorScale>
        <cfvo type="min"/>
        <cfvo type="percentile" val="50"/>
        <cfvo type="max"/>
        <color rgb="FFF8696B"/>
        <color rgb="FFFFEB84"/>
        <color rgb="FF63BE7B"/>
      </colorScale>
    </cfRule>
  </conditionalFormatting>
  <conditionalFormatting sqref="EW96:EX123">
    <cfRule type="colorScale" priority="1291">
      <colorScale>
        <cfvo type="min"/>
        <cfvo type="percentile" val="50"/>
        <cfvo type="max"/>
        <color rgb="FF63BE7B"/>
        <color rgb="FFFFEB84"/>
        <color rgb="FFF8696B"/>
      </colorScale>
    </cfRule>
  </conditionalFormatting>
  <conditionalFormatting sqref="EQ14:ER92">
    <cfRule type="colorScale" priority="1290">
      <colorScale>
        <cfvo type="min"/>
        <cfvo type="percentile" val="50"/>
        <cfvo type="max"/>
        <color rgb="FFF8696B"/>
        <color rgb="FFFFEB84"/>
        <color rgb="FF63BE7B"/>
      </colorScale>
    </cfRule>
  </conditionalFormatting>
  <conditionalFormatting sqref="ES96:ES123">
    <cfRule type="colorScale" priority="1289">
      <colorScale>
        <cfvo type="min"/>
        <cfvo type="percentile" val="50"/>
        <cfvo type="max"/>
        <color rgb="FFF8696B"/>
        <color rgb="FFFFEB84"/>
        <color rgb="FF63BE7B"/>
      </colorScale>
    </cfRule>
  </conditionalFormatting>
  <conditionalFormatting sqref="FA14:FA92">
    <cfRule type="colorScale" priority="1288">
      <colorScale>
        <cfvo type="min"/>
        <cfvo type="percentile" val="50"/>
        <cfvo type="max"/>
        <color rgb="FFF8696B"/>
        <color rgb="FFFFEB84"/>
        <color rgb="FF63BE7B"/>
      </colorScale>
    </cfRule>
  </conditionalFormatting>
  <conditionalFormatting sqref="FA96:FB123">
    <cfRule type="colorScale" priority="1287">
      <colorScale>
        <cfvo type="min"/>
        <cfvo type="percentile" val="50"/>
        <cfvo type="max"/>
        <color rgb="FFF8696B"/>
        <color rgb="FFFFEB84"/>
        <color rgb="FF63BE7B"/>
      </colorScale>
    </cfRule>
  </conditionalFormatting>
  <conditionalFormatting sqref="FC14:FC92">
    <cfRule type="colorScale" priority="1286">
      <colorScale>
        <cfvo type="min"/>
        <cfvo type="percentile" val="50"/>
        <cfvo type="max"/>
        <color rgb="FFF8696B"/>
        <color rgb="FFFFEB84"/>
        <color rgb="FF63BE7B"/>
      </colorScale>
    </cfRule>
  </conditionalFormatting>
  <conditionalFormatting sqref="FC96:FC123">
    <cfRule type="colorScale" priority="1285">
      <colorScale>
        <cfvo type="min"/>
        <cfvo type="percentile" val="50"/>
        <cfvo type="max"/>
        <color rgb="FFF8696B"/>
        <color rgb="FFFFEB84"/>
        <color rgb="FF63BE7B"/>
      </colorScale>
    </cfRule>
  </conditionalFormatting>
  <conditionalFormatting sqref="ER2:ER10 EN2:EN10">
    <cfRule type="colorScale" priority="1284">
      <colorScale>
        <cfvo type="min"/>
        <cfvo type="percentile" val="50"/>
        <cfvo type="max"/>
        <color rgb="FFF8696B"/>
        <color rgb="FFFFEB84"/>
        <color rgb="FF63BE7B"/>
      </colorScale>
    </cfRule>
  </conditionalFormatting>
  <conditionalFormatting sqref="EO2:EP10">
    <cfRule type="colorScale" priority="1283">
      <colorScale>
        <cfvo type="min"/>
        <cfvo type="percentile" val="50"/>
        <cfvo type="max"/>
        <color rgb="FFF8696B"/>
        <color rgb="FFFFEB84"/>
        <color rgb="FF63BE7B"/>
      </colorScale>
    </cfRule>
  </conditionalFormatting>
  <conditionalFormatting sqref="ES2:ES10">
    <cfRule type="colorScale" priority="1282">
      <colorScale>
        <cfvo type="min"/>
        <cfvo type="percentile" val="50"/>
        <cfvo type="max"/>
        <color rgb="FFF8696B"/>
        <color rgb="FFFFEB84"/>
        <color rgb="FF63BE7B"/>
      </colorScale>
    </cfRule>
  </conditionalFormatting>
  <conditionalFormatting sqref="EL14:EM92">
    <cfRule type="colorScale" priority="1281">
      <colorScale>
        <cfvo type="min"/>
        <cfvo type="percentile" val="50"/>
        <cfvo type="max"/>
        <color rgb="FFF8696B"/>
        <color rgb="FFFFEB84"/>
        <color rgb="FF63BE7B"/>
      </colorScale>
    </cfRule>
  </conditionalFormatting>
  <conditionalFormatting sqref="EJ14:EK92">
    <cfRule type="colorScale" priority="1280">
      <colorScale>
        <cfvo type="min"/>
        <cfvo type="percentile" val="50"/>
        <cfvo type="max"/>
        <color rgb="FFF8696B"/>
        <color rgb="FFFFEB84"/>
        <color rgb="FF63BE7B"/>
      </colorScale>
    </cfRule>
  </conditionalFormatting>
  <conditionalFormatting sqref="EP14:EP92">
    <cfRule type="colorScale" priority="1279">
      <colorScale>
        <cfvo type="min"/>
        <cfvo type="percentile" val="50"/>
        <cfvo type="max"/>
        <color rgb="FFF8696B"/>
        <color rgb="FFFFEB84"/>
        <color rgb="FF63BE7B"/>
      </colorScale>
    </cfRule>
  </conditionalFormatting>
  <conditionalFormatting sqref="FB14:FB92">
    <cfRule type="colorScale" priority="1278">
      <colorScale>
        <cfvo type="min"/>
        <cfvo type="percentile" val="50"/>
        <cfvo type="max"/>
        <color rgb="FFF8696B"/>
        <color rgb="FFFFEB84"/>
        <color rgb="FF63BE7B"/>
      </colorScale>
    </cfRule>
  </conditionalFormatting>
  <conditionalFormatting sqref="EJ14:EJ92">
    <cfRule type="colorScale" priority="1277">
      <colorScale>
        <cfvo type="min"/>
        <cfvo type="percentile" val="50"/>
        <cfvo type="max"/>
        <color rgb="FFF8696B"/>
        <color rgb="FFFFEB84"/>
        <color rgb="FF63BE7B"/>
      </colorScale>
    </cfRule>
  </conditionalFormatting>
  <conditionalFormatting sqref="EI14:EI92">
    <cfRule type="colorScale" priority="1276">
      <colorScale>
        <cfvo type="min"/>
        <cfvo type="percentile" val="50"/>
        <cfvo type="max"/>
        <color rgb="FFF8696B"/>
        <color rgb="FFFFEB84"/>
        <color rgb="FF63BE7B"/>
      </colorScale>
    </cfRule>
  </conditionalFormatting>
  <conditionalFormatting sqref="FD14:FD92">
    <cfRule type="colorScale" priority="1275">
      <colorScale>
        <cfvo type="min"/>
        <cfvo type="percentile" val="50"/>
        <cfvo type="max"/>
        <color rgb="FFF8696B"/>
        <color rgb="FFFFEB84"/>
        <color rgb="FF63BE7B"/>
      </colorScale>
    </cfRule>
  </conditionalFormatting>
  <conditionalFormatting sqref="FD96:FD123">
    <cfRule type="colorScale" priority="1274">
      <colorScale>
        <cfvo type="min"/>
        <cfvo type="percentile" val="50"/>
        <cfvo type="max"/>
        <color rgb="FFF8696B"/>
        <color rgb="FFFFEB84"/>
        <color rgb="FF63BE7B"/>
      </colorScale>
    </cfRule>
  </conditionalFormatting>
  <conditionalFormatting sqref="DZ2:DZ9">
    <cfRule type="colorScale" priority="1273">
      <colorScale>
        <cfvo type="min"/>
        <cfvo type="percentile" val="50"/>
        <cfvo type="max"/>
        <color rgb="FFF8696B"/>
        <color rgb="FFFFEB84"/>
        <color rgb="FF63BE7B"/>
      </colorScale>
    </cfRule>
  </conditionalFormatting>
  <conditionalFormatting sqref="EB2:EB9">
    <cfRule type="colorScale" priority="1272">
      <colorScale>
        <cfvo type="min"/>
        <cfvo type="percentile" val="50"/>
        <cfvo type="max"/>
        <color rgb="FFF8696B"/>
        <color rgb="FFFFEB84"/>
        <color rgb="FF63BE7B"/>
      </colorScale>
    </cfRule>
  </conditionalFormatting>
  <conditionalFormatting sqref="EX2:EX9">
    <cfRule type="colorScale" priority="1271">
      <colorScale>
        <cfvo type="min"/>
        <cfvo type="percentile" val="50"/>
        <cfvo type="max"/>
        <color rgb="FFF8696B"/>
        <color rgb="FFFFEB84"/>
        <color rgb="FF63BE7B"/>
      </colorScale>
    </cfRule>
  </conditionalFormatting>
  <conditionalFormatting sqref="EZ2:EZ9">
    <cfRule type="colorScale" priority="1270">
      <colorScale>
        <cfvo type="min"/>
        <cfvo type="percentile" val="50"/>
        <cfvo type="max"/>
        <color rgb="FFF8696B"/>
        <color rgb="FFFFEB84"/>
        <color rgb="FF63BE7B"/>
      </colorScale>
    </cfRule>
  </conditionalFormatting>
  <conditionalFormatting sqref="FT96:FT123">
    <cfRule type="colorScale" priority="1264">
      <colorScale>
        <cfvo type="min"/>
        <cfvo type="percentile" val="50"/>
        <cfvo type="max"/>
        <color rgb="FFF8696B"/>
        <color rgb="FFFFEB84"/>
        <color rgb="FF63BE7B"/>
      </colorScale>
    </cfRule>
  </conditionalFormatting>
  <conditionalFormatting sqref="FM14:FM92">
    <cfRule type="colorScale" priority="1258">
      <colorScale>
        <cfvo type="min"/>
        <cfvo type="percentile" val="50"/>
        <cfvo type="max"/>
        <color rgb="FFF8696B"/>
        <color rgb="FFFFEB84"/>
        <color rgb="FF63BE7B"/>
      </colorScale>
    </cfRule>
  </conditionalFormatting>
  <conditionalFormatting sqref="FQ96:FQ123 FG96:FL123">
    <cfRule type="colorScale" priority="1266">
      <colorScale>
        <cfvo type="min"/>
        <cfvo type="percentile" val="50"/>
        <cfvo type="max"/>
        <color rgb="FFF8696B"/>
        <color rgb="FFFFEB84"/>
        <color rgb="FF63BE7B"/>
      </colorScale>
    </cfRule>
  </conditionalFormatting>
  <conditionalFormatting sqref="FR96:FS123">
    <cfRule type="colorScale" priority="1265">
      <colorScale>
        <cfvo type="min"/>
        <cfvo type="percentile" val="50"/>
        <cfvo type="max"/>
        <color rgb="FFF8696B"/>
        <color rgb="FFFFEB84"/>
        <color rgb="FF63BE7B"/>
      </colorScale>
    </cfRule>
  </conditionalFormatting>
  <conditionalFormatting sqref="FQ15:FQ24 FG82:FG92 FG15:FG24 FQ82:FQ92 FL15:FL24 FL82:FL92">
    <cfRule type="colorScale" priority="1263">
      <colorScale>
        <cfvo type="min"/>
        <cfvo type="percentile" val="50"/>
        <cfvo type="max"/>
        <color rgb="FFF8696B"/>
        <color rgb="FFFFEB84"/>
        <color rgb="FF63BE7B"/>
      </colorScale>
    </cfRule>
  </conditionalFormatting>
  <conditionalFormatting sqref="FF96:FF123">
    <cfRule type="colorScale" priority="1262">
      <colorScale>
        <cfvo type="min"/>
        <cfvo type="percentile" val="50"/>
        <cfvo type="max"/>
        <color rgb="FFF8696B"/>
        <color rgb="FFFFEB84"/>
        <color rgb="FF63BE7B"/>
      </colorScale>
    </cfRule>
  </conditionalFormatting>
  <conditionalFormatting sqref="FT14:FT92">
    <cfRule type="colorScale" priority="1267">
      <colorScale>
        <cfvo type="min"/>
        <cfvo type="percentile" val="50"/>
        <cfvo type="max"/>
        <color rgb="FFF8696B"/>
        <color rgb="FFFFEB84"/>
        <color rgb="FF63BE7B"/>
      </colorScale>
    </cfRule>
  </conditionalFormatting>
  <conditionalFormatting sqref="FQ25:FQ81 FG25:FG81 FL25:FL81">
    <cfRule type="colorScale" priority="1268">
      <colorScale>
        <cfvo type="min"/>
        <cfvo type="percentile" val="50"/>
        <cfvo type="max"/>
        <color rgb="FFF8696B"/>
        <color rgb="FFFFEB84"/>
        <color rgb="FF63BE7B"/>
      </colorScale>
    </cfRule>
  </conditionalFormatting>
  <conditionalFormatting sqref="FR12:FS13 FS14:FS92">
    <cfRule type="colorScale" priority="1269">
      <colorScale>
        <cfvo type="min"/>
        <cfvo type="percentile" val="50"/>
        <cfvo type="max"/>
        <color rgb="FFF8696B"/>
        <color rgb="FFFFEB84"/>
        <color rgb="FF63BE7B"/>
      </colorScale>
    </cfRule>
  </conditionalFormatting>
  <conditionalFormatting sqref="FG14 FL14">
    <cfRule type="colorScale" priority="1261">
      <colorScale>
        <cfvo type="min"/>
        <cfvo type="percentile" val="50"/>
        <cfvo type="max"/>
        <color rgb="FFF8696B"/>
        <color rgb="FFFFEB84"/>
        <color rgb="FF63BE7B"/>
      </colorScale>
    </cfRule>
  </conditionalFormatting>
  <conditionalFormatting sqref="FQ14:FQ92">
    <cfRule type="colorScale" priority="1260">
      <colorScale>
        <cfvo type="min"/>
        <cfvo type="percentile" val="50"/>
        <cfvo type="max"/>
        <color rgb="FFF8696B"/>
        <color rgb="FFFFEB84"/>
        <color rgb="FF63BE7B"/>
      </colorScale>
    </cfRule>
  </conditionalFormatting>
  <conditionalFormatting sqref="FF14:FF92">
    <cfRule type="colorScale" priority="1259">
      <colorScale>
        <cfvo type="min"/>
        <cfvo type="percentile" val="50"/>
        <cfvo type="max"/>
        <color rgb="FFF8696B"/>
        <color rgb="FFFFEB84"/>
        <color rgb="FF63BE7B"/>
      </colorScale>
    </cfRule>
  </conditionalFormatting>
  <conditionalFormatting sqref="FU96:FV123">
    <cfRule type="colorScale" priority="1257">
      <colorScale>
        <cfvo type="min"/>
        <cfvo type="percentile" val="50"/>
        <cfvo type="max"/>
        <color rgb="FFF8696B"/>
        <color rgb="FFFFEB84"/>
        <color rgb="FF63BE7B"/>
      </colorScale>
    </cfRule>
  </conditionalFormatting>
  <conditionalFormatting sqref="FU14:FU92">
    <cfRule type="colorScale" priority="1256">
      <colorScale>
        <cfvo type="min"/>
        <cfvo type="percentile" val="50"/>
        <cfvo type="max"/>
        <color rgb="FF63BE7B"/>
        <color rgb="FFFFEB84"/>
        <color rgb="FFF8696B"/>
      </colorScale>
    </cfRule>
  </conditionalFormatting>
  <conditionalFormatting sqref="FM96:FN123">
    <cfRule type="colorScale" priority="1255">
      <colorScale>
        <cfvo type="min"/>
        <cfvo type="percentile" val="50"/>
        <cfvo type="max"/>
        <color rgb="FFF8696B"/>
        <color rgb="FFFFEB84"/>
        <color rgb="FF63BE7B"/>
      </colorScale>
    </cfRule>
  </conditionalFormatting>
  <conditionalFormatting sqref="FO96:FP123">
    <cfRule type="colorScale" priority="1254">
      <colorScale>
        <cfvo type="min"/>
        <cfvo type="percentile" val="50"/>
        <cfvo type="max"/>
        <color rgb="FFF8696B"/>
        <color rgb="FFFFEB84"/>
        <color rgb="FF63BE7B"/>
      </colorScale>
    </cfRule>
  </conditionalFormatting>
  <conditionalFormatting sqref="FU96:FV123">
    <cfRule type="colorScale" priority="1253">
      <colorScale>
        <cfvo type="min"/>
        <cfvo type="percentile" val="50"/>
        <cfvo type="max"/>
        <color rgb="FF63BE7B"/>
        <color rgb="FFFFEB84"/>
        <color rgb="FFF8696B"/>
      </colorScale>
    </cfRule>
  </conditionalFormatting>
  <conditionalFormatting sqref="FO14:FP92">
    <cfRule type="colorScale" priority="1252">
      <colorScale>
        <cfvo type="min"/>
        <cfvo type="percentile" val="50"/>
        <cfvo type="max"/>
        <color rgb="FFF8696B"/>
        <color rgb="FFFFEB84"/>
        <color rgb="FF63BE7B"/>
      </colorScale>
    </cfRule>
  </conditionalFormatting>
  <conditionalFormatting sqref="FQ96:FQ123">
    <cfRule type="colorScale" priority="1251">
      <colorScale>
        <cfvo type="min"/>
        <cfvo type="percentile" val="50"/>
        <cfvo type="max"/>
        <color rgb="FFF8696B"/>
        <color rgb="FFFFEB84"/>
        <color rgb="FF63BE7B"/>
      </colorScale>
    </cfRule>
  </conditionalFormatting>
  <conditionalFormatting sqref="FZ14:GA92">
    <cfRule type="colorScale" priority="1250">
      <colorScale>
        <cfvo type="min"/>
        <cfvo type="percentile" val="50"/>
        <cfvo type="max"/>
        <color rgb="FFF8696B"/>
        <color rgb="FFFFEB84"/>
        <color rgb="FF63BE7B"/>
      </colorScale>
    </cfRule>
  </conditionalFormatting>
  <conditionalFormatting sqref="FZ96:GB123">
    <cfRule type="colorScale" priority="1249">
      <colorScale>
        <cfvo type="min"/>
        <cfvo type="percentile" val="50"/>
        <cfvo type="max"/>
        <color rgb="FFF8696B"/>
        <color rgb="FFFFEB84"/>
        <color rgb="FF63BE7B"/>
      </colorScale>
    </cfRule>
  </conditionalFormatting>
  <conditionalFormatting sqref="GC14:GC92">
    <cfRule type="colorScale" priority="1248">
      <colorScale>
        <cfvo type="min"/>
        <cfvo type="percentile" val="50"/>
        <cfvo type="max"/>
        <color rgb="FFF8696B"/>
        <color rgb="FFFFEB84"/>
        <color rgb="FF63BE7B"/>
      </colorScale>
    </cfRule>
  </conditionalFormatting>
  <conditionalFormatting sqref="GC96:GC123">
    <cfRule type="colorScale" priority="1247">
      <colorScale>
        <cfvo type="min"/>
        <cfvo type="percentile" val="50"/>
        <cfvo type="max"/>
        <color rgb="FFF8696B"/>
        <color rgb="FFFFEB84"/>
        <color rgb="FF63BE7B"/>
      </colorScale>
    </cfRule>
  </conditionalFormatting>
  <conditionalFormatting sqref="FP2:FP10 FL2:FL10">
    <cfRule type="colorScale" priority="1246">
      <colorScale>
        <cfvo type="min"/>
        <cfvo type="percentile" val="50"/>
        <cfvo type="max"/>
        <color rgb="FFF8696B"/>
        <color rgb="FFFFEB84"/>
        <color rgb="FF63BE7B"/>
      </colorScale>
    </cfRule>
  </conditionalFormatting>
  <conditionalFormatting sqref="FM2:FN10">
    <cfRule type="colorScale" priority="1245">
      <colorScale>
        <cfvo type="min"/>
        <cfvo type="percentile" val="50"/>
        <cfvo type="max"/>
        <color rgb="FFF8696B"/>
        <color rgb="FFFFEB84"/>
        <color rgb="FF63BE7B"/>
      </colorScale>
    </cfRule>
  </conditionalFormatting>
  <conditionalFormatting sqref="FQ2:FQ10">
    <cfRule type="colorScale" priority="1244">
      <colorScale>
        <cfvo type="min"/>
        <cfvo type="percentile" val="50"/>
        <cfvo type="max"/>
        <color rgb="FFF8696B"/>
        <color rgb="FFFFEB84"/>
        <color rgb="FF63BE7B"/>
      </colorScale>
    </cfRule>
  </conditionalFormatting>
  <conditionalFormatting sqref="FJ14:FK92">
    <cfRule type="colorScale" priority="1243">
      <colorScale>
        <cfvo type="min"/>
        <cfvo type="percentile" val="50"/>
        <cfvo type="max"/>
        <color rgb="FFF8696B"/>
        <color rgb="FFFFEB84"/>
        <color rgb="FF63BE7B"/>
      </colorScale>
    </cfRule>
  </conditionalFormatting>
  <conditionalFormatting sqref="FH14:FI92">
    <cfRule type="colorScale" priority="1242">
      <colorScale>
        <cfvo type="min"/>
        <cfvo type="percentile" val="50"/>
        <cfvo type="max"/>
        <color rgb="FFF8696B"/>
        <color rgb="FFFFEB84"/>
        <color rgb="FF63BE7B"/>
      </colorScale>
    </cfRule>
  </conditionalFormatting>
  <conditionalFormatting sqref="FN14:FN92">
    <cfRule type="colorScale" priority="1241">
      <colorScale>
        <cfvo type="min"/>
        <cfvo type="percentile" val="50"/>
        <cfvo type="max"/>
        <color rgb="FFF8696B"/>
        <color rgb="FFFFEB84"/>
        <color rgb="FF63BE7B"/>
      </colorScale>
    </cfRule>
  </conditionalFormatting>
  <conditionalFormatting sqref="GB14:GB92">
    <cfRule type="colorScale" priority="1240">
      <colorScale>
        <cfvo type="min"/>
        <cfvo type="percentile" val="50"/>
        <cfvo type="max"/>
        <color rgb="FFF8696B"/>
        <color rgb="FFFFEB84"/>
        <color rgb="FF63BE7B"/>
      </colorScale>
    </cfRule>
  </conditionalFormatting>
  <conditionalFormatting sqref="FH14:FH92">
    <cfRule type="colorScale" priority="1239">
      <colorScale>
        <cfvo type="min"/>
        <cfvo type="percentile" val="50"/>
        <cfvo type="max"/>
        <color rgb="FFF8696B"/>
        <color rgb="FFFFEB84"/>
        <color rgb="FF63BE7B"/>
      </colorScale>
    </cfRule>
  </conditionalFormatting>
  <conditionalFormatting sqref="FG14:FG92">
    <cfRule type="colorScale" priority="1238">
      <colorScale>
        <cfvo type="min"/>
        <cfvo type="percentile" val="50"/>
        <cfvo type="max"/>
        <color rgb="FFF8696B"/>
        <color rgb="FFFFEB84"/>
        <color rgb="FF63BE7B"/>
      </colorScale>
    </cfRule>
  </conditionalFormatting>
  <conditionalFormatting sqref="GD14:GD92">
    <cfRule type="colorScale" priority="1237">
      <colorScale>
        <cfvo type="min"/>
        <cfvo type="percentile" val="50"/>
        <cfvo type="max"/>
        <color rgb="FFF8696B"/>
        <color rgb="FFFFEB84"/>
        <color rgb="FF63BE7B"/>
      </colorScale>
    </cfRule>
  </conditionalFormatting>
  <conditionalFormatting sqref="GD96:GD123">
    <cfRule type="colorScale" priority="1236">
      <colorScale>
        <cfvo type="min"/>
        <cfvo type="percentile" val="50"/>
        <cfvo type="max"/>
        <color rgb="FFF8696B"/>
        <color rgb="FFFFEB84"/>
        <color rgb="FF63BE7B"/>
      </colorScale>
    </cfRule>
  </conditionalFormatting>
  <conditionalFormatting sqref="FU2:FU9">
    <cfRule type="colorScale" priority="1235">
      <colorScale>
        <cfvo type="min"/>
        <cfvo type="percentile" val="50"/>
        <cfvo type="max"/>
        <color rgb="FFF8696B"/>
        <color rgb="FFFFEB84"/>
        <color rgb="FF63BE7B"/>
      </colorScale>
    </cfRule>
  </conditionalFormatting>
  <conditionalFormatting sqref="FY2:FY9">
    <cfRule type="colorScale" priority="1234">
      <colorScale>
        <cfvo type="min"/>
        <cfvo type="percentile" val="50"/>
        <cfvo type="max"/>
        <color rgb="FFF8696B"/>
        <color rgb="FFFFEB84"/>
        <color rgb="FF63BE7B"/>
      </colorScale>
    </cfRule>
  </conditionalFormatting>
  <conditionalFormatting sqref="ET14:ET92">
    <cfRule type="colorScale" priority="1233">
      <colorScale>
        <cfvo type="min"/>
        <cfvo type="percentile" val="50"/>
        <cfvo type="max"/>
        <color rgb="FFF8696B"/>
        <color rgb="FFFFEB84"/>
        <color rgb="FF63BE7B"/>
      </colorScale>
    </cfRule>
  </conditionalFormatting>
  <conditionalFormatting sqref="FR14:FR92">
    <cfRule type="colorScale" priority="1232">
      <colorScale>
        <cfvo type="min"/>
        <cfvo type="percentile" val="50"/>
        <cfvo type="max"/>
        <color rgb="FFF8696B"/>
        <color rgb="FFFFEB84"/>
        <color rgb="FF63BE7B"/>
      </colorScale>
    </cfRule>
  </conditionalFormatting>
  <conditionalFormatting sqref="FR14:FR92">
    <cfRule type="colorScale" priority="1231">
      <colorScale>
        <cfvo type="min"/>
        <cfvo type="percentile" val="50"/>
        <cfvo type="max"/>
        <color rgb="FFF8696B"/>
        <color rgb="FFFFEB84"/>
        <color rgb="FF63BE7B"/>
      </colorScale>
    </cfRule>
  </conditionalFormatting>
  <conditionalFormatting sqref="GT96:GT123">
    <cfRule type="colorScale" priority="1187">
      <colorScale>
        <cfvo type="min"/>
        <cfvo type="percentile" val="50"/>
        <cfvo type="max"/>
        <color rgb="FFF8696B"/>
        <color rgb="FFFFEB84"/>
        <color rgb="FF63BE7B"/>
      </colorScale>
    </cfRule>
  </conditionalFormatting>
  <conditionalFormatting sqref="GM14:GM92">
    <cfRule type="colorScale" priority="1181">
      <colorScale>
        <cfvo type="min"/>
        <cfvo type="percentile" val="50"/>
        <cfvo type="max"/>
        <color rgb="FFF8696B"/>
        <color rgb="FFFFEB84"/>
        <color rgb="FF63BE7B"/>
      </colorScale>
    </cfRule>
  </conditionalFormatting>
  <conditionalFormatting sqref="GQ96:GQ123 GG96:GL123">
    <cfRule type="colorScale" priority="1189">
      <colorScale>
        <cfvo type="min"/>
        <cfvo type="percentile" val="50"/>
        <cfvo type="max"/>
        <color rgb="FFF8696B"/>
        <color rgb="FFFFEB84"/>
        <color rgb="FF63BE7B"/>
      </colorScale>
    </cfRule>
  </conditionalFormatting>
  <conditionalFormatting sqref="GR96:GS123">
    <cfRule type="colorScale" priority="1188">
      <colorScale>
        <cfvo type="min"/>
        <cfvo type="percentile" val="50"/>
        <cfvo type="max"/>
        <color rgb="FFF8696B"/>
        <color rgb="FFFFEB84"/>
        <color rgb="FF63BE7B"/>
      </colorScale>
    </cfRule>
  </conditionalFormatting>
  <conditionalFormatting sqref="GQ15:GQ24 GG82:GG92 GG15:GG24 GQ82:GQ92 GL15:GL24 GL82:GL92">
    <cfRule type="colorScale" priority="1186">
      <colorScale>
        <cfvo type="min"/>
        <cfvo type="percentile" val="50"/>
        <cfvo type="max"/>
        <color rgb="FFF8696B"/>
        <color rgb="FFFFEB84"/>
        <color rgb="FF63BE7B"/>
      </colorScale>
    </cfRule>
  </conditionalFormatting>
  <conditionalFormatting sqref="GF96:GF123">
    <cfRule type="colorScale" priority="1185">
      <colorScale>
        <cfvo type="min"/>
        <cfvo type="percentile" val="50"/>
        <cfvo type="max"/>
        <color rgb="FFF8696B"/>
        <color rgb="FFFFEB84"/>
        <color rgb="FF63BE7B"/>
      </colorScale>
    </cfRule>
  </conditionalFormatting>
  <conditionalFormatting sqref="GT14:GT92">
    <cfRule type="colorScale" priority="1190">
      <colorScale>
        <cfvo type="min"/>
        <cfvo type="percentile" val="50"/>
        <cfvo type="max"/>
        <color rgb="FFF8696B"/>
        <color rgb="FFFFEB84"/>
        <color rgb="FF63BE7B"/>
      </colorScale>
    </cfRule>
  </conditionalFormatting>
  <conditionalFormatting sqref="GQ25:GQ81 GG25:GG81 GL25:GL81">
    <cfRule type="colorScale" priority="1191">
      <colorScale>
        <cfvo type="min"/>
        <cfvo type="percentile" val="50"/>
        <cfvo type="max"/>
        <color rgb="FFF8696B"/>
        <color rgb="FFFFEB84"/>
        <color rgb="FF63BE7B"/>
      </colorScale>
    </cfRule>
  </conditionalFormatting>
  <conditionalFormatting sqref="GR12:GS13 GS14:GS92">
    <cfRule type="colorScale" priority="1192">
      <colorScale>
        <cfvo type="min"/>
        <cfvo type="percentile" val="50"/>
        <cfvo type="max"/>
        <color rgb="FFF8696B"/>
        <color rgb="FFFFEB84"/>
        <color rgb="FF63BE7B"/>
      </colorScale>
    </cfRule>
  </conditionalFormatting>
  <conditionalFormatting sqref="GL14 GG14">
    <cfRule type="colorScale" priority="1184">
      <colorScale>
        <cfvo type="min"/>
        <cfvo type="percentile" val="50"/>
        <cfvo type="max"/>
        <color rgb="FFF8696B"/>
        <color rgb="FFFFEB84"/>
        <color rgb="FF63BE7B"/>
      </colorScale>
    </cfRule>
  </conditionalFormatting>
  <conditionalFormatting sqref="GQ14:GQ92">
    <cfRule type="colorScale" priority="1183">
      <colorScale>
        <cfvo type="min"/>
        <cfvo type="percentile" val="50"/>
        <cfvo type="max"/>
        <color rgb="FFF8696B"/>
        <color rgb="FFFFEB84"/>
        <color rgb="FF63BE7B"/>
      </colorScale>
    </cfRule>
  </conditionalFormatting>
  <conditionalFormatting sqref="GF14:GF92">
    <cfRule type="colorScale" priority="1182">
      <colorScale>
        <cfvo type="min"/>
        <cfvo type="percentile" val="50"/>
        <cfvo type="max"/>
        <color rgb="FFF8696B"/>
        <color rgb="FFFFEB84"/>
        <color rgb="FF63BE7B"/>
      </colorScale>
    </cfRule>
  </conditionalFormatting>
  <conditionalFormatting sqref="GU96:GV123">
    <cfRule type="colorScale" priority="1180">
      <colorScale>
        <cfvo type="min"/>
        <cfvo type="percentile" val="50"/>
        <cfvo type="max"/>
        <color rgb="FFF8696B"/>
        <color rgb="FFFFEB84"/>
        <color rgb="FF63BE7B"/>
      </colorScale>
    </cfRule>
  </conditionalFormatting>
  <conditionalFormatting sqref="GU14:GU92">
    <cfRule type="colorScale" priority="1179">
      <colorScale>
        <cfvo type="min"/>
        <cfvo type="percentile" val="50"/>
        <cfvo type="max"/>
        <color rgb="FF63BE7B"/>
        <color rgb="FFFFEB84"/>
        <color rgb="FFF8696B"/>
      </colorScale>
    </cfRule>
  </conditionalFormatting>
  <conditionalFormatting sqref="GM96:GN123">
    <cfRule type="colorScale" priority="1178">
      <colorScale>
        <cfvo type="min"/>
        <cfvo type="percentile" val="50"/>
        <cfvo type="max"/>
        <color rgb="FFF8696B"/>
        <color rgb="FFFFEB84"/>
        <color rgb="FF63BE7B"/>
      </colorScale>
    </cfRule>
  </conditionalFormatting>
  <conditionalFormatting sqref="GO96:GP123">
    <cfRule type="colorScale" priority="1177">
      <colorScale>
        <cfvo type="min"/>
        <cfvo type="percentile" val="50"/>
        <cfvo type="max"/>
        <color rgb="FFF8696B"/>
        <color rgb="FFFFEB84"/>
        <color rgb="FF63BE7B"/>
      </colorScale>
    </cfRule>
  </conditionalFormatting>
  <conditionalFormatting sqref="GU96:GV123">
    <cfRule type="colorScale" priority="1176">
      <colorScale>
        <cfvo type="min"/>
        <cfvo type="percentile" val="50"/>
        <cfvo type="max"/>
        <color rgb="FF63BE7B"/>
        <color rgb="FFFFEB84"/>
        <color rgb="FFF8696B"/>
      </colorScale>
    </cfRule>
  </conditionalFormatting>
  <conditionalFormatting sqref="GO14:GP92">
    <cfRule type="colorScale" priority="1175">
      <colorScale>
        <cfvo type="min"/>
        <cfvo type="percentile" val="50"/>
        <cfvo type="max"/>
        <color rgb="FFF8696B"/>
        <color rgb="FFFFEB84"/>
        <color rgb="FF63BE7B"/>
      </colorScale>
    </cfRule>
  </conditionalFormatting>
  <conditionalFormatting sqref="GQ96:GQ123">
    <cfRule type="colorScale" priority="1174">
      <colorScale>
        <cfvo type="min"/>
        <cfvo type="percentile" val="50"/>
        <cfvo type="max"/>
        <color rgb="FFF8696B"/>
        <color rgb="FFFFEB84"/>
        <color rgb="FF63BE7B"/>
      </colorScale>
    </cfRule>
  </conditionalFormatting>
  <conditionalFormatting sqref="GZ14:HA92">
    <cfRule type="colorScale" priority="1173">
      <colorScale>
        <cfvo type="min"/>
        <cfvo type="percentile" val="50"/>
        <cfvo type="max"/>
        <color rgb="FFF8696B"/>
        <color rgb="FFFFEB84"/>
        <color rgb="FF63BE7B"/>
      </colorScale>
    </cfRule>
  </conditionalFormatting>
  <conditionalFormatting sqref="GZ96:HB123">
    <cfRule type="colorScale" priority="1172">
      <colorScale>
        <cfvo type="min"/>
        <cfvo type="percentile" val="50"/>
        <cfvo type="max"/>
        <color rgb="FFF8696B"/>
        <color rgb="FFFFEB84"/>
        <color rgb="FF63BE7B"/>
      </colorScale>
    </cfRule>
  </conditionalFormatting>
  <conditionalFormatting sqref="HC14:HC92">
    <cfRule type="colorScale" priority="1171">
      <colorScale>
        <cfvo type="min"/>
        <cfvo type="percentile" val="50"/>
        <cfvo type="max"/>
        <color rgb="FFF8696B"/>
        <color rgb="FFFFEB84"/>
        <color rgb="FF63BE7B"/>
      </colorScale>
    </cfRule>
  </conditionalFormatting>
  <conditionalFormatting sqref="HC96:HC123">
    <cfRule type="colorScale" priority="1170">
      <colorScale>
        <cfvo type="min"/>
        <cfvo type="percentile" val="50"/>
        <cfvo type="max"/>
        <color rgb="FFF8696B"/>
        <color rgb="FFFFEB84"/>
        <color rgb="FF63BE7B"/>
      </colorScale>
    </cfRule>
  </conditionalFormatting>
  <conditionalFormatting sqref="GP2:GP10 GL2:GL10">
    <cfRule type="colorScale" priority="1169">
      <colorScale>
        <cfvo type="min"/>
        <cfvo type="percentile" val="50"/>
        <cfvo type="max"/>
        <color rgb="FFF8696B"/>
        <color rgb="FFFFEB84"/>
        <color rgb="FF63BE7B"/>
      </colorScale>
    </cfRule>
  </conditionalFormatting>
  <conditionalFormatting sqref="GM2:GN10">
    <cfRule type="colorScale" priority="1168">
      <colorScale>
        <cfvo type="min"/>
        <cfvo type="percentile" val="50"/>
        <cfvo type="max"/>
        <color rgb="FFF8696B"/>
        <color rgb="FFFFEB84"/>
        <color rgb="FF63BE7B"/>
      </colorScale>
    </cfRule>
  </conditionalFormatting>
  <conditionalFormatting sqref="GQ2:GQ10">
    <cfRule type="colorScale" priority="1167">
      <colorScale>
        <cfvo type="min"/>
        <cfvo type="percentile" val="50"/>
        <cfvo type="max"/>
        <color rgb="FFF8696B"/>
        <color rgb="FFFFEB84"/>
        <color rgb="FF63BE7B"/>
      </colorScale>
    </cfRule>
  </conditionalFormatting>
  <conditionalFormatting sqref="GJ14:GK92">
    <cfRule type="colorScale" priority="1166">
      <colorScale>
        <cfvo type="min"/>
        <cfvo type="percentile" val="50"/>
        <cfvo type="max"/>
        <color rgb="FFF8696B"/>
        <color rgb="FFFFEB84"/>
        <color rgb="FF63BE7B"/>
      </colorScale>
    </cfRule>
  </conditionalFormatting>
  <conditionalFormatting sqref="GH14:GI92">
    <cfRule type="colorScale" priority="1165">
      <colorScale>
        <cfvo type="min"/>
        <cfvo type="percentile" val="50"/>
        <cfvo type="max"/>
        <color rgb="FFF8696B"/>
        <color rgb="FFFFEB84"/>
        <color rgb="FF63BE7B"/>
      </colorScale>
    </cfRule>
  </conditionalFormatting>
  <conditionalFormatting sqref="GN14:GN92">
    <cfRule type="colorScale" priority="1164">
      <colorScale>
        <cfvo type="min"/>
        <cfvo type="percentile" val="50"/>
        <cfvo type="max"/>
        <color rgb="FFF8696B"/>
        <color rgb="FFFFEB84"/>
        <color rgb="FF63BE7B"/>
      </colorScale>
    </cfRule>
  </conditionalFormatting>
  <conditionalFormatting sqref="HB14:HB92">
    <cfRule type="colorScale" priority="1163">
      <colorScale>
        <cfvo type="min"/>
        <cfvo type="percentile" val="50"/>
        <cfvo type="max"/>
        <color rgb="FFF8696B"/>
        <color rgb="FFFFEB84"/>
        <color rgb="FF63BE7B"/>
      </colorScale>
    </cfRule>
  </conditionalFormatting>
  <conditionalFormatting sqref="GH14:GH92">
    <cfRule type="colorScale" priority="1162">
      <colorScale>
        <cfvo type="min"/>
        <cfvo type="percentile" val="50"/>
        <cfvo type="max"/>
        <color rgb="FFF8696B"/>
        <color rgb="FFFFEB84"/>
        <color rgb="FF63BE7B"/>
      </colorScale>
    </cfRule>
  </conditionalFormatting>
  <conditionalFormatting sqref="GG14:GG92">
    <cfRule type="colorScale" priority="1161">
      <colorScale>
        <cfvo type="min"/>
        <cfvo type="percentile" val="50"/>
        <cfvo type="max"/>
        <color rgb="FFF8696B"/>
        <color rgb="FFFFEB84"/>
        <color rgb="FF63BE7B"/>
      </colorScale>
    </cfRule>
  </conditionalFormatting>
  <conditionalFormatting sqref="HD14:HD92">
    <cfRule type="colorScale" priority="1160">
      <colorScale>
        <cfvo type="min"/>
        <cfvo type="percentile" val="50"/>
        <cfvo type="max"/>
        <color rgb="FFF8696B"/>
        <color rgb="FFFFEB84"/>
        <color rgb="FF63BE7B"/>
      </colorScale>
    </cfRule>
  </conditionalFormatting>
  <conditionalFormatting sqref="HD96:HD123">
    <cfRule type="colorScale" priority="1159">
      <colorScale>
        <cfvo type="min"/>
        <cfvo type="percentile" val="50"/>
        <cfvo type="max"/>
        <color rgb="FFF8696B"/>
        <color rgb="FFFFEB84"/>
        <color rgb="FF63BE7B"/>
      </colorScale>
    </cfRule>
  </conditionalFormatting>
  <conditionalFormatting sqref="GR14:GR92">
    <cfRule type="colorScale" priority="1156">
      <colorScale>
        <cfvo type="min"/>
        <cfvo type="percentile" val="50"/>
        <cfvo type="max"/>
        <color rgb="FFF8696B"/>
        <color rgb="FFFFEB84"/>
        <color rgb="FF63BE7B"/>
      </colorScale>
    </cfRule>
  </conditionalFormatting>
  <conditionalFormatting sqref="GR14:GR92">
    <cfRule type="colorScale" priority="1155">
      <colorScale>
        <cfvo type="min"/>
        <cfvo type="percentile" val="50"/>
        <cfvo type="max"/>
        <color rgb="FFF8696B"/>
        <color rgb="FFFFEB84"/>
        <color rgb="FF63BE7B"/>
      </colorScale>
    </cfRule>
  </conditionalFormatting>
  <conditionalFormatting sqref="HT96:HT123">
    <cfRule type="colorScale" priority="1149">
      <colorScale>
        <cfvo type="min"/>
        <cfvo type="percentile" val="50"/>
        <cfvo type="max"/>
        <color rgb="FFF8696B"/>
        <color rgb="FFFFEB84"/>
        <color rgb="FF63BE7B"/>
      </colorScale>
    </cfRule>
  </conditionalFormatting>
  <conditionalFormatting sqref="HM14:HM92">
    <cfRule type="colorScale" priority="1143">
      <colorScale>
        <cfvo type="min"/>
        <cfvo type="percentile" val="50"/>
        <cfvo type="max"/>
        <color rgb="FFF8696B"/>
        <color rgb="FFFFEB84"/>
        <color rgb="FF63BE7B"/>
      </colorScale>
    </cfRule>
  </conditionalFormatting>
  <conditionalFormatting sqref="HQ96:HQ123 HG96:HL123">
    <cfRule type="colorScale" priority="1151">
      <colorScale>
        <cfvo type="min"/>
        <cfvo type="percentile" val="50"/>
        <cfvo type="max"/>
        <color rgb="FFF8696B"/>
        <color rgb="FFFFEB84"/>
        <color rgb="FF63BE7B"/>
      </colorScale>
    </cfRule>
  </conditionalFormatting>
  <conditionalFormatting sqref="HR96:HS123">
    <cfRule type="colorScale" priority="1150">
      <colorScale>
        <cfvo type="min"/>
        <cfvo type="percentile" val="50"/>
        <cfvo type="max"/>
        <color rgb="FFF8696B"/>
        <color rgb="FFFFEB84"/>
        <color rgb="FF63BE7B"/>
      </colorScale>
    </cfRule>
  </conditionalFormatting>
  <conditionalFormatting sqref="HQ15:HQ24 HG82:HG92 HG15:HG24 HQ82:HQ92 HL15:HL24 HL82:HL92">
    <cfRule type="colorScale" priority="1148">
      <colorScale>
        <cfvo type="min"/>
        <cfvo type="percentile" val="50"/>
        <cfvo type="max"/>
        <color rgb="FFF8696B"/>
        <color rgb="FFFFEB84"/>
        <color rgb="FF63BE7B"/>
      </colorScale>
    </cfRule>
  </conditionalFormatting>
  <conditionalFormatting sqref="HF96:HF123">
    <cfRule type="colorScale" priority="1147">
      <colorScale>
        <cfvo type="min"/>
        <cfvo type="percentile" val="50"/>
        <cfvo type="max"/>
        <color rgb="FFF8696B"/>
        <color rgb="FFFFEB84"/>
        <color rgb="FF63BE7B"/>
      </colorScale>
    </cfRule>
  </conditionalFormatting>
  <conditionalFormatting sqref="HT14:HT92">
    <cfRule type="colorScale" priority="1152">
      <colorScale>
        <cfvo type="min"/>
        <cfvo type="percentile" val="50"/>
        <cfvo type="max"/>
        <color rgb="FFF8696B"/>
        <color rgb="FFFFEB84"/>
        <color rgb="FF63BE7B"/>
      </colorScale>
    </cfRule>
  </conditionalFormatting>
  <conditionalFormatting sqref="HQ25:HQ81 HG25:HG81 HL25:HL81">
    <cfRule type="colorScale" priority="1153">
      <colorScale>
        <cfvo type="min"/>
        <cfvo type="percentile" val="50"/>
        <cfvo type="max"/>
        <color rgb="FFF8696B"/>
        <color rgb="FFFFEB84"/>
        <color rgb="FF63BE7B"/>
      </colorScale>
    </cfRule>
  </conditionalFormatting>
  <conditionalFormatting sqref="HR12:HS13 HS14:HS92">
    <cfRule type="colorScale" priority="1154">
      <colorScale>
        <cfvo type="min"/>
        <cfvo type="percentile" val="50"/>
        <cfvo type="max"/>
        <color rgb="FFF8696B"/>
        <color rgb="FFFFEB84"/>
        <color rgb="FF63BE7B"/>
      </colorScale>
    </cfRule>
  </conditionalFormatting>
  <conditionalFormatting sqref="HG14 HL14">
    <cfRule type="colorScale" priority="1146">
      <colorScale>
        <cfvo type="min"/>
        <cfvo type="percentile" val="50"/>
        <cfvo type="max"/>
        <color rgb="FFF8696B"/>
        <color rgb="FFFFEB84"/>
        <color rgb="FF63BE7B"/>
      </colorScale>
    </cfRule>
  </conditionalFormatting>
  <conditionalFormatting sqref="HQ14:HQ92">
    <cfRule type="colorScale" priority="1145">
      <colorScale>
        <cfvo type="min"/>
        <cfvo type="percentile" val="50"/>
        <cfvo type="max"/>
        <color rgb="FFF8696B"/>
        <color rgb="FFFFEB84"/>
        <color rgb="FF63BE7B"/>
      </colorScale>
    </cfRule>
  </conditionalFormatting>
  <conditionalFormatting sqref="HF14:HF92">
    <cfRule type="colorScale" priority="1144">
      <colorScale>
        <cfvo type="min"/>
        <cfvo type="percentile" val="50"/>
        <cfvo type="max"/>
        <color rgb="FFF8696B"/>
        <color rgb="FFFFEB84"/>
        <color rgb="FF63BE7B"/>
      </colorScale>
    </cfRule>
  </conditionalFormatting>
  <conditionalFormatting sqref="HU96:HV123">
    <cfRule type="colorScale" priority="1142">
      <colorScale>
        <cfvo type="min"/>
        <cfvo type="percentile" val="50"/>
        <cfvo type="max"/>
        <color rgb="FFF8696B"/>
        <color rgb="FFFFEB84"/>
        <color rgb="FF63BE7B"/>
      </colorScale>
    </cfRule>
  </conditionalFormatting>
  <conditionalFormatting sqref="HU14:HU92">
    <cfRule type="colorScale" priority="1141">
      <colorScale>
        <cfvo type="min"/>
        <cfvo type="percentile" val="50"/>
        <cfvo type="max"/>
        <color rgb="FF63BE7B"/>
        <color rgb="FFFFEB84"/>
        <color rgb="FFF8696B"/>
      </colorScale>
    </cfRule>
  </conditionalFormatting>
  <conditionalFormatting sqref="HM96:HN123">
    <cfRule type="colorScale" priority="1140">
      <colorScale>
        <cfvo type="min"/>
        <cfvo type="percentile" val="50"/>
        <cfvo type="max"/>
        <color rgb="FFF8696B"/>
        <color rgb="FFFFEB84"/>
        <color rgb="FF63BE7B"/>
      </colorScale>
    </cfRule>
  </conditionalFormatting>
  <conditionalFormatting sqref="HO96:HP123">
    <cfRule type="colorScale" priority="1139">
      <colorScale>
        <cfvo type="min"/>
        <cfvo type="percentile" val="50"/>
        <cfvo type="max"/>
        <color rgb="FFF8696B"/>
        <color rgb="FFFFEB84"/>
        <color rgb="FF63BE7B"/>
      </colorScale>
    </cfRule>
  </conditionalFormatting>
  <conditionalFormatting sqref="HU96:HV123">
    <cfRule type="colorScale" priority="1138">
      <colorScale>
        <cfvo type="min"/>
        <cfvo type="percentile" val="50"/>
        <cfvo type="max"/>
        <color rgb="FF63BE7B"/>
        <color rgb="FFFFEB84"/>
        <color rgb="FFF8696B"/>
      </colorScale>
    </cfRule>
  </conditionalFormatting>
  <conditionalFormatting sqref="HO14:HP92">
    <cfRule type="colorScale" priority="1137">
      <colorScale>
        <cfvo type="min"/>
        <cfvo type="percentile" val="50"/>
        <cfvo type="max"/>
        <color rgb="FFF8696B"/>
        <color rgb="FFFFEB84"/>
        <color rgb="FF63BE7B"/>
      </colorScale>
    </cfRule>
  </conditionalFormatting>
  <conditionalFormatting sqref="HQ96:HQ123">
    <cfRule type="colorScale" priority="1136">
      <colorScale>
        <cfvo type="min"/>
        <cfvo type="percentile" val="50"/>
        <cfvo type="max"/>
        <color rgb="FFF8696B"/>
        <color rgb="FFFFEB84"/>
        <color rgb="FF63BE7B"/>
      </colorScale>
    </cfRule>
  </conditionalFormatting>
  <conditionalFormatting sqref="HZ14:IA92">
    <cfRule type="colorScale" priority="1135">
      <colorScale>
        <cfvo type="min"/>
        <cfvo type="percentile" val="50"/>
        <cfvo type="max"/>
        <color rgb="FFF8696B"/>
        <color rgb="FFFFEB84"/>
        <color rgb="FF63BE7B"/>
      </colorScale>
    </cfRule>
  </conditionalFormatting>
  <conditionalFormatting sqref="HZ96:IB123">
    <cfRule type="colorScale" priority="1134">
      <colorScale>
        <cfvo type="min"/>
        <cfvo type="percentile" val="50"/>
        <cfvo type="max"/>
        <color rgb="FFF8696B"/>
        <color rgb="FFFFEB84"/>
        <color rgb="FF63BE7B"/>
      </colorScale>
    </cfRule>
  </conditionalFormatting>
  <conditionalFormatting sqref="IC14:IC92">
    <cfRule type="colorScale" priority="1133">
      <colorScale>
        <cfvo type="min"/>
        <cfvo type="percentile" val="50"/>
        <cfvo type="max"/>
        <color rgb="FFF8696B"/>
        <color rgb="FFFFEB84"/>
        <color rgb="FF63BE7B"/>
      </colorScale>
    </cfRule>
  </conditionalFormatting>
  <conditionalFormatting sqref="IC96:IC123">
    <cfRule type="colorScale" priority="1132">
      <colorScale>
        <cfvo type="min"/>
        <cfvo type="percentile" val="50"/>
        <cfvo type="max"/>
        <color rgb="FFF8696B"/>
        <color rgb="FFFFEB84"/>
        <color rgb="FF63BE7B"/>
      </colorScale>
    </cfRule>
  </conditionalFormatting>
  <conditionalFormatting sqref="HP2:HP10 HL2:HL10">
    <cfRule type="colorScale" priority="1131">
      <colorScale>
        <cfvo type="min"/>
        <cfvo type="percentile" val="50"/>
        <cfvo type="max"/>
        <color rgb="FFF8696B"/>
        <color rgb="FFFFEB84"/>
        <color rgb="FF63BE7B"/>
      </colorScale>
    </cfRule>
  </conditionalFormatting>
  <conditionalFormatting sqref="HM2:HN10">
    <cfRule type="colorScale" priority="1130">
      <colorScale>
        <cfvo type="min"/>
        <cfvo type="percentile" val="50"/>
        <cfvo type="max"/>
        <color rgb="FFF8696B"/>
        <color rgb="FFFFEB84"/>
        <color rgb="FF63BE7B"/>
      </colorScale>
    </cfRule>
  </conditionalFormatting>
  <conditionalFormatting sqref="HQ2:HQ10">
    <cfRule type="colorScale" priority="1129">
      <colorScale>
        <cfvo type="min"/>
        <cfvo type="percentile" val="50"/>
        <cfvo type="max"/>
        <color rgb="FFF8696B"/>
        <color rgb="FFFFEB84"/>
        <color rgb="FF63BE7B"/>
      </colorScale>
    </cfRule>
  </conditionalFormatting>
  <conditionalFormatting sqref="HJ14:HK92">
    <cfRule type="colorScale" priority="1128">
      <colorScale>
        <cfvo type="min"/>
        <cfvo type="percentile" val="50"/>
        <cfvo type="max"/>
        <color rgb="FFF8696B"/>
        <color rgb="FFFFEB84"/>
        <color rgb="FF63BE7B"/>
      </colorScale>
    </cfRule>
  </conditionalFormatting>
  <conditionalFormatting sqref="HH14:HI92">
    <cfRule type="colorScale" priority="1127">
      <colorScale>
        <cfvo type="min"/>
        <cfvo type="percentile" val="50"/>
        <cfvo type="max"/>
        <color rgb="FFF8696B"/>
        <color rgb="FFFFEB84"/>
        <color rgb="FF63BE7B"/>
      </colorScale>
    </cfRule>
  </conditionalFormatting>
  <conditionalFormatting sqref="HN14:HN92">
    <cfRule type="colorScale" priority="1126">
      <colorScale>
        <cfvo type="min"/>
        <cfvo type="percentile" val="50"/>
        <cfvo type="max"/>
        <color rgb="FFF8696B"/>
        <color rgb="FFFFEB84"/>
        <color rgb="FF63BE7B"/>
      </colorScale>
    </cfRule>
  </conditionalFormatting>
  <conditionalFormatting sqref="IB14:IB92">
    <cfRule type="colorScale" priority="1125">
      <colorScale>
        <cfvo type="min"/>
        <cfvo type="percentile" val="50"/>
        <cfvo type="max"/>
        <color rgb="FFF8696B"/>
        <color rgb="FFFFEB84"/>
        <color rgb="FF63BE7B"/>
      </colorScale>
    </cfRule>
  </conditionalFormatting>
  <conditionalFormatting sqref="HH14:HH92">
    <cfRule type="colorScale" priority="1124">
      <colorScale>
        <cfvo type="min"/>
        <cfvo type="percentile" val="50"/>
        <cfvo type="max"/>
        <color rgb="FFF8696B"/>
        <color rgb="FFFFEB84"/>
        <color rgb="FF63BE7B"/>
      </colorScale>
    </cfRule>
  </conditionalFormatting>
  <conditionalFormatting sqref="HG14:HG92">
    <cfRule type="colorScale" priority="1123">
      <colorScale>
        <cfvo type="min"/>
        <cfvo type="percentile" val="50"/>
        <cfvo type="max"/>
        <color rgb="FFF8696B"/>
        <color rgb="FFFFEB84"/>
        <color rgb="FF63BE7B"/>
      </colorScale>
    </cfRule>
  </conditionalFormatting>
  <conditionalFormatting sqref="ID14:ID92">
    <cfRule type="colorScale" priority="1122">
      <colorScale>
        <cfvo type="min"/>
        <cfvo type="percentile" val="50"/>
        <cfvo type="max"/>
        <color rgb="FFF8696B"/>
        <color rgb="FFFFEB84"/>
        <color rgb="FF63BE7B"/>
      </colorScale>
    </cfRule>
  </conditionalFormatting>
  <conditionalFormatting sqref="ID96:ID123">
    <cfRule type="colorScale" priority="1121">
      <colorScale>
        <cfvo type="min"/>
        <cfvo type="percentile" val="50"/>
        <cfvo type="max"/>
        <color rgb="FFF8696B"/>
        <color rgb="FFFFEB84"/>
        <color rgb="FF63BE7B"/>
      </colorScale>
    </cfRule>
  </conditionalFormatting>
  <conditionalFormatting sqref="HR14:HR92">
    <cfRule type="colorScale" priority="1118">
      <colorScale>
        <cfvo type="min"/>
        <cfvo type="percentile" val="50"/>
        <cfvo type="max"/>
        <color rgb="FFF8696B"/>
        <color rgb="FFFFEB84"/>
        <color rgb="FF63BE7B"/>
      </colorScale>
    </cfRule>
  </conditionalFormatting>
  <conditionalFormatting sqref="HR14:HR92">
    <cfRule type="colorScale" priority="1117">
      <colorScale>
        <cfvo type="min"/>
        <cfvo type="percentile" val="50"/>
        <cfvo type="max"/>
        <color rgb="FFF8696B"/>
        <color rgb="FFFFEB84"/>
        <color rgb="FF63BE7B"/>
      </colorScale>
    </cfRule>
  </conditionalFormatting>
  <conditionalFormatting sqref="FW2:FW9">
    <cfRule type="colorScale" priority="1116">
      <colorScale>
        <cfvo type="min"/>
        <cfvo type="percentile" val="50"/>
        <cfvo type="max"/>
        <color rgb="FFF8696B"/>
        <color rgb="FFFFEB84"/>
        <color rgb="FF63BE7B"/>
      </colorScale>
    </cfRule>
  </conditionalFormatting>
  <conditionalFormatting sqref="GA2:GA9">
    <cfRule type="colorScale" priority="1115">
      <colorScale>
        <cfvo type="min"/>
        <cfvo type="percentile" val="50"/>
        <cfvo type="max"/>
        <color rgb="FFF8696B"/>
        <color rgb="FFFFEB84"/>
        <color rgb="FF63BE7B"/>
      </colorScale>
    </cfRule>
  </conditionalFormatting>
  <conditionalFormatting sqref="GU2:GU9">
    <cfRule type="colorScale" priority="1114">
      <colorScale>
        <cfvo type="min"/>
        <cfvo type="percentile" val="50"/>
        <cfvo type="max"/>
        <color rgb="FFF8696B"/>
        <color rgb="FFFFEB84"/>
        <color rgb="FF63BE7B"/>
      </colorScale>
    </cfRule>
  </conditionalFormatting>
  <conditionalFormatting sqref="GY2:GY9">
    <cfRule type="colorScale" priority="1113">
      <colorScale>
        <cfvo type="min"/>
        <cfvo type="percentile" val="50"/>
        <cfvo type="max"/>
        <color rgb="FFF8696B"/>
        <color rgb="FFFFEB84"/>
        <color rgb="FF63BE7B"/>
      </colorScale>
    </cfRule>
  </conditionalFormatting>
  <conditionalFormatting sqref="GW2:GW9">
    <cfRule type="colorScale" priority="1112">
      <colorScale>
        <cfvo type="min"/>
        <cfvo type="percentile" val="50"/>
        <cfvo type="max"/>
        <color rgb="FFF8696B"/>
        <color rgb="FFFFEB84"/>
        <color rgb="FF63BE7B"/>
      </colorScale>
    </cfRule>
  </conditionalFormatting>
  <conditionalFormatting sqref="HA2:HA9">
    <cfRule type="colorScale" priority="1111">
      <colorScale>
        <cfvo type="min"/>
        <cfvo type="percentile" val="50"/>
        <cfvo type="max"/>
        <color rgb="FFF8696B"/>
        <color rgb="FFFFEB84"/>
        <color rgb="FF63BE7B"/>
      </colorScale>
    </cfRule>
  </conditionalFormatting>
  <conditionalFormatting sqref="HU2:HU9">
    <cfRule type="colorScale" priority="1110">
      <colorScale>
        <cfvo type="min"/>
        <cfvo type="percentile" val="50"/>
        <cfvo type="max"/>
        <color rgb="FFF8696B"/>
        <color rgb="FFFFEB84"/>
        <color rgb="FF63BE7B"/>
      </colorScale>
    </cfRule>
  </conditionalFormatting>
  <conditionalFormatting sqref="HY2:HY9">
    <cfRule type="colorScale" priority="1109">
      <colorScale>
        <cfvo type="min"/>
        <cfvo type="percentile" val="50"/>
        <cfvo type="max"/>
        <color rgb="FFF8696B"/>
        <color rgb="FFFFEB84"/>
        <color rgb="FF63BE7B"/>
      </colorScale>
    </cfRule>
  </conditionalFormatting>
  <conditionalFormatting sqref="HW2:HW9">
    <cfRule type="colorScale" priority="1108">
      <colorScale>
        <cfvo type="min"/>
        <cfvo type="percentile" val="50"/>
        <cfvo type="max"/>
        <color rgb="FFF8696B"/>
        <color rgb="FFFFEB84"/>
        <color rgb="FF63BE7B"/>
      </colorScale>
    </cfRule>
  </conditionalFormatting>
  <conditionalFormatting sqref="IA2:IA9">
    <cfRule type="colorScale" priority="1107">
      <colorScale>
        <cfvo type="min"/>
        <cfvo type="percentile" val="50"/>
        <cfvo type="max"/>
        <color rgb="FFF8696B"/>
        <color rgb="FFFFEB84"/>
        <color rgb="FF63BE7B"/>
      </colorScale>
    </cfRule>
  </conditionalFormatting>
  <conditionalFormatting sqref="IT96:IT123">
    <cfRule type="colorScale" priority="1101">
      <colorScale>
        <cfvo type="min"/>
        <cfvo type="percentile" val="50"/>
        <cfvo type="max"/>
        <color rgb="FFF8696B"/>
        <color rgb="FFFFEB84"/>
        <color rgb="FF63BE7B"/>
      </colorScale>
    </cfRule>
  </conditionalFormatting>
  <conditionalFormatting sqref="IM14:IM92">
    <cfRule type="colorScale" priority="1095">
      <colorScale>
        <cfvo type="min"/>
        <cfvo type="percentile" val="50"/>
        <cfvo type="max"/>
        <color rgb="FFF8696B"/>
        <color rgb="FFFFEB84"/>
        <color rgb="FF63BE7B"/>
      </colorScale>
    </cfRule>
  </conditionalFormatting>
  <conditionalFormatting sqref="IQ96:IQ123 IG96:IL123">
    <cfRule type="colorScale" priority="1103">
      <colorScale>
        <cfvo type="min"/>
        <cfvo type="percentile" val="50"/>
        <cfvo type="max"/>
        <color rgb="FFF8696B"/>
        <color rgb="FFFFEB84"/>
        <color rgb="FF63BE7B"/>
      </colorScale>
    </cfRule>
  </conditionalFormatting>
  <conditionalFormatting sqref="IR96:IS123">
    <cfRule type="colorScale" priority="1102">
      <colorScale>
        <cfvo type="min"/>
        <cfvo type="percentile" val="50"/>
        <cfvo type="max"/>
        <color rgb="FFF8696B"/>
        <color rgb="FFFFEB84"/>
        <color rgb="FF63BE7B"/>
      </colorScale>
    </cfRule>
  </conditionalFormatting>
  <conditionalFormatting sqref="IQ15:IQ24 IG82:IG92 IG15:IG24 IQ82:IQ92">
    <cfRule type="colorScale" priority="1100">
      <colorScale>
        <cfvo type="min"/>
        <cfvo type="percentile" val="50"/>
        <cfvo type="max"/>
        <color rgb="FFF8696B"/>
        <color rgb="FFFFEB84"/>
        <color rgb="FF63BE7B"/>
      </colorScale>
    </cfRule>
  </conditionalFormatting>
  <conditionalFormatting sqref="IF96:IF123">
    <cfRule type="colorScale" priority="1099">
      <colorScale>
        <cfvo type="min"/>
        <cfvo type="percentile" val="50"/>
        <cfvo type="max"/>
        <color rgb="FFF8696B"/>
        <color rgb="FFFFEB84"/>
        <color rgb="FF63BE7B"/>
      </colorScale>
    </cfRule>
  </conditionalFormatting>
  <conditionalFormatting sqref="IT14:IT92">
    <cfRule type="colorScale" priority="1104">
      <colorScale>
        <cfvo type="min"/>
        <cfvo type="percentile" val="50"/>
        <cfvo type="max"/>
        <color rgb="FFF8696B"/>
        <color rgb="FFFFEB84"/>
        <color rgb="FF63BE7B"/>
      </colorScale>
    </cfRule>
  </conditionalFormatting>
  <conditionalFormatting sqref="IQ25:IQ81 IG25:IG81">
    <cfRule type="colorScale" priority="1105">
      <colorScale>
        <cfvo type="min"/>
        <cfvo type="percentile" val="50"/>
        <cfvo type="max"/>
        <color rgb="FFF8696B"/>
        <color rgb="FFFFEB84"/>
        <color rgb="FF63BE7B"/>
      </colorScale>
    </cfRule>
  </conditionalFormatting>
  <conditionalFormatting sqref="IR12:IS13 IS14:IS92">
    <cfRule type="colorScale" priority="1106">
      <colorScale>
        <cfvo type="min"/>
        <cfvo type="percentile" val="50"/>
        <cfvo type="max"/>
        <color rgb="FFF8696B"/>
        <color rgb="FFFFEB84"/>
        <color rgb="FF63BE7B"/>
      </colorScale>
    </cfRule>
  </conditionalFormatting>
  <conditionalFormatting sqref="IG14">
    <cfRule type="colorScale" priority="1098">
      <colorScale>
        <cfvo type="min"/>
        <cfvo type="percentile" val="50"/>
        <cfvo type="max"/>
        <color rgb="FFF8696B"/>
        <color rgb="FFFFEB84"/>
        <color rgb="FF63BE7B"/>
      </colorScale>
    </cfRule>
  </conditionalFormatting>
  <conditionalFormatting sqref="IQ14:IQ92">
    <cfRule type="colorScale" priority="1097">
      <colorScale>
        <cfvo type="min"/>
        <cfvo type="percentile" val="50"/>
        <cfvo type="max"/>
        <color rgb="FFF8696B"/>
        <color rgb="FFFFEB84"/>
        <color rgb="FF63BE7B"/>
      </colorScale>
    </cfRule>
  </conditionalFormatting>
  <conditionalFormatting sqref="IF14:IF92">
    <cfRule type="colorScale" priority="1096">
      <colorScale>
        <cfvo type="min"/>
        <cfvo type="percentile" val="50"/>
        <cfvo type="max"/>
        <color rgb="FFF8696B"/>
        <color rgb="FFFFEB84"/>
        <color rgb="FF63BE7B"/>
      </colorScale>
    </cfRule>
  </conditionalFormatting>
  <conditionalFormatting sqref="IU96:IV123">
    <cfRule type="colorScale" priority="1094">
      <colorScale>
        <cfvo type="min"/>
        <cfvo type="percentile" val="50"/>
        <cfvo type="max"/>
        <color rgb="FFF8696B"/>
        <color rgb="FFFFEB84"/>
        <color rgb="FF63BE7B"/>
      </colorScale>
    </cfRule>
  </conditionalFormatting>
  <conditionalFormatting sqref="IU14:IU92">
    <cfRule type="colorScale" priority="1093">
      <colorScale>
        <cfvo type="min"/>
        <cfvo type="percentile" val="50"/>
        <cfvo type="max"/>
        <color rgb="FF63BE7B"/>
        <color rgb="FFFFEB84"/>
        <color rgb="FFF8696B"/>
      </colorScale>
    </cfRule>
  </conditionalFormatting>
  <conditionalFormatting sqref="IM96:IN123">
    <cfRule type="colorScale" priority="1092">
      <colorScale>
        <cfvo type="min"/>
        <cfvo type="percentile" val="50"/>
        <cfvo type="max"/>
        <color rgb="FFF8696B"/>
        <color rgb="FFFFEB84"/>
        <color rgb="FF63BE7B"/>
      </colorScale>
    </cfRule>
  </conditionalFormatting>
  <conditionalFormatting sqref="IO96:IP123">
    <cfRule type="colorScale" priority="1091">
      <colorScale>
        <cfvo type="min"/>
        <cfvo type="percentile" val="50"/>
        <cfvo type="max"/>
        <color rgb="FFF8696B"/>
        <color rgb="FFFFEB84"/>
        <color rgb="FF63BE7B"/>
      </colorScale>
    </cfRule>
  </conditionalFormatting>
  <conditionalFormatting sqref="IU96:IV123">
    <cfRule type="colorScale" priority="1090">
      <colorScale>
        <cfvo type="min"/>
        <cfvo type="percentile" val="50"/>
        <cfvo type="max"/>
        <color rgb="FF63BE7B"/>
        <color rgb="FFFFEB84"/>
        <color rgb="FFF8696B"/>
      </colorScale>
    </cfRule>
  </conditionalFormatting>
  <conditionalFormatting sqref="IO14:IP92">
    <cfRule type="colorScale" priority="1089">
      <colorScale>
        <cfvo type="min"/>
        <cfvo type="percentile" val="50"/>
        <cfvo type="max"/>
        <color rgb="FFF8696B"/>
        <color rgb="FFFFEB84"/>
        <color rgb="FF63BE7B"/>
      </colorScale>
    </cfRule>
  </conditionalFormatting>
  <conditionalFormatting sqref="IQ96:IQ123">
    <cfRule type="colorScale" priority="1088">
      <colorScale>
        <cfvo type="min"/>
        <cfvo type="percentile" val="50"/>
        <cfvo type="max"/>
        <color rgb="FFF8696B"/>
        <color rgb="FFFFEB84"/>
        <color rgb="FF63BE7B"/>
      </colorScale>
    </cfRule>
  </conditionalFormatting>
  <conditionalFormatting sqref="IZ14:JA92">
    <cfRule type="colorScale" priority="1087">
      <colorScale>
        <cfvo type="min"/>
        <cfvo type="percentile" val="50"/>
        <cfvo type="max"/>
        <color rgb="FFF8696B"/>
        <color rgb="FFFFEB84"/>
        <color rgb="FF63BE7B"/>
      </colorScale>
    </cfRule>
  </conditionalFormatting>
  <conditionalFormatting sqref="IZ96:JB123">
    <cfRule type="colorScale" priority="1086">
      <colorScale>
        <cfvo type="min"/>
        <cfvo type="percentile" val="50"/>
        <cfvo type="max"/>
        <color rgb="FFF8696B"/>
        <color rgb="FFFFEB84"/>
        <color rgb="FF63BE7B"/>
      </colorScale>
    </cfRule>
  </conditionalFormatting>
  <conditionalFormatting sqref="JC14:JC92">
    <cfRule type="colorScale" priority="1085">
      <colorScale>
        <cfvo type="min"/>
        <cfvo type="percentile" val="50"/>
        <cfvo type="max"/>
        <color rgb="FFF8696B"/>
        <color rgb="FFFFEB84"/>
        <color rgb="FF63BE7B"/>
      </colorScale>
    </cfRule>
  </conditionalFormatting>
  <conditionalFormatting sqref="JC96:JC123">
    <cfRule type="colorScale" priority="1084">
      <colorScale>
        <cfvo type="min"/>
        <cfvo type="percentile" val="50"/>
        <cfvo type="max"/>
        <color rgb="FFF8696B"/>
        <color rgb="FFFFEB84"/>
        <color rgb="FF63BE7B"/>
      </colorScale>
    </cfRule>
  </conditionalFormatting>
  <conditionalFormatting sqref="IP2:IP10 IL2:IL10">
    <cfRule type="colorScale" priority="1083">
      <colorScale>
        <cfvo type="min"/>
        <cfvo type="percentile" val="50"/>
        <cfvo type="max"/>
        <color rgb="FFF8696B"/>
        <color rgb="FFFFEB84"/>
        <color rgb="FF63BE7B"/>
      </colorScale>
    </cfRule>
  </conditionalFormatting>
  <conditionalFormatting sqref="IM2:IN10">
    <cfRule type="colorScale" priority="1082">
      <colorScale>
        <cfvo type="min"/>
        <cfvo type="percentile" val="50"/>
        <cfvo type="max"/>
        <color rgb="FFF8696B"/>
        <color rgb="FFFFEB84"/>
        <color rgb="FF63BE7B"/>
      </colorScale>
    </cfRule>
  </conditionalFormatting>
  <conditionalFormatting sqref="IQ2:IQ10">
    <cfRule type="colorScale" priority="1081">
      <colorScale>
        <cfvo type="min"/>
        <cfvo type="percentile" val="50"/>
        <cfvo type="max"/>
        <color rgb="FFF8696B"/>
        <color rgb="FFFFEB84"/>
        <color rgb="FF63BE7B"/>
      </colorScale>
    </cfRule>
  </conditionalFormatting>
  <conditionalFormatting sqref="IJ14:IK92">
    <cfRule type="colorScale" priority="1080">
      <colorScale>
        <cfvo type="min"/>
        <cfvo type="percentile" val="50"/>
        <cfvo type="max"/>
        <color rgb="FFF8696B"/>
        <color rgb="FFFFEB84"/>
        <color rgb="FF63BE7B"/>
      </colorScale>
    </cfRule>
  </conditionalFormatting>
  <conditionalFormatting sqref="IH14:II92">
    <cfRule type="colorScale" priority="1079">
      <colorScale>
        <cfvo type="min"/>
        <cfvo type="percentile" val="50"/>
        <cfvo type="max"/>
        <color rgb="FFF8696B"/>
        <color rgb="FFFFEB84"/>
        <color rgb="FF63BE7B"/>
      </colorScale>
    </cfRule>
  </conditionalFormatting>
  <conditionalFormatting sqref="IN14:IN92">
    <cfRule type="colorScale" priority="1078">
      <colorScale>
        <cfvo type="min"/>
        <cfvo type="percentile" val="50"/>
        <cfvo type="max"/>
        <color rgb="FFF8696B"/>
        <color rgb="FFFFEB84"/>
        <color rgb="FF63BE7B"/>
      </colorScale>
    </cfRule>
  </conditionalFormatting>
  <conditionalFormatting sqref="JB14:JB92">
    <cfRule type="colorScale" priority="1077">
      <colorScale>
        <cfvo type="min"/>
        <cfvo type="percentile" val="50"/>
        <cfvo type="max"/>
        <color rgb="FFF8696B"/>
        <color rgb="FFFFEB84"/>
        <color rgb="FF63BE7B"/>
      </colorScale>
    </cfRule>
  </conditionalFormatting>
  <conditionalFormatting sqref="IH14:IH92">
    <cfRule type="colorScale" priority="1076">
      <colorScale>
        <cfvo type="min"/>
        <cfvo type="percentile" val="50"/>
        <cfvo type="max"/>
        <color rgb="FFF8696B"/>
        <color rgb="FFFFEB84"/>
        <color rgb="FF63BE7B"/>
      </colorScale>
    </cfRule>
  </conditionalFormatting>
  <conditionalFormatting sqref="IG14:IG92">
    <cfRule type="colorScale" priority="1075">
      <colorScale>
        <cfvo type="min"/>
        <cfvo type="percentile" val="50"/>
        <cfvo type="max"/>
        <color rgb="FFF8696B"/>
        <color rgb="FFFFEB84"/>
        <color rgb="FF63BE7B"/>
      </colorScale>
    </cfRule>
  </conditionalFormatting>
  <conditionalFormatting sqref="JD14:JD92">
    <cfRule type="colorScale" priority="1074">
      <colorScale>
        <cfvo type="min"/>
        <cfvo type="percentile" val="50"/>
        <cfvo type="max"/>
        <color rgb="FFF8696B"/>
        <color rgb="FFFFEB84"/>
        <color rgb="FF63BE7B"/>
      </colorScale>
    </cfRule>
  </conditionalFormatting>
  <conditionalFormatting sqref="JD96:JD123">
    <cfRule type="colorScale" priority="1073">
      <colorScale>
        <cfvo type="min"/>
        <cfvo type="percentile" val="50"/>
        <cfvo type="max"/>
        <color rgb="FFF8696B"/>
        <color rgb="FFFFEB84"/>
        <color rgb="FF63BE7B"/>
      </colorScale>
    </cfRule>
  </conditionalFormatting>
  <conditionalFormatting sqref="IR14:IR92">
    <cfRule type="colorScale" priority="1072">
      <colorScale>
        <cfvo type="min"/>
        <cfvo type="percentile" val="50"/>
        <cfvo type="max"/>
        <color rgb="FFF8696B"/>
        <color rgb="FFFFEB84"/>
        <color rgb="FF63BE7B"/>
      </colorScale>
    </cfRule>
  </conditionalFormatting>
  <conditionalFormatting sqref="IR14:IR92">
    <cfRule type="colorScale" priority="1071">
      <colorScale>
        <cfvo type="min"/>
        <cfvo type="percentile" val="50"/>
        <cfvo type="max"/>
        <color rgb="FFF8696B"/>
        <color rgb="FFFFEB84"/>
        <color rgb="FF63BE7B"/>
      </colorScale>
    </cfRule>
  </conditionalFormatting>
  <conditionalFormatting sqref="IU2:IU9">
    <cfRule type="colorScale" priority="1070">
      <colorScale>
        <cfvo type="min"/>
        <cfvo type="percentile" val="50"/>
        <cfvo type="max"/>
        <color rgb="FFF8696B"/>
        <color rgb="FFFFEB84"/>
        <color rgb="FF63BE7B"/>
      </colorScale>
    </cfRule>
  </conditionalFormatting>
  <conditionalFormatting sqref="IY2:IY9">
    <cfRule type="colorScale" priority="1069">
      <colorScale>
        <cfvo type="min"/>
        <cfvo type="percentile" val="50"/>
        <cfvo type="max"/>
        <color rgb="FFF8696B"/>
        <color rgb="FFFFEB84"/>
        <color rgb="FF63BE7B"/>
      </colorScale>
    </cfRule>
  </conditionalFormatting>
  <conditionalFormatting sqref="IW2:IW9">
    <cfRule type="colorScale" priority="1068">
      <colorScale>
        <cfvo type="min"/>
        <cfvo type="percentile" val="50"/>
        <cfvo type="max"/>
        <color rgb="FFF8696B"/>
        <color rgb="FFFFEB84"/>
        <color rgb="FF63BE7B"/>
      </colorScale>
    </cfRule>
  </conditionalFormatting>
  <conditionalFormatting sqref="JA2:JA9">
    <cfRule type="colorScale" priority="1067">
      <colorScale>
        <cfvo type="min"/>
        <cfvo type="percentile" val="50"/>
        <cfvo type="max"/>
        <color rgb="FFF8696B"/>
        <color rgb="FFFFEB84"/>
        <color rgb="FF63BE7B"/>
      </colorScale>
    </cfRule>
  </conditionalFormatting>
  <conditionalFormatting sqref="JT96:JT123">
    <cfRule type="colorScale" priority="1061">
      <colorScale>
        <cfvo type="min"/>
        <cfvo type="percentile" val="50"/>
        <cfvo type="max"/>
        <color rgb="FFF8696B"/>
        <color rgb="FFFFEB84"/>
        <color rgb="FF63BE7B"/>
      </colorScale>
    </cfRule>
  </conditionalFormatting>
  <conditionalFormatting sqref="JM14:JM92">
    <cfRule type="colorScale" priority="1055">
      <colorScale>
        <cfvo type="min"/>
        <cfvo type="percentile" val="50"/>
        <cfvo type="max"/>
        <color rgb="FFF8696B"/>
        <color rgb="FFFFEB84"/>
        <color rgb="FF63BE7B"/>
      </colorScale>
    </cfRule>
  </conditionalFormatting>
  <conditionalFormatting sqref="JQ96:JQ123 JG96:JL123">
    <cfRule type="colorScale" priority="1063">
      <colorScale>
        <cfvo type="min"/>
        <cfvo type="percentile" val="50"/>
        <cfvo type="max"/>
        <color rgb="FFF8696B"/>
        <color rgb="FFFFEB84"/>
        <color rgb="FF63BE7B"/>
      </colorScale>
    </cfRule>
  </conditionalFormatting>
  <conditionalFormatting sqref="JR96:JS123">
    <cfRule type="colorScale" priority="1062">
      <colorScale>
        <cfvo type="min"/>
        <cfvo type="percentile" val="50"/>
        <cfvo type="max"/>
        <color rgb="FFF8696B"/>
        <color rgb="FFFFEB84"/>
        <color rgb="FF63BE7B"/>
      </colorScale>
    </cfRule>
  </conditionalFormatting>
  <conditionalFormatting sqref="JQ15:JQ24 JG82:JG92 JG15:JG24 JQ82:JQ92 JL15:JL24 JL82:JL92">
    <cfRule type="colorScale" priority="1060">
      <colorScale>
        <cfvo type="min"/>
        <cfvo type="percentile" val="50"/>
        <cfvo type="max"/>
        <color rgb="FFF8696B"/>
        <color rgb="FFFFEB84"/>
        <color rgb="FF63BE7B"/>
      </colorScale>
    </cfRule>
  </conditionalFormatting>
  <conditionalFormatting sqref="JF96:JF123">
    <cfRule type="colorScale" priority="1059">
      <colorScale>
        <cfvo type="min"/>
        <cfvo type="percentile" val="50"/>
        <cfvo type="max"/>
        <color rgb="FFF8696B"/>
        <color rgb="FFFFEB84"/>
        <color rgb="FF63BE7B"/>
      </colorScale>
    </cfRule>
  </conditionalFormatting>
  <conditionalFormatting sqref="JT14:JT92">
    <cfRule type="colorScale" priority="1064">
      <colorScale>
        <cfvo type="min"/>
        <cfvo type="percentile" val="50"/>
        <cfvo type="max"/>
        <color rgb="FFF8696B"/>
        <color rgb="FFFFEB84"/>
        <color rgb="FF63BE7B"/>
      </colorScale>
    </cfRule>
  </conditionalFormatting>
  <conditionalFormatting sqref="JQ25:JQ81 JG25:JG81 JL25:JL81">
    <cfRule type="colorScale" priority="1065">
      <colorScale>
        <cfvo type="min"/>
        <cfvo type="percentile" val="50"/>
        <cfvo type="max"/>
        <color rgb="FFF8696B"/>
        <color rgb="FFFFEB84"/>
        <color rgb="FF63BE7B"/>
      </colorScale>
    </cfRule>
  </conditionalFormatting>
  <conditionalFormatting sqref="JR12:JS13 JS14:JS92">
    <cfRule type="colorScale" priority="1066">
      <colorScale>
        <cfvo type="min"/>
        <cfvo type="percentile" val="50"/>
        <cfvo type="max"/>
        <color rgb="FFF8696B"/>
        <color rgb="FFFFEB84"/>
        <color rgb="FF63BE7B"/>
      </colorScale>
    </cfRule>
  </conditionalFormatting>
  <conditionalFormatting sqref="JG14 JL14">
    <cfRule type="colorScale" priority="1058">
      <colorScale>
        <cfvo type="min"/>
        <cfvo type="percentile" val="50"/>
        <cfvo type="max"/>
        <color rgb="FFF8696B"/>
        <color rgb="FFFFEB84"/>
        <color rgb="FF63BE7B"/>
      </colorScale>
    </cfRule>
  </conditionalFormatting>
  <conditionalFormatting sqref="JQ14:JQ92">
    <cfRule type="colorScale" priority="1057">
      <colorScale>
        <cfvo type="min"/>
        <cfvo type="percentile" val="50"/>
        <cfvo type="max"/>
        <color rgb="FFF8696B"/>
        <color rgb="FFFFEB84"/>
        <color rgb="FF63BE7B"/>
      </colorScale>
    </cfRule>
  </conditionalFormatting>
  <conditionalFormatting sqref="JF14:JF92">
    <cfRule type="colorScale" priority="1056">
      <colorScale>
        <cfvo type="min"/>
        <cfvo type="percentile" val="50"/>
        <cfvo type="max"/>
        <color rgb="FFF8696B"/>
        <color rgb="FFFFEB84"/>
        <color rgb="FF63BE7B"/>
      </colorScale>
    </cfRule>
  </conditionalFormatting>
  <conditionalFormatting sqref="JU96:JV123">
    <cfRule type="colorScale" priority="1054">
      <colorScale>
        <cfvo type="min"/>
        <cfvo type="percentile" val="50"/>
        <cfvo type="max"/>
        <color rgb="FFF8696B"/>
        <color rgb="FFFFEB84"/>
        <color rgb="FF63BE7B"/>
      </colorScale>
    </cfRule>
  </conditionalFormatting>
  <conditionalFormatting sqref="JU14:JU92">
    <cfRule type="colorScale" priority="1053">
      <colorScale>
        <cfvo type="min"/>
        <cfvo type="percentile" val="50"/>
        <cfvo type="max"/>
        <color rgb="FF63BE7B"/>
        <color rgb="FFFFEB84"/>
        <color rgb="FFF8696B"/>
      </colorScale>
    </cfRule>
  </conditionalFormatting>
  <conditionalFormatting sqref="JM96:JN123">
    <cfRule type="colorScale" priority="1052">
      <colorScale>
        <cfvo type="min"/>
        <cfvo type="percentile" val="50"/>
        <cfvo type="max"/>
        <color rgb="FFF8696B"/>
        <color rgb="FFFFEB84"/>
        <color rgb="FF63BE7B"/>
      </colorScale>
    </cfRule>
  </conditionalFormatting>
  <conditionalFormatting sqref="JO96:JP123">
    <cfRule type="colorScale" priority="1051">
      <colorScale>
        <cfvo type="min"/>
        <cfvo type="percentile" val="50"/>
        <cfvo type="max"/>
        <color rgb="FFF8696B"/>
        <color rgb="FFFFEB84"/>
        <color rgb="FF63BE7B"/>
      </colorScale>
    </cfRule>
  </conditionalFormatting>
  <conditionalFormatting sqref="JU96:JV123">
    <cfRule type="colorScale" priority="1050">
      <colorScale>
        <cfvo type="min"/>
        <cfvo type="percentile" val="50"/>
        <cfvo type="max"/>
        <color rgb="FF63BE7B"/>
        <color rgb="FFFFEB84"/>
        <color rgb="FFF8696B"/>
      </colorScale>
    </cfRule>
  </conditionalFormatting>
  <conditionalFormatting sqref="JO14:JP92">
    <cfRule type="colorScale" priority="1049">
      <colorScale>
        <cfvo type="min"/>
        <cfvo type="percentile" val="50"/>
        <cfvo type="max"/>
        <color rgb="FFF8696B"/>
        <color rgb="FFFFEB84"/>
        <color rgb="FF63BE7B"/>
      </colorScale>
    </cfRule>
  </conditionalFormatting>
  <conditionalFormatting sqref="JQ96:JQ123">
    <cfRule type="colorScale" priority="1048">
      <colorScale>
        <cfvo type="min"/>
        <cfvo type="percentile" val="50"/>
        <cfvo type="max"/>
        <color rgb="FFF8696B"/>
        <color rgb="FFFFEB84"/>
        <color rgb="FF63BE7B"/>
      </colorScale>
    </cfRule>
  </conditionalFormatting>
  <conditionalFormatting sqref="JZ14:KA92">
    <cfRule type="colorScale" priority="1047">
      <colorScale>
        <cfvo type="min"/>
        <cfvo type="percentile" val="50"/>
        <cfvo type="max"/>
        <color rgb="FFF8696B"/>
        <color rgb="FFFFEB84"/>
        <color rgb="FF63BE7B"/>
      </colorScale>
    </cfRule>
  </conditionalFormatting>
  <conditionalFormatting sqref="JZ96:KB123">
    <cfRule type="colorScale" priority="1046">
      <colorScale>
        <cfvo type="min"/>
        <cfvo type="percentile" val="50"/>
        <cfvo type="max"/>
        <color rgb="FFF8696B"/>
        <color rgb="FFFFEB84"/>
        <color rgb="FF63BE7B"/>
      </colorScale>
    </cfRule>
  </conditionalFormatting>
  <conditionalFormatting sqref="KC14:KC92">
    <cfRule type="colorScale" priority="1045">
      <colorScale>
        <cfvo type="min"/>
        <cfvo type="percentile" val="50"/>
        <cfvo type="max"/>
        <color rgb="FFF8696B"/>
        <color rgb="FFFFEB84"/>
        <color rgb="FF63BE7B"/>
      </colorScale>
    </cfRule>
  </conditionalFormatting>
  <conditionalFormatting sqref="KC96:KC123">
    <cfRule type="colorScale" priority="1044">
      <colorScale>
        <cfvo type="min"/>
        <cfvo type="percentile" val="50"/>
        <cfvo type="max"/>
        <color rgb="FFF8696B"/>
        <color rgb="FFFFEB84"/>
        <color rgb="FF63BE7B"/>
      </colorScale>
    </cfRule>
  </conditionalFormatting>
  <conditionalFormatting sqref="JP2:JP10 JL2:JL10">
    <cfRule type="colorScale" priority="1043">
      <colorScale>
        <cfvo type="min"/>
        <cfvo type="percentile" val="50"/>
        <cfvo type="max"/>
        <color rgb="FFF8696B"/>
        <color rgb="FFFFEB84"/>
        <color rgb="FF63BE7B"/>
      </colorScale>
    </cfRule>
  </conditionalFormatting>
  <conditionalFormatting sqref="JM2:JN10">
    <cfRule type="colorScale" priority="1042">
      <colorScale>
        <cfvo type="min"/>
        <cfvo type="percentile" val="50"/>
        <cfvo type="max"/>
        <color rgb="FFF8696B"/>
        <color rgb="FFFFEB84"/>
        <color rgb="FF63BE7B"/>
      </colorScale>
    </cfRule>
  </conditionalFormatting>
  <conditionalFormatting sqref="JQ2:JQ10">
    <cfRule type="colorScale" priority="1041">
      <colorScale>
        <cfvo type="min"/>
        <cfvo type="percentile" val="50"/>
        <cfvo type="max"/>
        <color rgb="FFF8696B"/>
        <color rgb="FFFFEB84"/>
        <color rgb="FF63BE7B"/>
      </colorScale>
    </cfRule>
  </conditionalFormatting>
  <conditionalFormatting sqref="JJ14:JK92">
    <cfRule type="colorScale" priority="1040">
      <colorScale>
        <cfvo type="min"/>
        <cfvo type="percentile" val="50"/>
        <cfvo type="max"/>
        <color rgb="FFF8696B"/>
        <color rgb="FFFFEB84"/>
        <color rgb="FF63BE7B"/>
      </colorScale>
    </cfRule>
  </conditionalFormatting>
  <conditionalFormatting sqref="JH14:JI92">
    <cfRule type="colorScale" priority="1039">
      <colorScale>
        <cfvo type="min"/>
        <cfvo type="percentile" val="50"/>
        <cfvo type="max"/>
        <color rgb="FFF8696B"/>
        <color rgb="FFFFEB84"/>
        <color rgb="FF63BE7B"/>
      </colorScale>
    </cfRule>
  </conditionalFormatting>
  <conditionalFormatting sqref="JN14:JN92">
    <cfRule type="colorScale" priority="1038">
      <colorScale>
        <cfvo type="min"/>
        <cfvo type="percentile" val="50"/>
        <cfvo type="max"/>
        <color rgb="FFF8696B"/>
        <color rgb="FFFFEB84"/>
        <color rgb="FF63BE7B"/>
      </colorScale>
    </cfRule>
  </conditionalFormatting>
  <conditionalFormatting sqref="KB14:KB92">
    <cfRule type="colorScale" priority="1037">
      <colorScale>
        <cfvo type="min"/>
        <cfvo type="percentile" val="50"/>
        <cfvo type="max"/>
        <color rgb="FFF8696B"/>
        <color rgb="FFFFEB84"/>
        <color rgb="FF63BE7B"/>
      </colorScale>
    </cfRule>
  </conditionalFormatting>
  <conditionalFormatting sqref="JH14:JH92">
    <cfRule type="colorScale" priority="1036">
      <colorScale>
        <cfvo type="min"/>
        <cfvo type="percentile" val="50"/>
        <cfvo type="max"/>
        <color rgb="FFF8696B"/>
        <color rgb="FFFFEB84"/>
        <color rgb="FF63BE7B"/>
      </colorScale>
    </cfRule>
  </conditionalFormatting>
  <conditionalFormatting sqref="JG14:JG92">
    <cfRule type="colorScale" priority="1035">
      <colorScale>
        <cfvo type="min"/>
        <cfvo type="percentile" val="50"/>
        <cfvo type="max"/>
        <color rgb="FFF8696B"/>
        <color rgb="FFFFEB84"/>
        <color rgb="FF63BE7B"/>
      </colorScale>
    </cfRule>
  </conditionalFormatting>
  <conditionalFormatting sqref="KD14:KD92">
    <cfRule type="colorScale" priority="1034">
      <colorScale>
        <cfvo type="min"/>
        <cfvo type="percentile" val="50"/>
        <cfvo type="max"/>
        <color rgb="FFF8696B"/>
        <color rgb="FFFFEB84"/>
        <color rgb="FF63BE7B"/>
      </colorScale>
    </cfRule>
  </conditionalFormatting>
  <conditionalFormatting sqref="KD96:KD123">
    <cfRule type="colorScale" priority="1033">
      <colorScale>
        <cfvo type="min"/>
        <cfvo type="percentile" val="50"/>
        <cfvo type="max"/>
        <color rgb="FFF8696B"/>
        <color rgb="FFFFEB84"/>
        <color rgb="FF63BE7B"/>
      </colorScale>
    </cfRule>
  </conditionalFormatting>
  <conditionalFormatting sqref="JR14:JR92">
    <cfRule type="colorScale" priority="1032">
      <colorScale>
        <cfvo type="min"/>
        <cfvo type="percentile" val="50"/>
        <cfvo type="max"/>
        <color rgb="FFF8696B"/>
        <color rgb="FFFFEB84"/>
        <color rgb="FF63BE7B"/>
      </colorScale>
    </cfRule>
  </conditionalFormatting>
  <conditionalFormatting sqref="JR14:JR92">
    <cfRule type="colorScale" priority="1031">
      <colorScale>
        <cfvo type="min"/>
        <cfvo type="percentile" val="50"/>
        <cfvo type="max"/>
        <color rgb="FFF8696B"/>
        <color rgb="FFFFEB84"/>
        <color rgb="FF63BE7B"/>
      </colorScale>
    </cfRule>
  </conditionalFormatting>
  <conditionalFormatting sqref="JU2:JU10">
    <cfRule type="colorScale" priority="1030">
      <colorScale>
        <cfvo type="min"/>
        <cfvo type="percentile" val="50"/>
        <cfvo type="max"/>
        <color rgb="FFF8696B"/>
        <color rgb="FFFFEB84"/>
        <color rgb="FF63BE7B"/>
      </colorScale>
    </cfRule>
  </conditionalFormatting>
  <conditionalFormatting sqref="JY2:JY10">
    <cfRule type="colorScale" priority="1029">
      <colorScale>
        <cfvo type="min"/>
        <cfvo type="percentile" val="50"/>
        <cfvo type="max"/>
        <color rgb="FFF8696B"/>
        <color rgb="FFFFEB84"/>
        <color rgb="FF63BE7B"/>
      </colorScale>
    </cfRule>
  </conditionalFormatting>
  <conditionalFormatting sqref="JW2:JW10">
    <cfRule type="colorScale" priority="1028">
      <colorScale>
        <cfvo type="min"/>
        <cfvo type="percentile" val="50"/>
        <cfvo type="max"/>
        <color rgb="FFF8696B"/>
        <color rgb="FFFFEB84"/>
        <color rgb="FF63BE7B"/>
      </colorScale>
    </cfRule>
  </conditionalFormatting>
  <conditionalFormatting sqref="KA2:KA10">
    <cfRule type="colorScale" priority="1027">
      <colorScale>
        <cfvo type="min"/>
        <cfvo type="percentile" val="50"/>
        <cfvo type="max"/>
        <color rgb="FFF8696B"/>
        <color rgb="FFFFEB84"/>
        <color rgb="FF63BE7B"/>
      </colorScale>
    </cfRule>
  </conditionalFormatting>
  <conditionalFormatting sqref="HL14:HL92">
    <cfRule type="colorScale" priority="1026">
      <colorScale>
        <cfvo type="min"/>
        <cfvo type="percentile" val="50"/>
        <cfvo type="max"/>
        <color rgb="FFF8696B"/>
        <color rgb="FFFFEB84"/>
        <color rgb="FF63BE7B"/>
      </colorScale>
    </cfRule>
  </conditionalFormatting>
  <conditionalFormatting sqref="IL15:IL24 IL82:IL92">
    <cfRule type="colorScale" priority="1024">
      <colorScale>
        <cfvo type="min"/>
        <cfvo type="percentile" val="50"/>
        <cfvo type="max"/>
        <color rgb="FFF8696B"/>
        <color rgb="FFFFEB84"/>
        <color rgb="FF63BE7B"/>
      </colorScale>
    </cfRule>
  </conditionalFormatting>
  <conditionalFormatting sqref="IL25:IL81">
    <cfRule type="colorScale" priority="1025">
      <colorScale>
        <cfvo type="min"/>
        <cfvo type="percentile" val="50"/>
        <cfvo type="max"/>
        <color rgb="FFF8696B"/>
        <color rgb="FFFFEB84"/>
        <color rgb="FF63BE7B"/>
      </colorScale>
    </cfRule>
  </conditionalFormatting>
  <conditionalFormatting sqref="IL14">
    <cfRule type="colorScale" priority="1023">
      <colorScale>
        <cfvo type="min"/>
        <cfvo type="percentile" val="50"/>
        <cfvo type="max"/>
        <color rgb="FFF8696B"/>
        <color rgb="FFFFEB84"/>
        <color rgb="FF63BE7B"/>
      </colorScale>
    </cfRule>
  </conditionalFormatting>
  <conditionalFormatting sqref="IL14:IL92">
    <cfRule type="colorScale" priority="1022">
      <colorScale>
        <cfvo type="min"/>
        <cfvo type="percentile" val="50"/>
        <cfvo type="max"/>
        <color rgb="FFF8696B"/>
        <color rgb="FFFFEB84"/>
        <color rgb="FF63BE7B"/>
      </colorScale>
    </cfRule>
  </conditionalFormatting>
  <conditionalFormatting sqref="KT96:KT123">
    <cfRule type="colorScale" priority="1016">
      <colorScale>
        <cfvo type="min"/>
        <cfvo type="percentile" val="50"/>
        <cfvo type="max"/>
        <color rgb="FFF8696B"/>
        <color rgb="FFFFEB84"/>
        <color rgb="FF63BE7B"/>
      </colorScale>
    </cfRule>
  </conditionalFormatting>
  <conditionalFormatting sqref="KM14:KM92">
    <cfRule type="colorScale" priority="1010">
      <colorScale>
        <cfvo type="min"/>
        <cfvo type="percentile" val="50"/>
        <cfvo type="max"/>
        <color rgb="FFF8696B"/>
        <color rgb="FFFFEB84"/>
        <color rgb="FF63BE7B"/>
      </colorScale>
    </cfRule>
  </conditionalFormatting>
  <conditionalFormatting sqref="KQ96:KQ123 KG96:KL123">
    <cfRule type="colorScale" priority="1018">
      <colorScale>
        <cfvo type="min"/>
        <cfvo type="percentile" val="50"/>
        <cfvo type="max"/>
        <color rgb="FFF8696B"/>
        <color rgb="FFFFEB84"/>
        <color rgb="FF63BE7B"/>
      </colorScale>
    </cfRule>
  </conditionalFormatting>
  <conditionalFormatting sqref="KR96:KS123">
    <cfRule type="colorScale" priority="1017">
      <colorScale>
        <cfvo type="min"/>
        <cfvo type="percentile" val="50"/>
        <cfvo type="max"/>
        <color rgb="FFF8696B"/>
        <color rgb="FFFFEB84"/>
        <color rgb="FF63BE7B"/>
      </colorScale>
    </cfRule>
  </conditionalFormatting>
  <conditionalFormatting sqref="KQ15:KQ24 KG82:KG92 KG15:KG24 KQ82:KQ92 KL15:KL24 KL82:KL92">
    <cfRule type="colorScale" priority="1015">
      <colorScale>
        <cfvo type="min"/>
        <cfvo type="percentile" val="50"/>
        <cfvo type="max"/>
        <color rgb="FFF8696B"/>
        <color rgb="FFFFEB84"/>
        <color rgb="FF63BE7B"/>
      </colorScale>
    </cfRule>
  </conditionalFormatting>
  <conditionalFormatting sqref="KF96:KF123">
    <cfRule type="colorScale" priority="1014">
      <colorScale>
        <cfvo type="min"/>
        <cfvo type="percentile" val="50"/>
        <cfvo type="max"/>
        <color rgb="FFF8696B"/>
        <color rgb="FFFFEB84"/>
        <color rgb="FF63BE7B"/>
      </colorScale>
    </cfRule>
  </conditionalFormatting>
  <conditionalFormatting sqref="KT14:KT92">
    <cfRule type="colorScale" priority="1019">
      <colorScale>
        <cfvo type="min"/>
        <cfvo type="percentile" val="50"/>
        <cfvo type="max"/>
        <color rgb="FFF8696B"/>
        <color rgb="FFFFEB84"/>
        <color rgb="FF63BE7B"/>
      </colorScale>
    </cfRule>
  </conditionalFormatting>
  <conditionalFormatting sqref="KQ25:KQ81 KG25:KG81 KL25:KL81">
    <cfRule type="colorScale" priority="1020">
      <colorScale>
        <cfvo type="min"/>
        <cfvo type="percentile" val="50"/>
        <cfvo type="max"/>
        <color rgb="FFF8696B"/>
        <color rgb="FFFFEB84"/>
        <color rgb="FF63BE7B"/>
      </colorScale>
    </cfRule>
  </conditionalFormatting>
  <conditionalFormatting sqref="KR12:KS13 KS14:KS92">
    <cfRule type="colorScale" priority="1021">
      <colorScale>
        <cfvo type="min"/>
        <cfvo type="percentile" val="50"/>
        <cfvo type="max"/>
        <color rgb="FFF8696B"/>
        <color rgb="FFFFEB84"/>
        <color rgb="FF63BE7B"/>
      </colorScale>
    </cfRule>
  </conditionalFormatting>
  <conditionalFormatting sqref="KG14 KL14">
    <cfRule type="colorScale" priority="1013">
      <colorScale>
        <cfvo type="min"/>
        <cfvo type="percentile" val="50"/>
        <cfvo type="max"/>
        <color rgb="FFF8696B"/>
        <color rgb="FFFFEB84"/>
        <color rgb="FF63BE7B"/>
      </colorScale>
    </cfRule>
  </conditionalFormatting>
  <conditionalFormatting sqref="KQ14:KQ92">
    <cfRule type="colorScale" priority="1012">
      <colorScale>
        <cfvo type="min"/>
        <cfvo type="percentile" val="50"/>
        <cfvo type="max"/>
        <color rgb="FFF8696B"/>
        <color rgb="FFFFEB84"/>
        <color rgb="FF63BE7B"/>
      </colorScale>
    </cfRule>
  </conditionalFormatting>
  <conditionalFormatting sqref="KF14:KF92">
    <cfRule type="colorScale" priority="1011">
      <colorScale>
        <cfvo type="min"/>
        <cfvo type="percentile" val="50"/>
        <cfvo type="max"/>
        <color rgb="FFF8696B"/>
        <color rgb="FFFFEB84"/>
        <color rgb="FF63BE7B"/>
      </colorScale>
    </cfRule>
  </conditionalFormatting>
  <conditionalFormatting sqref="KU96:KV123">
    <cfRule type="colorScale" priority="1009">
      <colorScale>
        <cfvo type="min"/>
        <cfvo type="percentile" val="50"/>
        <cfvo type="max"/>
        <color rgb="FFF8696B"/>
        <color rgb="FFFFEB84"/>
        <color rgb="FF63BE7B"/>
      </colorScale>
    </cfRule>
  </conditionalFormatting>
  <conditionalFormatting sqref="KU14:KU92">
    <cfRule type="colorScale" priority="1008">
      <colorScale>
        <cfvo type="min"/>
        <cfvo type="percentile" val="50"/>
        <cfvo type="max"/>
        <color rgb="FF63BE7B"/>
        <color rgb="FFFFEB84"/>
        <color rgb="FFF8696B"/>
      </colorScale>
    </cfRule>
  </conditionalFormatting>
  <conditionalFormatting sqref="KM96:KN123">
    <cfRule type="colorScale" priority="1007">
      <colorScale>
        <cfvo type="min"/>
        <cfvo type="percentile" val="50"/>
        <cfvo type="max"/>
        <color rgb="FFF8696B"/>
        <color rgb="FFFFEB84"/>
        <color rgb="FF63BE7B"/>
      </colorScale>
    </cfRule>
  </conditionalFormatting>
  <conditionalFormatting sqref="KO96:KP123">
    <cfRule type="colorScale" priority="1006">
      <colorScale>
        <cfvo type="min"/>
        <cfvo type="percentile" val="50"/>
        <cfvo type="max"/>
        <color rgb="FFF8696B"/>
        <color rgb="FFFFEB84"/>
        <color rgb="FF63BE7B"/>
      </colorScale>
    </cfRule>
  </conditionalFormatting>
  <conditionalFormatting sqref="KU96:KV123">
    <cfRule type="colorScale" priority="1005">
      <colorScale>
        <cfvo type="min"/>
        <cfvo type="percentile" val="50"/>
        <cfvo type="max"/>
        <color rgb="FF63BE7B"/>
        <color rgb="FFFFEB84"/>
        <color rgb="FFF8696B"/>
      </colorScale>
    </cfRule>
  </conditionalFormatting>
  <conditionalFormatting sqref="KO14:KP92">
    <cfRule type="colorScale" priority="1004">
      <colorScale>
        <cfvo type="min"/>
        <cfvo type="percentile" val="50"/>
        <cfvo type="max"/>
        <color rgb="FFF8696B"/>
        <color rgb="FFFFEB84"/>
        <color rgb="FF63BE7B"/>
      </colorScale>
    </cfRule>
  </conditionalFormatting>
  <conditionalFormatting sqref="KQ96:KQ123">
    <cfRule type="colorScale" priority="1003">
      <colorScale>
        <cfvo type="min"/>
        <cfvo type="percentile" val="50"/>
        <cfvo type="max"/>
        <color rgb="FFF8696B"/>
        <color rgb="FFFFEB84"/>
        <color rgb="FF63BE7B"/>
      </colorScale>
    </cfRule>
  </conditionalFormatting>
  <conditionalFormatting sqref="KZ14:LA92">
    <cfRule type="colorScale" priority="1002">
      <colorScale>
        <cfvo type="min"/>
        <cfvo type="percentile" val="50"/>
        <cfvo type="max"/>
        <color rgb="FFF8696B"/>
        <color rgb="FFFFEB84"/>
        <color rgb="FF63BE7B"/>
      </colorScale>
    </cfRule>
  </conditionalFormatting>
  <conditionalFormatting sqref="KZ96:LB123">
    <cfRule type="colorScale" priority="1001">
      <colorScale>
        <cfvo type="min"/>
        <cfvo type="percentile" val="50"/>
        <cfvo type="max"/>
        <color rgb="FFF8696B"/>
        <color rgb="FFFFEB84"/>
        <color rgb="FF63BE7B"/>
      </colorScale>
    </cfRule>
  </conditionalFormatting>
  <conditionalFormatting sqref="LC14:LC92">
    <cfRule type="colorScale" priority="1000">
      <colorScale>
        <cfvo type="min"/>
        <cfvo type="percentile" val="50"/>
        <cfvo type="max"/>
        <color rgb="FFF8696B"/>
        <color rgb="FFFFEB84"/>
        <color rgb="FF63BE7B"/>
      </colorScale>
    </cfRule>
  </conditionalFormatting>
  <conditionalFormatting sqref="LC96:LC123">
    <cfRule type="colorScale" priority="999">
      <colorScale>
        <cfvo type="min"/>
        <cfvo type="percentile" val="50"/>
        <cfvo type="max"/>
        <color rgb="FFF8696B"/>
        <color rgb="FFFFEB84"/>
        <color rgb="FF63BE7B"/>
      </colorScale>
    </cfRule>
  </conditionalFormatting>
  <conditionalFormatting sqref="KP2:KP10 KL2:KL10">
    <cfRule type="colorScale" priority="998">
      <colorScale>
        <cfvo type="min"/>
        <cfvo type="percentile" val="50"/>
        <cfvo type="max"/>
        <color rgb="FFF8696B"/>
        <color rgb="FFFFEB84"/>
        <color rgb="FF63BE7B"/>
      </colorScale>
    </cfRule>
  </conditionalFormatting>
  <conditionalFormatting sqref="KM2:KN10">
    <cfRule type="colorScale" priority="997">
      <colorScale>
        <cfvo type="min"/>
        <cfvo type="percentile" val="50"/>
        <cfvo type="max"/>
        <color rgb="FFF8696B"/>
        <color rgb="FFFFEB84"/>
        <color rgb="FF63BE7B"/>
      </colorScale>
    </cfRule>
  </conditionalFormatting>
  <conditionalFormatting sqref="KQ2:KQ10">
    <cfRule type="colorScale" priority="996">
      <colorScale>
        <cfvo type="min"/>
        <cfvo type="percentile" val="50"/>
        <cfvo type="max"/>
        <color rgb="FFF8696B"/>
        <color rgb="FFFFEB84"/>
        <color rgb="FF63BE7B"/>
      </colorScale>
    </cfRule>
  </conditionalFormatting>
  <conditionalFormatting sqref="KJ14:KK92">
    <cfRule type="colorScale" priority="995">
      <colorScale>
        <cfvo type="min"/>
        <cfvo type="percentile" val="50"/>
        <cfvo type="max"/>
        <color rgb="FFF8696B"/>
        <color rgb="FFFFEB84"/>
        <color rgb="FF63BE7B"/>
      </colorScale>
    </cfRule>
  </conditionalFormatting>
  <conditionalFormatting sqref="KH14:KI92">
    <cfRule type="colorScale" priority="994">
      <colorScale>
        <cfvo type="min"/>
        <cfvo type="percentile" val="50"/>
        <cfvo type="max"/>
        <color rgb="FFF8696B"/>
        <color rgb="FFFFEB84"/>
        <color rgb="FF63BE7B"/>
      </colorScale>
    </cfRule>
  </conditionalFormatting>
  <conditionalFormatting sqref="KN14:KN92">
    <cfRule type="colorScale" priority="993">
      <colorScale>
        <cfvo type="min"/>
        <cfvo type="percentile" val="50"/>
        <cfvo type="max"/>
        <color rgb="FFF8696B"/>
        <color rgb="FFFFEB84"/>
        <color rgb="FF63BE7B"/>
      </colorScale>
    </cfRule>
  </conditionalFormatting>
  <conditionalFormatting sqref="LB14:LB92">
    <cfRule type="colorScale" priority="992">
      <colorScale>
        <cfvo type="min"/>
        <cfvo type="percentile" val="50"/>
        <cfvo type="max"/>
        <color rgb="FFF8696B"/>
        <color rgb="FFFFEB84"/>
        <color rgb="FF63BE7B"/>
      </colorScale>
    </cfRule>
  </conditionalFormatting>
  <conditionalFormatting sqref="KH14:KH92">
    <cfRule type="colorScale" priority="991">
      <colorScale>
        <cfvo type="min"/>
        <cfvo type="percentile" val="50"/>
        <cfvo type="max"/>
        <color rgb="FFF8696B"/>
        <color rgb="FFFFEB84"/>
        <color rgb="FF63BE7B"/>
      </colorScale>
    </cfRule>
  </conditionalFormatting>
  <conditionalFormatting sqref="KG14:KG92">
    <cfRule type="colorScale" priority="990">
      <colorScale>
        <cfvo type="min"/>
        <cfvo type="percentile" val="50"/>
        <cfvo type="max"/>
        <color rgb="FFF8696B"/>
        <color rgb="FFFFEB84"/>
        <color rgb="FF63BE7B"/>
      </colorScale>
    </cfRule>
  </conditionalFormatting>
  <conditionalFormatting sqref="LD14:LD92">
    <cfRule type="colorScale" priority="989">
      <colorScale>
        <cfvo type="min"/>
        <cfvo type="percentile" val="50"/>
        <cfvo type="max"/>
        <color rgb="FFF8696B"/>
        <color rgb="FFFFEB84"/>
        <color rgb="FF63BE7B"/>
      </colorScale>
    </cfRule>
  </conditionalFormatting>
  <conditionalFormatting sqref="LD96:LD123">
    <cfRule type="colorScale" priority="988">
      <colorScale>
        <cfvo type="min"/>
        <cfvo type="percentile" val="50"/>
        <cfvo type="max"/>
        <color rgb="FFF8696B"/>
        <color rgb="FFFFEB84"/>
        <color rgb="FF63BE7B"/>
      </colorScale>
    </cfRule>
  </conditionalFormatting>
  <conditionalFormatting sqref="KR14:KR92">
    <cfRule type="colorScale" priority="987">
      <colorScale>
        <cfvo type="min"/>
        <cfvo type="percentile" val="50"/>
        <cfvo type="max"/>
        <color rgb="FFF8696B"/>
        <color rgb="FFFFEB84"/>
        <color rgb="FF63BE7B"/>
      </colorScale>
    </cfRule>
  </conditionalFormatting>
  <conditionalFormatting sqref="KR14:KR92">
    <cfRule type="colorScale" priority="986">
      <colorScale>
        <cfvo type="min"/>
        <cfvo type="percentile" val="50"/>
        <cfvo type="max"/>
        <color rgb="FFF8696B"/>
        <color rgb="FFFFEB84"/>
        <color rgb="FF63BE7B"/>
      </colorScale>
    </cfRule>
  </conditionalFormatting>
  <conditionalFormatting sqref="KU2:KU10">
    <cfRule type="colorScale" priority="985">
      <colorScale>
        <cfvo type="min"/>
        <cfvo type="percentile" val="50"/>
        <cfvo type="max"/>
        <color rgb="FFF8696B"/>
        <color rgb="FFFFEB84"/>
        <color rgb="FF63BE7B"/>
      </colorScale>
    </cfRule>
  </conditionalFormatting>
  <conditionalFormatting sqref="KY2:KY10">
    <cfRule type="colorScale" priority="984">
      <colorScale>
        <cfvo type="min"/>
        <cfvo type="percentile" val="50"/>
        <cfvo type="max"/>
        <color rgb="FFF8696B"/>
        <color rgb="FFFFEB84"/>
        <color rgb="FF63BE7B"/>
      </colorScale>
    </cfRule>
  </conditionalFormatting>
  <conditionalFormatting sqref="KW2:KW10">
    <cfRule type="colorScale" priority="983">
      <colorScale>
        <cfvo type="min"/>
        <cfvo type="percentile" val="50"/>
        <cfvo type="max"/>
        <color rgb="FFF8696B"/>
        <color rgb="FFFFEB84"/>
        <color rgb="FF63BE7B"/>
      </colorScale>
    </cfRule>
  </conditionalFormatting>
  <conditionalFormatting sqref="LA2:LA10">
    <cfRule type="colorScale" priority="982">
      <colorScale>
        <cfvo type="min"/>
        <cfvo type="percentile" val="50"/>
        <cfvo type="max"/>
        <color rgb="FFF8696B"/>
        <color rgb="FFFFEB84"/>
        <color rgb="FF63BE7B"/>
      </colorScale>
    </cfRule>
  </conditionalFormatting>
  <conditionalFormatting sqref="LT96:LT123">
    <cfRule type="colorScale" priority="976">
      <colorScale>
        <cfvo type="min"/>
        <cfvo type="percentile" val="50"/>
        <cfvo type="max"/>
        <color rgb="FFF8696B"/>
        <color rgb="FFFFEB84"/>
        <color rgb="FF63BE7B"/>
      </colorScale>
    </cfRule>
  </conditionalFormatting>
  <conditionalFormatting sqref="LM14:LM92">
    <cfRule type="colorScale" priority="970">
      <colorScale>
        <cfvo type="min"/>
        <cfvo type="percentile" val="50"/>
        <cfvo type="max"/>
        <color rgb="FFF8696B"/>
        <color rgb="FFFFEB84"/>
        <color rgb="FF63BE7B"/>
      </colorScale>
    </cfRule>
  </conditionalFormatting>
  <conditionalFormatting sqref="LQ96:LQ123 LG96:LL123">
    <cfRule type="colorScale" priority="978">
      <colorScale>
        <cfvo type="min"/>
        <cfvo type="percentile" val="50"/>
        <cfvo type="max"/>
        <color rgb="FFF8696B"/>
        <color rgb="FFFFEB84"/>
        <color rgb="FF63BE7B"/>
      </colorScale>
    </cfRule>
  </conditionalFormatting>
  <conditionalFormatting sqref="LR96:LS123">
    <cfRule type="colorScale" priority="977">
      <colorScale>
        <cfvo type="min"/>
        <cfvo type="percentile" val="50"/>
        <cfvo type="max"/>
        <color rgb="FFF8696B"/>
        <color rgb="FFFFEB84"/>
        <color rgb="FF63BE7B"/>
      </colorScale>
    </cfRule>
  </conditionalFormatting>
  <conditionalFormatting sqref="LQ15:LQ24 LG82:LG92 LG15:LG24 LQ82:LQ92 LL15:LL24 LL82:LL92">
    <cfRule type="colorScale" priority="975">
      <colorScale>
        <cfvo type="min"/>
        <cfvo type="percentile" val="50"/>
        <cfvo type="max"/>
        <color rgb="FFF8696B"/>
        <color rgb="FFFFEB84"/>
        <color rgb="FF63BE7B"/>
      </colorScale>
    </cfRule>
  </conditionalFormatting>
  <conditionalFormatting sqref="LF96:LF123">
    <cfRule type="colorScale" priority="974">
      <colorScale>
        <cfvo type="min"/>
        <cfvo type="percentile" val="50"/>
        <cfvo type="max"/>
        <color rgb="FFF8696B"/>
        <color rgb="FFFFEB84"/>
        <color rgb="FF63BE7B"/>
      </colorScale>
    </cfRule>
  </conditionalFormatting>
  <conditionalFormatting sqref="LT14:LT92">
    <cfRule type="colorScale" priority="979">
      <colorScale>
        <cfvo type="min"/>
        <cfvo type="percentile" val="50"/>
        <cfvo type="max"/>
        <color rgb="FFF8696B"/>
        <color rgb="FFFFEB84"/>
        <color rgb="FF63BE7B"/>
      </colorScale>
    </cfRule>
  </conditionalFormatting>
  <conditionalFormatting sqref="LQ25:LQ81 LG25:LG81 LL25:LL81">
    <cfRule type="colorScale" priority="980">
      <colorScale>
        <cfvo type="min"/>
        <cfvo type="percentile" val="50"/>
        <cfvo type="max"/>
        <color rgb="FFF8696B"/>
        <color rgb="FFFFEB84"/>
        <color rgb="FF63BE7B"/>
      </colorScale>
    </cfRule>
  </conditionalFormatting>
  <conditionalFormatting sqref="LR12:LS13 LS14:LS92">
    <cfRule type="colorScale" priority="981">
      <colorScale>
        <cfvo type="min"/>
        <cfvo type="percentile" val="50"/>
        <cfvo type="max"/>
        <color rgb="FFF8696B"/>
        <color rgb="FFFFEB84"/>
        <color rgb="FF63BE7B"/>
      </colorScale>
    </cfRule>
  </conditionalFormatting>
  <conditionalFormatting sqref="LG14 LL14">
    <cfRule type="colorScale" priority="973">
      <colorScale>
        <cfvo type="min"/>
        <cfvo type="percentile" val="50"/>
        <cfvo type="max"/>
        <color rgb="FFF8696B"/>
        <color rgb="FFFFEB84"/>
        <color rgb="FF63BE7B"/>
      </colorScale>
    </cfRule>
  </conditionalFormatting>
  <conditionalFormatting sqref="LQ14:LQ92">
    <cfRule type="colorScale" priority="972">
      <colorScale>
        <cfvo type="min"/>
        <cfvo type="percentile" val="50"/>
        <cfvo type="max"/>
        <color rgb="FFF8696B"/>
        <color rgb="FFFFEB84"/>
        <color rgb="FF63BE7B"/>
      </colorScale>
    </cfRule>
  </conditionalFormatting>
  <conditionalFormatting sqref="LF14:LF92">
    <cfRule type="colorScale" priority="971">
      <colorScale>
        <cfvo type="min"/>
        <cfvo type="percentile" val="50"/>
        <cfvo type="max"/>
        <color rgb="FFF8696B"/>
        <color rgb="FFFFEB84"/>
        <color rgb="FF63BE7B"/>
      </colorScale>
    </cfRule>
  </conditionalFormatting>
  <conditionalFormatting sqref="LU96:LV123">
    <cfRule type="colorScale" priority="969">
      <colorScale>
        <cfvo type="min"/>
        <cfvo type="percentile" val="50"/>
        <cfvo type="max"/>
        <color rgb="FFF8696B"/>
        <color rgb="FFFFEB84"/>
        <color rgb="FF63BE7B"/>
      </colorScale>
    </cfRule>
  </conditionalFormatting>
  <conditionalFormatting sqref="LU14:LU92">
    <cfRule type="colorScale" priority="968">
      <colorScale>
        <cfvo type="min"/>
        <cfvo type="percentile" val="50"/>
        <cfvo type="max"/>
        <color rgb="FF63BE7B"/>
        <color rgb="FFFFEB84"/>
        <color rgb="FFF8696B"/>
      </colorScale>
    </cfRule>
  </conditionalFormatting>
  <conditionalFormatting sqref="LM96:LN123">
    <cfRule type="colorScale" priority="967">
      <colorScale>
        <cfvo type="min"/>
        <cfvo type="percentile" val="50"/>
        <cfvo type="max"/>
        <color rgb="FFF8696B"/>
        <color rgb="FFFFEB84"/>
        <color rgb="FF63BE7B"/>
      </colorScale>
    </cfRule>
  </conditionalFormatting>
  <conditionalFormatting sqref="LO96:LP123">
    <cfRule type="colorScale" priority="966">
      <colorScale>
        <cfvo type="min"/>
        <cfvo type="percentile" val="50"/>
        <cfvo type="max"/>
        <color rgb="FFF8696B"/>
        <color rgb="FFFFEB84"/>
        <color rgb="FF63BE7B"/>
      </colorScale>
    </cfRule>
  </conditionalFormatting>
  <conditionalFormatting sqref="LU96:LV123">
    <cfRule type="colorScale" priority="965">
      <colorScale>
        <cfvo type="min"/>
        <cfvo type="percentile" val="50"/>
        <cfvo type="max"/>
        <color rgb="FF63BE7B"/>
        <color rgb="FFFFEB84"/>
        <color rgb="FFF8696B"/>
      </colorScale>
    </cfRule>
  </conditionalFormatting>
  <conditionalFormatting sqref="LO14:LP92">
    <cfRule type="colorScale" priority="964">
      <colorScale>
        <cfvo type="min"/>
        <cfvo type="percentile" val="50"/>
        <cfvo type="max"/>
        <color rgb="FFF8696B"/>
        <color rgb="FFFFEB84"/>
        <color rgb="FF63BE7B"/>
      </colorScale>
    </cfRule>
  </conditionalFormatting>
  <conditionalFormatting sqref="LQ96:LQ123">
    <cfRule type="colorScale" priority="963">
      <colorScale>
        <cfvo type="min"/>
        <cfvo type="percentile" val="50"/>
        <cfvo type="max"/>
        <color rgb="FFF8696B"/>
        <color rgb="FFFFEB84"/>
        <color rgb="FF63BE7B"/>
      </colorScale>
    </cfRule>
  </conditionalFormatting>
  <conditionalFormatting sqref="LZ14:MA92">
    <cfRule type="colorScale" priority="962">
      <colorScale>
        <cfvo type="min"/>
        <cfvo type="percentile" val="50"/>
        <cfvo type="max"/>
        <color rgb="FFF8696B"/>
        <color rgb="FFFFEB84"/>
        <color rgb="FF63BE7B"/>
      </colorScale>
    </cfRule>
  </conditionalFormatting>
  <conditionalFormatting sqref="LZ96:MB123">
    <cfRule type="colorScale" priority="961">
      <colorScale>
        <cfvo type="min"/>
        <cfvo type="percentile" val="50"/>
        <cfvo type="max"/>
        <color rgb="FFF8696B"/>
        <color rgb="FFFFEB84"/>
        <color rgb="FF63BE7B"/>
      </colorScale>
    </cfRule>
  </conditionalFormatting>
  <conditionalFormatting sqref="MC14:MC92">
    <cfRule type="colorScale" priority="960">
      <colorScale>
        <cfvo type="min"/>
        <cfvo type="percentile" val="50"/>
        <cfvo type="max"/>
        <color rgb="FFF8696B"/>
        <color rgb="FFFFEB84"/>
        <color rgb="FF63BE7B"/>
      </colorScale>
    </cfRule>
  </conditionalFormatting>
  <conditionalFormatting sqref="MC96:MC123">
    <cfRule type="colorScale" priority="959">
      <colorScale>
        <cfvo type="min"/>
        <cfvo type="percentile" val="50"/>
        <cfvo type="max"/>
        <color rgb="FFF8696B"/>
        <color rgb="FFFFEB84"/>
        <color rgb="FF63BE7B"/>
      </colorScale>
    </cfRule>
  </conditionalFormatting>
  <conditionalFormatting sqref="LP2:LP10 LL2:LL10">
    <cfRule type="colorScale" priority="958">
      <colorScale>
        <cfvo type="min"/>
        <cfvo type="percentile" val="50"/>
        <cfvo type="max"/>
        <color rgb="FFF8696B"/>
        <color rgb="FFFFEB84"/>
        <color rgb="FF63BE7B"/>
      </colorScale>
    </cfRule>
  </conditionalFormatting>
  <conditionalFormatting sqref="LM2:LN10">
    <cfRule type="colorScale" priority="957">
      <colorScale>
        <cfvo type="min"/>
        <cfvo type="percentile" val="50"/>
        <cfvo type="max"/>
        <color rgb="FFF8696B"/>
        <color rgb="FFFFEB84"/>
        <color rgb="FF63BE7B"/>
      </colorScale>
    </cfRule>
  </conditionalFormatting>
  <conditionalFormatting sqref="LQ2:LQ10">
    <cfRule type="colorScale" priority="956">
      <colorScale>
        <cfvo type="min"/>
        <cfvo type="percentile" val="50"/>
        <cfvo type="max"/>
        <color rgb="FFF8696B"/>
        <color rgb="FFFFEB84"/>
        <color rgb="FF63BE7B"/>
      </colorScale>
    </cfRule>
  </conditionalFormatting>
  <conditionalFormatting sqref="LJ14:LK92">
    <cfRule type="colorScale" priority="955">
      <colorScale>
        <cfvo type="min"/>
        <cfvo type="percentile" val="50"/>
        <cfvo type="max"/>
        <color rgb="FFF8696B"/>
        <color rgb="FFFFEB84"/>
        <color rgb="FF63BE7B"/>
      </colorScale>
    </cfRule>
  </conditionalFormatting>
  <conditionalFormatting sqref="LH14:LI92">
    <cfRule type="colorScale" priority="954">
      <colorScale>
        <cfvo type="min"/>
        <cfvo type="percentile" val="50"/>
        <cfvo type="max"/>
        <color rgb="FFF8696B"/>
        <color rgb="FFFFEB84"/>
        <color rgb="FF63BE7B"/>
      </colorScale>
    </cfRule>
  </conditionalFormatting>
  <conditionalFormatting sqref="LN14:LN92">
    <cfRule type="colorScale" priority="953">
      <colorScale>
        <cfvo type="min"/>
        <cfvo type="percentile" val="50"/>
        <cfvo type="max"/>
        <color rgb="FFF8696B"/>
        <color rgb="FFFFEB84"/>
        <color rgb="FF63BE7B"/>
      </colorScale>
    </cfRule>
  </conditionalFormatting>
  <conditionalFormatting sqref="MB14:MB92">
    <cfRule type="colorScale" priority="952">
      <colorScale>
        <cfvo type="min"/>
        <cfvo type="percentile" val="50"/>
        <cfvo type="max"/>
        <color rgb="FFF8696B"/>
        <color rgb="FFFFEB84"/>
        <color rgb="FF63BE7B"/>
      </colorScale>
    </cfRule>
  </conditionalFormatting>
  <conditionalFormatting sqref="LH14:LH92">
    <cfRule type="colorScale" priority="951">
      <colorScale>
        <cfvo type="min"/>
        <cfvo type="percentile" val="50"/>
        <cfvo type="max"/>
        <color rgb="FFF8696B"/>
        <color rgb="FFFFEB84"/>
        <color rgb="FF63BE7B"/>
      </colorScale>
    </cfRule>
  </conditionalFormatting>
  <conditionalFormatting sqref="LG14:LG92">
    <cfRule type="colorScale" priority="950">
      <colorScale>
        <cfvo type="min"/>
        <cfvo type="percentile" val="50"/>
        <cfvo type="max"/>
        <color rgb="FFF8696B"/>
        <color rgb="FFFFEB84"/>
        <color rgb="FF63BE7B"/>
      </colorScale>
    </cfRule>
  </conditionalFormatting>
  <conditionalFormatting sqref="MD14:MD92">
    <cfRule type="colorScale" priority="949">
      <colorScale>
        <cfvo type="min"/>
        <cfvo type="percentile" val="50"/>
        <cfvo type="max"/>
        <color rgb="FFF8696B"/>
        <color rgb="FFFFEB84"/>
        <color rgb="FF63BE7B"/>
      </colorScale>
    </cfRule>
  </conditionalFormatting>
  <conditionalFormatting sqref="MD96:MD123">
    <cfRule type="colorScale" priority="948">
      <colorScale>
        <cfvo type="min"/>
        <cfvo type="percentile" val="50"/>
        <cfvo type="max"/>
        <color rgb="FFF8696B"/>
        <color rgb="FFFFEB84"/>
        <color rgb="FF63BE7B"/>
      </colorScale>
    </cfRule>
  </conditionalFormatting>
  <conditionalFormatting sqref="LR14:LR92">
    <cfRule type="colorScale" priority="947">
      <colorScale>
        <cfvo type="min"/>
        <cfvo type="percentile" val="50"/>
        <cfvo type="max"/>
        <color rgb="FFF8696B"/>
        <color rgb="FFFFEB84"/>
        <color rgb="FF63BE7B"/>
      </colorScale>
    </cfRule>
  </conditionalFormatting>
  <conditionalFormatting sqref="LR14:LR92">
    <cfRule type="colorScale" priority="946">
      <colorScale>
        <cfvo type="min"/>
        <cfvo type="percentile" val="50"/>
        <cfvo type="max"/>
        <color rgb="FFF8696B"/>
        <color rgb="FFFFEB84"/>
        <color rgb="FF63BE7B"/>
      </colorScale>
    </cfRule>
  </conditionalFormatting>
  <conditionalFormatting sqref="LU2:LU10">
    <cfRule type="colorScale" priority="945">
      <colorScale>
        <cfvo type="min"/>
        <cfvo type="percentile" val="50"/>
        <cfvo type="max"/>
        <color rgb="FFF8696B"/>
        <color rgb="FFFFEB84"/>
        <color rgb="FF63BE7B"/>
      </colorScale>
    </cfRule>
  </conditionalFormatting>
  <conditionalFormatting sqref="LY2:LY10">
    <cfRule type="colorScale" priority="944">
      <colorScale>
        <cfvo type="min"/>
        <cfvo type="percentile" val="50"/>
        <cfvo type="max"/>
        <color rgb="FFF8696B"/>
        <color rgb="FFFFEB84"/>
        <color rgb="FF63BE7B"/>
      </colorScale>
    </cfRule>
  </conditionalFormatting>
  <conditionalFormatting sqref="LW2:LW10">
    <cfRule type="colorScale" priority="943">
      <colorScale>
        <cfvo type="min"/>
        <cfvo type="percentile" val="50"/>
        <cfvo type="max"/>
        <color rgb="FFF8696B"/>
        <color rgb="FFFFEB84"/>
        <color rgb="FF63BE7B"/>
      </colorScale>
    </cfRule>
  </conditionalFormatting>
  <conditionalFormatting sqref="MA2:MA10">
    <cfRule type="colorScale" priority="942">
      <colorScale>
        <cfvo type="min"/>
        <cfvo type="percentile" val="50"/>
        <cfvo type="max"/>
        <color rgb="FFF8696B"/>
        <color rgb="FFFFEB84"/>
        <color rgb="FF63BE7B"/>
      </colorScale>
    </cfRule>
  </conditionalFormatting>
  <conditionalFormatting sqref="MT96:MT123">
    <cfRule type="colorScale" priority="936">
      <colorScale>
        <cfvo type="min"/>
        <cfvo type="percentile" val="50"/>
        <cfvo type="max"/>
        <color rgb="FFF8696B"/>
        <color rgb="FFFFEB84"/>
        <color rgb="FF63BE7B"/>
      </colorScale>
    </cfRule>
  </conditionalFormatting>
  <conditionalFormatting sqref="MM14:MM92">
    <cfRule type="colorScale" priority="930">
      <colorScale>
        <cfvo type="min"/>
        <cfvo type="percentile" val="50"/>
        <cfvo type="max"/>
        <color rgb="FFF8696B"/>
        <color rgb="FFFFEB84"/>
        <color rgb="FF63BE7B"/>
      </colorScale>
    </cfRule>
  </conditionalFormatting>
  <conditionalFormatting sqref="MQ96:MQ123 MG96:ML123">
    <cfRule type="colorScale" priority="938">
      <colorScale>
        <cfvo type="min"/>
        <cfvo type="percentile" val="50"/>
        <cfvo type="max"/>
        <color rgb="FFF8696B"/>
        <color rgb="FFFFEB84"/>
        <color rgb="FF63BE7B"/>
      </colorScale>
    </cfRule>
  </conditionalFormatting>
  <conditionalFormatting sqref="MR96:MS123">
    <cfRule type="colorScale" priority="937">
      <colorScale>
        <cfvo type="min"/>
        <cfvo type="percentile" val="50"/>
        <cfvo type="max"/>
        <color rgb="FFF8696B"/>
        <color rgb="FFFFEB84"/>
        <color rgb="FF63BE7B"/>
      </colorScale>
    </cfRule>
  </conditionalFormatting>
  <conditionalFormatting sqref="MQ15:MQ24 MG82:MG92 MG15:MG24 MQ82:MQ92 ML15:ML24 ML82:ML92">
    <cfRule type="colorScale" priority="935">
      <colorScale>
        <cfvo type="min"/>
        <cfvo type="percentile" val="50"/>
        <cfvo type="max"/>
        <color rgb="FFF8696B"/>
        <color rgb="FFFFEB84"/>
        <color rgb="FF63BE7B"/>
      </colorScale>
    </cfRule>
  </conditionalFormatting>
  <conditionalFormatting sqref="MF96:MF123">
    <cfRule type="colorScale" priority="934">
      <colorScale>
        <cfvo type="min"/>
        <cfvo type="percentile" val="50"/>
        <cfvo type="max"/>
        <color rgb="FFF8696B"/>
        <color rgb="FFFFEB84"/>
        <color rgb="FF63BE7B"/>
      </colorScale>
    </cfRule>
  </conditionalFormatting>
  <conditionalFormatting sqref="MT14:MT92">
    <cfRule type="colorScale" priority="939">
      <colorScale>
        <cfvo type="min"/>
        <cfvo type="percentile" val="50"/>
        <cfvo type="max"/>
        <color rgb="FFF8696B"/>
        <color rgb="FFFFEB84"/>
        <color rgb="FF63BE7B"/>
      </colorScale>
    </cfRule>
  </conditionalFormatting>
  <conditionalFormatting sqref="MQ25:MQ81 MG25:MG81 ML25:ML81">
    <cfRule type="colorScale" priority="940">
      <colorScale>
        <cfvo type="min"/>
        <cfvo type="percentile" val="50"/>
        <cfvo type="max"/>
        <color rgb="FFF8696B"/>
        <color rgb="FFFFEB84"/>
        <color rgb="FF63BE7B"/>
      </colorScale>
    </cfRule>
  </conditionalFormatting>
  <conditionalFormatting sqref="MR12:MS13 MS14:MS92">
    <cfRule type="colorScale" priority="941">
      <colorScale>
        <cfvo type="min"/>
        <cfvo type="percentile" val="50"/>
        <cfvo type="max"/>
        <color rgb="FFF8696B"/>
        <color rgb="FFFFEB84"/>
        <color rgb="FF63BE7B"/>
      </colorScale>
    </cfRule>
  </conditionalFormatting>
  <conditionalFormatting sqref="MG14 ML14">
    <cfRule type="colorScale" priority="933">
      <colorScale>
        <cfvo type="min"/>
        <cfvo type="percentile" val="50"/>
        <cfvo type="max"/>
        <color rgb="FFF8696B"/>
        <color rgb="FFFFEB84"/>
        <color rgb="FF63BE7B"/>
      </colorScale>
    </cfRule>
  </conditionalFormatting>
  <conditionalFormatting sqref="MQ14:MQ92">
    <cfRule type="colorScale" priority="932">
      <colorScale>
        <cfvo type="min"/>
        <cfvo type="percentile" val="50"/>
        <cfvo type="max"/>
        <color rgb="FFF8696B"/>
        <color rgb="FFFFEB84"/>
        <color rgb="FF63BE7B"/>
      </colorScale>
    </cfRule>
  </conditionalFormatting>
  <conditionalFormatting sqref="MF14:MF92">
    <cfRule type="colorScale" priority="931">
      <colorScale>
        <cfvo type="min"/>
        <cfvo type="percentile" val="50"/>
        <cfvo type="max"/>
        <color rgb="FFF8696B"/>
        <color rgb="FFFFEB84"/>
        <color rgb="FF63BE7B"/>
      </colorScale>
    </cfRule>
  </conditionalFormatting>
  <conditionalFormatting sqref="MU96:MV123">
    <cfRule type="colorScale" priority="929">
      <colorScale>
        <cfvo type="min"/>
        <cfvo type="percentile" val="50"/>
        <cfvo type="max"/>
        <color rgb="FFF8696B"/>
        <color rgb="FFFFEB84"/>
        <color rgb="FF63BE7B"/>
      </colorScale>
    </cfRule>
  </conditionalFormatting>
  <conditionalFormatting sqref="MU14:MU92">
    <cfRule type="colorScale" priority="928">
      <colorScale>
        <cfvo type="min"/>
        <cfvo type="percentile" val="50"/>
        <cfvo type="max"/>
        <color rgb="FF63BE7B"/>
        <color rgb="FFFFEB84"/>
        <color rgb="FFF8696B"/>
      </colorScale>
    </cfRule>
  </conditionalFormatting>
  <conditionalFormatting sqref="MM96:MN123">
    <cfRule type="colorScale" priority="927">
      <colorScale>
        <cfvo type="min"/>
        <cfvo type="percentile" val="50"/>
        <cfvo type="max"/>
        <color rgb="FFF8696B"/>
        <color rgb="FFFFEB84"/>
        <color rgb="FF63BE7B"/>
      </colorScale>
    </cfRule>
  </conditionalFormatting>
  <conditionalFormatting sqref="MO96:MP123">
    <cfRule type="colorScale" priority="926">
      <colorScale>
        <cfvo type="min"/>
        <cfvo type="percentile" val="50"/>
        <cfvo type="max"/>
        <color rgb="FFF8696B"/>
        <color rgb="FFFFEB84"/>
        <color rgb="FF63BE7B"/>
      </colorScale>
    </cfRule>
  </conditionalFormatting>
  <conditionalFormatting sqref="MU96:MV123">
    <cfRule type="colorScale" priority="925">
      <colorScale>
        <cfvo type="min"/>
        <cfvo type="percentile" val="50"/>
        <cfvo type="max"/>
        <color rgb="FF63BE7B"/>
        <color rgb="FFFFEB84"/>
        <color rgb="FFF8696B"/>
      </colorScale>
    </cfRule>
  </conditionalFormatting>
  <conditionalFormatting sqref="MO14:MP92">
    <cfRule type="colorScale" priority="924">
      <colorScale>
        <cfvo type="min"/>
        <cfvo type="percentile" val="50"/>
        <cfvo type="max"/>
        <color rgb="FFF8696B"/>
        <color rgb="FFFFEB84"/>
        <color rgb="FF63BE7B"/>
      </colorScale>
    </cfRule>
  </conditionalFormatting>
  <conditionalFormatting sqref="MQ96:MQ123">
    <cfRule type="colorScale" priority="923">
      <colorScale>
        <cfvo type="min"/>
        <cfvo type="percentile" val="50"/>
        <cfvo type="max"/>
        <color rgb="FFF8696B"/>
        <color rgb="FFFFEB84"/>
        <color rgb="FF63BE7B"/>
      </colorScale>
    </cfRule>
  </conditionalFormatting>
  <conditionalFormatting sqref="MZ14:NA92">
    <cfRule type="colorScale" priority="922">
      <colorScale>
        <cfvo type="min"/>
        <cfvo type="percentile" val="50"/>
        <cfvo type="max"/>
        <color rgb="FFF8696B"/>
        <color rgb="FFFFEB84"/>
        <color rgb="FF63BE7B"/>
      </colorScale>
    </cfRule>
  </conditionalFormatting>
  <conditionalFormatting sqref="MZ96:NB123">
    <cfRule type="colorScale" priority="921">
      <colorScale>
        <cfvo type="min"/>
        <cfvo type="percentile" val="50"/>
        <cfvo type="max"/>
        <color rgb="FFF8696B"/>
        <color rgb="FFFFEB84"/>
        <color rgb="FF63BE7B"/>
      </colorScale>
    </cfRule>
  </conditionalFormatting>
  <conditionalFormatting sqref="NC14:NC92">
    <cfRule type="colorScale" priority="920">
      <colorScale>
        <cfvo type="min"/>
        <cfvo type="percentile" val="50"/>
        <cfvo type="max"/>
        <color rgb="FFF8696B"/>
        <color rgb="FFFFEB84"/>
        <color rgb="FF63BE7B"/>
      </colorScale>
    </cfRule>
  </conditionalFormatting>
  <conditionalFormatting sqref="NC96:NC123">
    <cfRule type="colorScale" priority="919">
      <colorScale>
        <cfvo type="min"/>
        <cfvo type="percentile" val="50"/>
        <cfvo type="max"/>
        <color rgb="FFF8696B"/>
        <color rgb="FFFFEB84"/>
        <color rgb="FF63BE7B"/>
      </colorScale>
    </cfRule>
  </conditionalFormatting>
  <conditionalFormatting sqref="MP2:MP10 ML2:ML10">
    <cfRule type="colorScale" priority="918">
      <colorScale>
        <cfvo type="min"/>
        <cfvo type="percentile" val="50"/>
        <cfvo type="max"/>
        <color rgb="FFF8696B"/>
        <color rgb="FFFFEB84"/>
        <color rgb="FF63BE7B"/>
      </colorScale>
    </cfRule>
  </conditionalFormatting>
  <conditionalFormatting sqref="MM2:MN10">
    <cfRule type="colorScale" priority="917">
      <colorScale>
        <cfvo type="min"/>
        <cfvo type="percentile" val="50"/>
        <cfvo type="max"/>
        <color rgb="FFF8696B"/>
        <color rgb="FFFFEB84"/>
        <color rgb="FF63BE7B"/>
      </colorScale>
    </cfRule>
  </conditionalFormatting>
  <conditionalFormatting sqref="MQ2:MQ10">
    <cfRule type="colorScale" priority="916">
      <colorScale>
        <cfvo type="min"/>
        <cfvo type="percentile" val="50"/>
        <cfvo type="max"/>
        <color rgb="FFF8696B"/>
        <color rgb="FFFFEB84"/>
        <color rgb="FF63BE7B"/>
      </colorScale>
    </cfRule>
  </conditionalFormatting>
  <conditionalFormatting sqref="MJ14:MK92">
    <cfRule type="colorScale" priority="915">
      <colorScale>
        <cfvo type="min"/>
        <cfvo type="percentile" val="50"/>
        <cfvo type="max"/>
        <color rgb="FFF8696B"/>
        <color rgb="FFFFEB84"/>
        <color rgb="FF63BE7B"/>
      </colorScale>
    </cfRule>
  </conditionalFormatting>
  <conditionalFormatting sqref="MH14:MI92">
    <cfRule type="colorScale" priority="914">
      <colorScale>
        <cfvo type="min"/>
        <cfvo type="percentile" val="50"/>
        <cfvo type="max"/>
        <color rgb="FFF8696B"/>
        <color rgb="FFFFEB84"/>
        <color rgb="FF63BE7B"/>
      </colorScale>
    </cfRule>
  </conditionalFormatting>
  <conditionalFormatting sqref="MN14:MN92">
    <cfRule type="colorScale" priority="913">
      <colorScale>
        <cfvo type="min"/>
        <cfvo type="percentile" val="50"/>
        <cfvo type="max"/>
        <color rgb="FFF8696B"/>
        <color rgb="FFFFEB84"/>
        <color rgb="FF63BE7B"/>
      </colorScale>
    </cfRule>
  </conditionalFormatting>
  <conditionalFormatting sqref="NB14:NB92">
    <cfRule type="colorScale" priority="912">
      <colorScale>
        <cfvo type="min"/>
        <cfvo type="percentile" val="50"/>
        <cfvo type="max"/>
        <color rgb="FFF8696B"/>
        <color rgb="FFFFEB84"/>
        <color rgb="FF63BE7B"/>
      </colorScale>
    </cfRule>
  </conditionalFormatting>
  <conditionalFormatting sqref="MH14:MH92">
    <cfRule type="colorScale" priority="911">
      <colorScale>
        <cfvo type="min"/>
        <cfvo type="percentile" val="50"/>
        <cfvo type="max"/>
        <color rgb="FFF8696B"/>
        <color rgb="FFFFEB84"/>
        <color rgb="FF63BE7B"/>
      </colorScale>
    </cfRule>
  </conditionalFormatting>
  <conditionalFormatting sqref="MG14:MG92">
    <cfRule type="colorScale" priority="910">
      <colorScale>
        <cfvo type="min"/>
        <cfvo type="percentile" val="50"/>
        <cfvo type="max"/>
        <color rgb="FFF8696B"/>
        <color rgb="FFFFEB84"/>
        <color rgb="FF63BE7B"/>
      </colorScale>
    </cfRule>
  </conditionalFormatting>
  <conditionalFormatting sqref="ND14:ND92">
    <cfRule type="colorScale" priority="909">
      <colorScale>
        <cfvo type="min"/>
        <cfvo type="percentile" val="50"/>
        <cfvo type="max"/>
        <color rgb="FFF8696B"/>
        <color rgb="FFFFEB84"/>
        <color rgb="FF63BE7B"/>
      </colorScale>
    </cfRule>
  </conditionalFormatting>
  <conditionalFormatting sqref="ND96:ND123">
    <cfRule type="colorScale" priority="908">
      <colorScale>
        <cfvo type="min"/>
        <cfvo type="percentile" val="50"/>
        <cfvo type="max"/>
        <color rgb="FFF8696B"/>
        <color rgb="FFFFEB84"/>
        <color rgb="FF63BE7B"/>
      </colorScale>
    </cfRule>
  </conditionalFormatting>
  <conditionalFormatting sqref="MR14:MR92">
    <cfRule type="colorScale" priority="907">
      <colorScale>
        <cfvo type="min"/>
        <cfvo type="percentile" val="50"/>
        <cfvo type="max"/>
        <color rgb="FFF8696B"/>
        <color rgb="FFFFEB84"/>
        <color rgb="FF63BE7B"/>
      </colorScale>
    </cfRule>
  </conditionalFormatting>
  <conditionalFormatting sqref="MR14:MR92">
    <cfRule type="colorScale" priority="906">
      <colorScale>
        <cfvo type="min"/>
        <cfvo type="percentile" val="50"/>
        <cfvo type="max"/>
        <color rgb="FFF8696B"/>
        <color rgb="FFFFEB84"/>
        <color rgb="FF63BE7B"/>
      </colorScale>
    </cfRule>
  </conditionalFormatting>
  <conditionalFormatting sqref="MU2:MU10">
    <cfRule type="colorScale" priority="905">
      <colorScale>
        <cfvo type="min"/>
        <cfvo type="percentile" val="50"/>
        <cfvo type="max"/>
        <color rgb="FFF8696B"/>
        <color rgb="FFFFEB84"/>
        <color rgb="FF63BE7B"/>
      </colorScale>
    </cfRule>
  </conditionalFormatting>
  <conditionalFormatting sqref="MY2:MY10">
    <cfRule type="colorScale" priority="904">
      <colorScale>
        <cfvo type="min"/>
        <cfvo type="percentile" val="50"/>
        <cfvo type="max"/>
        <color rgb="FFF8696B"/>
        <color rgb="FFFFEB84"/>
        <color rgb="FF63BE7B"/>
      </colorScale>
    </cfRule>
  </conditionalFormatting>
  <conditionalFormatting sqref="MW2:MW10">
    <cfRule type="colorScale" priority="903">
      <colorScale>
        <cfvo type="min"/>
        <cfvo type="percentile" val="50"/>
        <cfvo type="max"/>
        <color rgb="FFF8696B"/>
        <color rgb="FFFFEB84"/>
        <color rgb="FF63BE7B"/>
      </colorScale>
    </cfRule>
  </conditionalFormatting>
  <conditionalFormatting sqref="NA2:NA10">
    <cfRule type="colorScale" priority="902">
      <colorScale>
        <cfvo type="min"/>
        <cfvo type="percentile" val="50"/>
        <cfvo type="max"/>
        <color rgb="FFF8696B"/>
        <color rgb="FFFFEB84"/>
        <color rgb="FF63BE7B"/>
      </colorScale>
    </cfRule>
  </conditionalFormatting>
  <conditionalFormatting sqref="NT96:NT123">
    <cfRule type="colorScale" priority="896">
      <colorScale>
        <cfvo type="min"/>
        <cfvo type="percentile" val="50"/>
        <cfvo type="max"/>
        <color rgb="FFF8696B"/>
        <color rgb="FFFFEB84"/>
        <color rgb="FF63BE7B"/>
      </colorScale>
    </cfRule>
  </conditionalFormatting>
  <conditionalFormatting sqref="NM14:NM92">
    <cfRule type="colorScale" priority="890">
      <colorScale>
        <cfvo type="min"/>
        <cfvo type="percentile" val="50"/>
        <cfvo type="max"/>
        <color rgb="FFF8696B"/>
        <color rgb="FFFFEB84"/>
        <color rgb="FF63BE7B"/>
      </colorScale>
    </cfRule>
  </conditionalFormatting>
  <conditionalFormatting sqref="NQ96:NQ123 NG96:NL123">
    <cfRule type="colorScale" priority="898">
      <colorScale>
        <cfvo type="min"/>
        <cfvo type="percentile" val="50"/>
        <cfvo type="max"/>
        <color rgb="FFF8696B"/>
        <color rgb="FFFFEB84"/>
        <color rgb="FF63BE7B"/>
      </colorScale>
    </cfRule>
  </conditionalFormatting>
  <conditionalFormatting sqref="NR96:NS123">
    <cfRule type="colorScale" priority="897">
      <colorScale>
        <cfvo type="min"/>
        <cfvo type="percentile" val="50"/>
        <cfvo type="max"/>
        <color rgb="FFF8696B"/>
        <color rgb="FFFFEB84"/>
        <color rgb="FF63BE7B"/>
      </colorScale>
    </cfRule>
  </conditionalFormatting>
  <conditionalFormatting sqref="NQ15:NQ24 NG82:NG92 NG15:NG24 NQ82:NQ92 NL15:NL24 NL82:NL92">
    <cfRule type="colorScale" priority="895">
      <colorScale>
        <cfvo type="min"/>
        <cfvo type="percentile" val="50"/>
        <cfvo type="max"/>
        <color rgb="FFF8696B"/>
        <color rgb="FFFFEB84"/>
        <color rgb="FF63BE7B"/>
      </colorScale>
    </cfRule>
  </conditionalFormatting>
  <conditionalFormatting sqref="NF96:NF123">
    <cfRule type="colorScale" priority="894">
      <colorScale>
        <cfvo type="min"/>
        <cfvo type="percentile" val="50"/>
        <cfvo type="max"/>
        <color rgb="FFF8696B"/>
        <color rgb="FFFFEB84"/>
        <color rgb="FF63BE7B"/>
      </colorScale>
    </cfRule>
  </conditionalFormatting>
  <conditionalFormatting sqref="NT14:NT92">
    <cfRule type="colorScale" priority="899">
      <colorScale>
        <cfvo type="min"/>
        <cfvo type="percentile" val="50"/>
        <cfvo type="max"/>
        <color rgb="FFF8696B"/>
        <color rgb="FFFFEB84"/>
        <color rgb="FF63BE7B"/>
      </colorScale>
    </cfRule>
  </conditionalFormatting>
  <conditionalFormatting sqref="NQ25:NQ81 NG25:NG81 NL25:NL81">
    <cfRule type="colorScale" priority="900">
      <colorScale>
        <cfvo type="min"/>
        <cfvo type="percentile" val="50"/>
        <cfvo type="max"/>
        <color rgb="FFF8696B"/>
        <color rgb="FFFFEB84"/>
        <color rgb="FF63BE7B"/>
      </colorScale>
    </cfRule>
  </conditionalFormatting>
  <conditionalFormatting sqref="NR12:NS13 NS14:NS92">
    <cfRule type="colorScale" priority="901">
      <colorScale>
        <cfvo type="min"/>
        <cfvo type="percentile" val="50"/>
        <cfvo type="max"/>
        <color rgb="FFF8696B"/>
        <color rgb="FFFFEB84"/>
        <color rgb="FF63BE7B"/>
      </colorScale>
    </cfRule>
  </conditionalFormatting>
  <conditionalFormatting sqref="NG14 NL14">
    <cfRule type="colorScale" priority="893">
      <colorScale>
        <cfvo type="min"/>
        <cfvo type="percentile" val="50"/>
        <cfvo type="max"/>
        <color rgb="FFF8696B"/>
        <color rgb="FFFFEB84"/>
        <color rgb="FF63BE7B"/>
      </colorScale>
    </cfRule>
  </conditionalFormatting>
  <conditionalFormatting sqref="NQ14:NQ92">
    <cfRule type="colorScale" priority="892">
      <colorScale>
        <cfvo type="min"/>
        <cfvo type="percentile" val="50"/>
        <cfvo type="max"/>
        <color rgb="FFF8696B"/>
        <color rgb="FFFFEB84"/>
        <color rgb="FF63BE7B"/>
      </colorScale>
    </cfRule>
  </conditionalFormatting>
  <conditionalFormatting sqref="NF14:NF92">
    <cfRule type="colorScale" priority="891">
      <colorScale>
        <cfvo type="min"/>
        <cfvo type="percentile" val="50"/>
        <cfvo type="max"/>
        <color rgb="FFF8696B"/>
        <color rgb="FFFFEB84"/>
        <color rgb="FF63BE7B"/>
      </colorScale>
    </cfRule>
  </conditionalFormatting>
  <conditionalFormatting sqref="NU96:NV123">
    <cfRule type="colorScale" priority="889">
      <colorScale>
        <cfvo type="min"/>
        <cfvo type="percentile" val="50"/>
        <cfvo type="max"/>
        <color rgb="FFF8696B"/>
        <color rgb="FFFFEB84"/>
        <color rgb="FF63BE7B"/>
      </colorScale>
    </cfRule>
  </conditionalFormatting>
  <conditionalFormatting sqref="NU14:NU92">
    <cfRule type="colorScale" priority="888">
      <colorScale>
        <cfvo type="min"/>
        <cfvo type="percentile" val="50"/>
        <cfvo type="max"/>
        <color rgb="FF63BE7B"/>
        <color rgb="FFFFEB84"/>
        <color rgb="FFF8696B"/>
      </colorScale>
    </cfRule>
  </conditionalFormatting>
  <conditionalFormatting sqref="NM96:NN123">
    <cfRule type="colorScale" priority="887">
      <colorScale>
        <cfvo type="min"/>
        <cfvo type="percentile" val="50"/>
        <cfvo type="max"/>
        <color rgb="FFF8696B"/>
        <color rgb="FFFFEB84"/>
        <color rgb="FF63BE7B"/>
      </colorScale>
    </cfRule>
  </conditionalFormatting>
  <conditionalFormatting sqref="NO96:NP123">
    <cfRule type="colorScale" priority="886">
      <colorScale>
        <cfvo type="min"/>
        <cfvo type="percentile" val="50"/>
        <cfvo type="max"/>
        <color rgb="FFF8696B"/>
        <color rgb="FFFFEB84"/>
        <color rgb="FF63BE7B"/>
      </colorScale>
    </cfRule>
  </conditionalFormatting>
  <conditionalFormatting sqref="NU96:NV123">
    <cfRule type="colorScale" priority="885">
      <colorScale>
        <cfvo type="min"/>
        <cfvo type="percentile" val="50"/>
        <cfvo type="max"/>
        <color rgb="FF63BE7B"/>
        <color rgb="FFFFEB84"/>
        <color rgb="FFF8696B"/>
      </colorScale>
    </cfRule>
  </conditionalFormatting>
  <conditionalFormatting sqref="NO14:NP92">
    <cfRule type="colorScale" priority="884">
      <colorScale>
        <cfvo type="min"/>
        <cfvo type="percentile" val="50"/>
        <cfvo type="max"/>
        <color rgb="FFF8696B"/>
        <color rgb="FFFFEB84"/>
        <color rgb="FF63BE7B"/>
      </colorScale>
    </cfRule>
  </conditionalFormatting>
  <conditionalFormatting sqref="NQ96:NQ123">
    <cfRule type="colorScale" priority="883">
      <colorScale>
        <cfvo type="min"/>
        <cfvo type="percentile" val="50"/>
        <cfvo type="max"/>
        <color rgb="FFF8696B"/>
        <color rgb="FFFFEB84"/>
        <color rgb="FF63BE7B"/>
      </colorScale>
    </cfRule>
  </conditionalFormatting>
  <conditionalFormatting sqref="NZ14:OA92">
    <cfRule type="colorScale" priority="882">
      <colorScale>
        <cfvo type="min"/>
        <cfvo type="percentile" val="50"/>
        <cfvo type="max"/>
        <color rgb="FFF8696B"/>
        <color rgb="FFFFEB84"/>
        <color rgb="FF63BE7B"/>
      </colorScale>
    </cfRule>
  </conditionalFormatting>
  <conditionalFormatting sqref="NZ96:OB123">
    <cfRule type="colorScale" priority="881">
      <colorScale>
        <cfvo type="min"/>
        <cfvo type="percentile" val="50"/>
        <cfvo type="max"/>
        <color rgb="FFF8696B"/>
        <color rgb="FFFFEB84"/>
        <color rgb="FF63BE7B"/>
      </colorScale>
    </cfRule>
  </conditionalFormatting>
  <conditionalFormatting sqref="OC14:OC92">
    <cfRule type="colorScale" priority="880">
      <colorScale>
        <cfvo type="min"/>
        <cfvo type="percentile" val="50"/>
        <cfvo type="max"/>
        <color rgb="FFF8696B"/>
        <color rgb="FFFFEB84"/>
        <color rgb="FF63BE7B"/>
      </colorScale>
    </cfRule>
  </conditionalFormatting>
  <conditionalFormatting sqref="OC96:OC123">
    <cfRule type="colorScale" priority="879">
      <colorScale>
        <cfvo type="min"/>
        <cfvo type="percentile" val="50"/>
        <cfvo type="max"/>
        <color rgb="FFF8696B"/>
        <color rgb="FFFFEB84"/>
        <color rgb="FF63BE7B"/>
      </colorScale>
    </cfRule>
  </conditionalFormatting>
  <conditionalFormatting sqref="NP2:NP10 NL2:NL10">
    <cfRule type="colorScale" priority="878">
      <colorScale>
        <cfvo type="min"/>
        <cfvo type="percentile" val="50"/>
        <cfvo type="max"/>
        <color rgb="FFF8696B"/>
        <color rgb="FFFFEB84"/>
        <color rgb="FF63BE7B"/>
      </colorScale>
    </cfRule>
  </conditionalFormatting>
  <conditionalFormatting sqref="NM2:NN10">
    <cfRule type="colorScale" priority="877">
      <colorScale>
        <cfvo type="min"/>
        <cfvo type="percentile" val="50"/>
        <cfvo type="max"/>
        <color rgb="FFF8696B"/>
        <color rgb="FFFFEB84"/>
        <color rgb="FF63BE7B"/>
      </colorScale>
    </cfRule>
  </conditionalFormatting>
  <conditionalFormatting sqref="NQ2:NQ10">
    <cfRule type="colorScale" priority="876">
      <colorScale>
        <cfvo type="min"/>
        <cfvo type="percentile" val="50"/>
        <cfvo type="max"/>
        <color rgb="FFF8696B"/>
        <color rgb="FFFFEB84"/>
        <color rgb="FF63BE7B"/>
      </colorScale>
    </cfRule>
  </conditionalFormatting>
  <conditionalFormatting sqref="NJ14:NK92">
    <cfRule type="colorScale" priority="875">
      <colorScale>
        <cfvo type="min"/>
        <cfvo type="percentile" val="50"/>
        <cfvo type="max"/>
        <color rgb="FFF8696B"/>
        <color rgb="FFFFEB84"/>
        <color rgb="FF63BE7B"/>
      </colorScale>
    </cfRule>
  </conditionalFormatting>
  <conditionalFormatting sqref="NH14:NI92">
    <cfRule type="colorScale" priority="874">
      <colorScale>
        <cfvo type="min"/>
        <cfvo type="percentile" val="50"/>
        <cfvo type="max"/>
        <color rgb="FFF8696B"/>
        <color rgb="FFFFEB84"/>
        <color rgb="FF63BE7B"/>
      </colorScale>
    </cfRule>
  </conditionalFormatting>
  <conditionalFormatting sqref="NN14:NN92">
    <cfRule type="colorScale" priority="873">
      <colorScale>
        <cfvo type="min"/>
        <cfvo type="percentile" val="50"/>
        <cfvo type="max"/>
        <color rgb="FFF8696B"/>
        <color rgb="FFFFEB84"/>
        <color rgb="FF63BE7B"/>
      </colorScale>
    </cfRule>
  </conditionalFormatting>
  <conditionalFormatting sqref="OB14:OB92">
    <cfRule type="colorScale" priority="872">
      <colorScale>
        <cfvo type="min"/>
        <cfvo type="percentile" val="50"/>
        <cfvo type="max"/>
        <color rgb="FFF8696B"/>
        <color rgb="FFFFEB84"/>
        <color rgb="FF63BE7B"/>
      </colorScale>
    </cfRule>
  </conditionalFormatting>
  <conditionalFormatting sqref="NH14:NH92">
    <cfRule type="colorScale" priority="871">
      <colorScale>
        <cfvo type="min"/>
        <cfvo type="percentile" val="50"/>
        <cfvo type="max"/>
        <color rgb="FFF8696B"/>
        <color rgb="FFFFEB84"/>
        <color rgb="FF63BE7B"/>
      </colorScale>
    </cfRule>
  </conditionalFormatting>
  <conditionalFormatting sqref="NG14:NG92">
    <cfRule type="colorScale" priority="870">
      <colorScale>
        <cfvo type="min"/>
        <cfvo type="percentile" val="50"/>
        <cfvo type="max"/>
        <color rgb="FFF8696B"/>
        <color rgb="FFFFEB84"/>
        <color rgb="FF63BE7B"/>
      </colorScale>
    </cfRule>
  </conditionalFormatting>
  <conditionalFormatting sqref="OD14:OD92">
    <cfRule type="colorScale" priority="869">
      <colorScale>
        <cfvo type="min"/>
        <cfvo type="percentile" val="50"/>
        <cfvo type="max"/>
        <color rgb="FFF8696B"/>
        <color rgb="FFFFEB84"/>
        <color rgb="FF63BE7B"/>
      </colorScale>
    </cfRule>
  </conditionalFormatting>
  <conditionalFormatting sqref="OD96:OD123">
    <cfRule type="colorScale" priority="868">
      <colorScale>
        <cfvo type="min"/>
        <cfvo type="percentile" val="50"/>
        <cfvo type="max"/>
        <color rgb="FFF8696B"/>
        <color rgb="FFFFEB84"/>
        <color rgb="FF63BE7B"/>
      </colorScale>
    </cfRule>
  </conditionalFormatting>
  <conditionalFormatting sqref="NR14:NR92">
    <cfRule type="colorScale" priority="867">
      <colorScale>
        <cfvo type="min"/>
        <cfvo type="percentile" val="50"/>
        <cfvo type="max"/>
        <color rgb="FFF8696B"/>
        <color rgb="FFFFEB84"/>
        <color rgb="FF63BE7B"/>
      </colorScale>
    </cfRule>
  </conditionalFormatting>
  <conditionalFormatting sqref="NR14:NR92">
    <cfRule type="colorScale" priority="866">
      <colorScale>
        <cfvo type="min"/>
        <cfvo type="percentile" val="50"/>
        <cfvo type="max"/>
        <color rgb="FFF8696B"/>
        <color rgb="FFFFEB84"/>
        <color rgb="FF63BE7B"/>
      </colorScale>
    </cfRule>
  </conditionalFormatting>
  <conditionalFormatting sqref="NU2:NU10">
    <cfRule type="colorScale" priority="865">
      <colorScale>
        <cfvo type="min"/>
        <cfvo type="percentile" val="50"/>
        <cfvo type="max"/>
        <color rgb="FFF8696B"/>
        <color rgb="FFFFEB84"/>
        <color rgb="FF63BE7B"/>
      </colorScale>
    </cfRule>
  </conditionalFormatting>
  <conditionalFormatting sqref="NY2:NY10">
    <cfRule type="colorScale" priority="864">
      <colorScale>
        <cfvo type="min"/>
        <cfvo type="percentile" val="50"/>
        <cfvo type="max"/>
        <color rgb="FFF8696B"/>
        <color rgb="FFFFEB84"/>
        <color rgb="FF63BE7B"/>
      </colorScale>
    </cfRule>
  </conditionalFormatting>
  <conditionalFormatting sqref="NW2:NW10">
    <cfRule type="colorScale" priority="863">
      <colorScale>
        <cfvo type="min"/>
        <cfvo type="percentile" val="50"/>
        <cfvo type="max"/>
        <color rgb="FFF8696B"/>
        <color rgb="FFFFEB84"/>
        <color rgb="FF63BE7B"/>
      </colorScale>
    </cfRule>
  </conditionalFormatting>
  <conditionalFormatting sqref="OA2:OA10">
    <cfRule type="colorScale" priority="862">
      <colorScale>
        <cfvo type="min"/>
        <cfvo type="percentile" val="50"/>
        <cfvo type="max"/>
        <color rgb="FFF8696B"/>
        <color rgb="FFFFEB84"/>
        <color rgb="FF63BE7B"/>
      </colorScale>
    </cfRule>
  </conditionalFormatting>
  <conditionalFormatting sqref="OT96:OT123">
    <cfRule type="colorScale" priority="856">
      <colorScale>
        <cfvo type="min"/>
        <cfvo type="percentile" val="50"/>
        <cfvo type="max"/>
        <color rgb="FFF8696B"/>
        <color rgb="FFFFEB84"/>
        <color rgb="FF63BE7B"/>
      </colorScale>
    </cfRule>
  </conditionalFormatting>
  <conditionalFormatting sqref="OM14:OM92">
    <cfRule type="colorScale" priority="850">
      <colorScale>
        <cfvo type="min"/>
        <cfvo type="percentile" val="50"/>
        <cfvo type="max"/>
        <color rgb="FFF8696B"/>
        <color rgb="FFFFEB84"/>
        <color rgb="FF63BE7B"/>
      </colorScale>
    </cfRule>
  </conditionalFormatting>
  <conditionalFormatting sqref="OQ96:OQ123 OG96:OL123">
    <cfRule type="colorScale" priority="858">
      <colorScale>
        <cfvo type="min"/>
        <cfvo type="percentile" val="50"/>
        <cfvo type="max"/>
        <color rgb="FFF8696B"/>
        <color rgb="FFFFEB84"/>
        <color rgb="FF63BE7B"/>
      </colorScale>
    </cfRule>
  </conditionalFormatting>
  <conditionalFormatting sqref="OR96:OS123">
    <cfRule type="colorScale" priority="857">
      <colorScale>
        <cfvo type="min"/>
        <cfvo type="percentile" val="50"/>
        <cfvo type="max"/>
        <color rgb="FFF8696B"/>
        <color rgb="FFFFEB84"/>
        <color rgb="FF63BE7B"/>
      </colorScale>
    </cfRule>
  </conditionalFormatting>
  <conditionalFormatting sqref="OQ15:OQ24 OG82:OG92 OG15:OG24 OQ82:OQ92 OL15:OL24 OL82:OL92">
    <cfRule type="colorScale" priority="855">
      <colorScale>
        <cfvo type="min"/>
        <cfvo type="percentile" val="50"/>
        <cfvo type="max"/>
        <color rgb="FFF8696B"/>
        <color rgb="FFFFEB84"/>
        <color rgb="FF63BE7B"/>
      </colorScale>
    </cfRule>
  </conditionalFormatting>
  <conditionalFormatting sqref="OF96:OF123">
    <cfRule type="colorScale" priority="854">
      <colorScale>
        <cfvo type="min"/>
        <cfvo type="percentile" val="50"/>
        <cfvo type="max"/>
        <color rgb="FFF8696B"/>
        <color rgb="FFFFEB84"/>
        <color rgb="FF63BE7B"/>
      </colorScale>
    </cfRule>
  </conditionalFormatting>
  <conditionalFormatting sqref="OT14:OT92">
    <cfRule type="colorScale" priority="859">
      <colorScale>
        <cfvo type="min"/>
        <cfvo type="percentile" val="50"/>
        <cfvo type="max"/>
        <color rgb="FFF8696B"/>
        <color rgb="FFFFEB84"/>
        <color rgb="FF63BE7B"/>
      </colorScale>
    </cfRule>
  </conditionalFormatting>
  <conditionalFormatting sqref="OQ25:OQ81 OG25:OG81 OL25:OL81">
    <cfRule type="colorScale" priority="860">
      <colorScale>
        <cfvo type="min"/>
        <cfvo type="percentile" val="50"/>
        <cfvo type="max"/>
        <color rgb="FFF8696B"/>
        <color rgb="FFFFEB84"/>
        <color rgb="FF63BE7B"/>
      </colorScale>
    </cfRule>
  </conditionalFormatting>
  <conditionalFormatting sqref="OR12:OS13 OS14:OS92">
    <cfRule type="colorScale" priority="861">
      <colorScale>
        <cfvo type="min"/>
        <cfvo type="percentile" val="50"/>
        <cfvo type="max"/>
        <color rgb="FFF8696B"/>
        <color rgb="FFFFEB84"/>
        <color rgb="FF63BE7B"/>
      </colorScale>
    </cfRule>
  </conditionalFormatting>
  <conditionalFormatting sqref="OG14 OL14">
    <cfRule type="colorScale" priority="853">
      <colorScale>
        <cfvo type="min"/>
        <cfvo type="percentile" val="50"/>
        <cfvo type="max"/>
        <color rgb="FFF8696B"/>
        <color rgb="FFFFEB84"/>
        <color rgb="FF63BE7B"/>
      </colorScale>
    </cfRule>
  </conditionalFormatting>
  <conditionalFormatting sqref="OQ14:OQ92">
    <cfRule type="colorScale" priority="852">
      <colorScale>
        <cfvo type="min"/>
        <cfvo type="percentile" val="50"/>
        <cfvo type="max"/>
        <color rgb="FFF8696B"/>
        <color rgb="FFFFEB84"/>
        <color rgb="FF63BE7B"/>
      </colorScale>
    </cfRule>
  </conditionalFormatting>
  <conditionalFormatting sqref="OF14:OF92">
    <cfRule type="colorScale" priority="851">
      <colorScale>
        <cfvo type="min"/>
        <cfvo type="percentile" val="50"/>
        <cfvo type="max"/>
        <color rgb="FFF8696B"/>
        <color rgb="FFFFEB84"/>
        <color rgb="FF63BE7B"/>
      </colorScale>
    </cfRule>
  </conditionalFormatting>
  <conditionalFormatting sqref="OU96:OV123">
    <cfRule type="colorScale" priority="849">
      <colorScale>
        <cfvo type="min"/>
        <cfvo type="percentile" val="50"/>
        <cfvo type="max"/>
        <color rgb="FFF8696B"/>
        <color rgb="FFFFEB84"/>
        <color rgb="FF63BE7B"/>
      </colorScale>
    </cfRule>
  </conditionalFormatting>
  <conditionalFormatting sqref="OU14:OU92">
    <cfRule type="colorScale" priority="848">
      <colorScale>
        <cfvo type="min"/>
        <cfvo type="percentile" val="50"/>
        <cfvo type="max"/>
        <color rgb="FF63BE7B"/>
        <color rgb="FFFFEB84"/>
        <color rgb="FFF8696B"/>
      </colorScale>
    </cfRule>
  </conditionalFormatting>
  <conditionalFormatting sqref="OM96:ON123">
    <cfRule type="colorScale" priority="847">
      <colorScale>
        <cfvo type="min"/>
        <cfvo type="percentile" val="50"/>
        <cfvo type="max"/>
        <color rgb="FFF8696B"/>
        <color rgb="FFFFEB84"/>
        <color rgb="FF63BE7B"/>
      </colorScale>
    </cfRule>
  </conditionalFormatting>
  <conditionalFormatting sqref="OO96:OP123">
    <cfRule type="colorScale" priority="846">
      <colorScale>
        <cfvo type="min"/>
        <cfvo type="percentile" val="50"/>
        <cfvo type="max"/>
        <color rgb="FFF8696B"/>
        <color rgb="FFFFEB84"/>
        <color rgb="FF63BE7B"/>
      </colorScale>
    </cfRule>
  </conditionalFormatting>
  <conditionalFormatting sqref="OU96:OV123">
    <cfRule type="colorScale" priority="845">
      <colorScale>
        <cfvo type="min"/>
        <cfvo type="percentile" val="50"/>
        <cfvo type="max"/>
        <color rgb="FF63BE7B"/>
        <color rgb="FFFFEB84"/>
        <color rgb="FFF8696B"/>
      </colorScale>
    </cfRule>
  </conditionalFormatting>
  <conditionalFormatting sqref="OO14:OP92">
    <cfRule type="colorScale" priority="844">
      <colorScale>
        <cfvo type="min"/>
        <cfvo type="percentile" val="50"/>
        <cfvo type="max"/>
        <color rgb="FFF8696B"/>
        <color rgb="FFFFEB84"/>
        <color rgb="FF63BE7B"/>
      </colorScale>
    </cfRule>
  </conditionalFormatting>
  <conditionalFormatting sqref="OQ96:OQ123">
    <cfRule type="colorScale" priority="843">
      <colorScale>
        <cfvo type="min"/>
        <cfvo type="percentile" val="50"/>
        <cfvo type="max"/>
        <color rgb="FFF8696B"/>
        <color rgb="FFFFEB84"/>
        <color rgb="FF63BE7B"/>
      </colorScale>
    </cfRule>
  </conditionalFormatting>
  <conditionalFormatting sqref="OZ14:PA92">
    <cfRule type="colorScale" priority="842">
      <colorScale>
        <cfvo type="min"/>
        <cfvo type="percentile" val="50"/>
        <cfvo type="max"/>
        <color rgb="FFF8696B"/>
        <color rgb="FFFFEB84"/>
        <color rgb="FF63BE7B"/>
      </colorScale>
    </cfRule>
  </conditionalFormatting>
  <conditionalFormatting sqref="OZ96:PB123">
    <cfRule type="colorScale" priority="841">
      <colorScale>
        <cfvo type="min"/>
        <cfvo type="percentile" val="50"/>
        <cfvo type="max"/>
        <color rgb="FFF8696B"/>
        <color rgb="FFFFEB84"/>
        <color rgb="FF63BE7B"/>
      </colorScale>
    </cfRule>
  </conditionalFormatting>
  <conditionalFormatting sqref="PC14:PC92">
    <cfRule type="colorScale" priority="840">
      <colorScale>
        <cfvo type="min"/>
        <cfvo type="percentile" val="50"/>
        <cfvo type="max"/>
        <color rgb="FFF8696B"/>
        <color rgb="FFFFEB84"/>
        <color rgb="FF63BE7B"/>
      </colorScale>
    </cfRule>
  </conditionalFormatting>
  <conditionalFormatting sqref="PC96:PC123">
    <cfRule type="colorScale" priority="839">
      <colorScale>
        <cfvo type="min"/>
        <cfvo type="percentile" val="50"/>
        <cfvo type="max"/>
        <color rgb="FFF8696B"/>
        <color rgb="FFFFEB84"/>
        <color rgb="FF63BE7B"/>
      </colorScale>
    </cfRule>
  </conditionalFormatting>
  <conditionalFormatting sqref="OP2:OP10 OL2:OL10">
    <cfRule type="colorScale" priority="838">
      <colorScale>
        <cfvo type="min"/>
        <cfvo type="percentile" val="50"/>
        <cfvo type="max"/>
        <color rgb="FFF8696B"/>
        <color rgb="FFFFEB84"/>
        <color rgb="FF63BE7B"/>
      </colorScale>
    </cfRule>
  </conditionalFormatting>
  <conditionalFormatting sqref="OM2:ON10">
    <cfRule type="colorScale" priority="837">
      <colorScale>
        <cfvo type="min"/>
        <cfvo type="percentile" val="50"/>
        <cfvo type="max"/>
        <color rgb="FFF8696B"/>
        <color rgb="FFFFEB84"/>
        <color rgb="FF63BE7B"/>
      </colorScale>
    </cfRule>
  </conditionalFormatting>
  <conditionalFormatting sqref="OQ2:OQ10">
    <cfRule type="colorScale" priority="836">
      <colorScale>
        <cfvo type="min"/>
        <cfvo type="percentile" val="50"/>
        <cfvo type="max"/>
        <color rgb="FFF8696B"/>
        <color rgb="FFFFEB84"/>
        <color rgb="FF63BE7B"/>
      </colorScale>
    </cfRule>
  </conditionalFormatting>
  <conditionalFormatting sqref="OJ14:OK92">
    <cfRule type="colorScale" priority="835">
      <colorScale>
        <cfvo type="min"/>
        <cfvo type="percentile" val="50"/>
        <cfvo type="max"/>
        <color rgb="FFF8696B"/>
        <color rgb="FFFFEB84"/>
        <color rgb="FF63BE7B"/>
      </colorScale>
    </cfRule>
  </conditionalFormatting>
  <conditionalFormatting sqref="OH14:OI92">
    <cfRule type="colorScale" priority="834">
      <colorScale>
        <cfvo type="min"/>
        <cfvo type="percentile" val="50"/>
        <cfvo type="max"/>
        <color rgb="FFF8696B"/>
        <color rgb="FFFFEB84"/>
        <color rgb="FF63BE7B"/>
      </colorScale>
    </cfRule>
  </conditionalFormatting>
  <conditionalFormatting sqref="ON14:ON92">
    <cfRule type="colorScale" priority="833">
      <colorScale>
        <cfvo type="min"/>
        <cfvo type="percentile" val="50"/>
        <cfvo type="max"/>
        <color rgb="FFF8696B"/>
        <color rgb="FFFFEB84"/>
        <color rgb="FF63BE7B"/>
      </colorScale>
    </cfRule>
  </conditionalFormatting>
  <conditionalFormatting sqref="PB14:PB92">
    <cfRule type="colorScale" priority="832">
      <colorScale>
        <cfvo type="min"/>
        <cfvo type="percentile" val="50"/>
        <cfvo type="max"/>
        <color rgb="FFF8696B"/>
        <color rgb="FFFFEB84"/>
        <color rgb="FF63BE7B"/>
      </colorScale>
    </cfRule>
  </conditionalFormatting>
  <conditionalFormatting sqref="OH14:OH92">
    <cfRule type="colorScale" priority="831">
      <colorScale>
        <cfvo type="min"/>
        <cfvo type="percentile" val="50"/>
        <cfvo type="max"/>
        <color rgb="FFF8696B"/>
        <color rgb="FFFFEB84"/>
        <color rgb="FF63BE7B"/>
      </colorScale>
    </cfRule>
  </conditionalFormatting>
  <conditionalFormatting sqref="OG14:OG92">
    <cfRule type="colorScale" priority="830">
      <colorScale>
        <cfvo type="min"/>
        <cfvo type="percentile" val="50"/>
        <cfvo type="max"/>
        <color rgb="FFF8696B"/>
        <color rgb="FFFFEB84"/>
        <color rgb="FF63BE7B"/>
      </colorScale>
    </cfRule>
  </conditionalFormatting>
  <conditionalFormatting sqref="PD14:PD92">
    <cfRule type="colorScale" priority="829">
      <colorScale>
        <cfvo type="min"/>
        <cfvo type="percentile" val="50"/>
        <cfvo type="max"/>
        <color rgb="FFF8696B"/>
        <color rgb="FFFFEB84"/>
        <color rgb="FF63BE7B"/>
      </colorScale>
    </cfRule>
  </conditionalFormatting>
  <conditionalFormatting sqref="PD96:PD123">
    <cfRule type="colorScale" priority="828">
      <colorScale>
        <cfvo type="min"/>
        <cfvo type="percentile" val="50"/>
        <cfvo type="max"/>
        <color rgb="FFF8696B"/>
        <color rgb="FFFFEB84"/>
        <color rgb="FF63BE7B"/>
      </colorScale>
    </cfRule>
  </conditionalFormatting>
  <conditionalFormatting sqref="OR14:OR92">
    <cfRule type="colorScale" priority="827">
      <colorScale>
        <cfvo type="min"/>
        <cfvo type="percentile" val="50"/>
        <cfvo type="max"/>
        <color rgb="FFF8696B"/>
        <color rgb="FFFFEB84"/>
        <color rgb="FF63BE7B"/>
      </colorScale>
    </cfRule>
  </conditionalFormatting>
  <conditionalFormatting sqref="OR14:OR92">
    <cfRule type="colorScale" priority="826">
      <colorScale>
        <cfvo type="min"/>
        <cfvo type="percentile" val="50"/>
        <cfvo type="max"/>
        <color rgb="FFF8696B"/>
        <color rgb="FFFFEB84"/>
        <color rgb="FF63BE7B"/>
      </colorScale>
    </cfRule>
  </conditionalFormatting>
  <conditionalFormatting sqref="OU2:OU10">
    <cfRule type="colorScale" priority="825">
      <colorScale>
        <cfvo type="min"/>
        <cfvo type="percentile" val="50"/>
        <cfvo type="max"/>
        <color rgb="FFF8696B"/>
        <color rgb="FFFFEB84"/>
        <color rgb="FF63BE7B"/>
      </colorScale>
    </cfRule>
  </conditionalFormatting>
  <conditionalFormatting sqref="OY2:OY10">
    <cfRule type="colorScale" priority="824">
      <colorScale>
        <cfvo type="min"/>
        <cfvo type="percentile" val="50"/>
        <cfvo type="max"/>
        <color rgb="FFF8696B"/>
        <color rgb="FFFFEB84"/>
        <color rgb="FF63BE7B"/>
      </colorScale>
    </cfRule>
  </conditionalFormatting>
  <conditionalFormatting sqref="OW2:OW10">
    <cfRule type="colorScale" priority="823">
      <colorScale>
        <cfvo type="min"/>
        <cfvo type="percentile" val="50"/>
        <cfvo type="max"/>
        <color rgb="FFF8696B"/>
        <color rgb="FFFFEB84"/>
        <color rgb="FF63BE7B"/>
      </colorScale>
    </cfRule>
  </conditionalFormatting>
  <conditionalFormatting sqref="PA2:PA10">
    <cfRule type="colorScale" priority="822">
      <colorScale>
        <cfvo type="min"/>
        <cfvo type="percentile" val="50"/>
        <cfvo type="max"/>
        <color rgb="FFF8696B"/>
        <color rgb="FFFFEB84"/>
        <color rgb="FF63BE7B"/>
      </colorScale>
    </cfRule>
  </conditionalFormatting>
  <conditionalFormatting sqref="PU96:PU123">
    <cfRule type="colorScale" priority="816">
      <colorScale>
        <cfvo type="min"/>
        <cfvo type="percentile" val="50"/>
        <cfvo type="max"/>
        <color rgb="FFF8696B"/>
        <color rgb="FFFFEB84"/>
        <color rgb="FF63BE7B"/>
      </colorScale>
    </cfRule>
  </conditionalFormatting>
  <conditionalFormatting sqref="PN14:PN92">
    <cfRule type="colorScale" priority="810">
      <colorScale>
        <cfvo type="min"/>
        <cfvo type="percentile" val="50"/>
        <cfvo type="max"/>
        <color rgb="FFF8696B"/>
        <color rgb="FFFFEB84"/>
        <color rgb="FF63BE7B"/>
      </colorScale>
    </cfRule>
  </conditionalFormatting>
  <conditionalFormatting sqref="PR96:PR123 PG96:PM123">
    <cfRule type="colorScale" priority="818">
      <colorScale>
        <cfvo type="min"/>
        <cfvo type="percentile" val="50"/>
        <cfvo type="max"/>
        <color rgb="FFF8696B"/>
        <color rgb="FFFFEB84"/>
        <color rgb="FF63BE7B"/>
      </colorScale>
    </cfRule>
  </conditionalFormatting>
  <conditionalFormatting sqref="PS96:PT123">
    <cfRule type="colorScale" priority="817">
      <colorScale>
        <cfvo type="min"/>
        <cfvo type="percentile" val="50"/>
        <cfvo type="max"/>
        <color rgb="FFF8696B"/>
        <color rgb="FFFFEB84"/>
        <color rgb="FF63BE7B"/>
      </colorScale>
    </cfRule>
  </conditionalFormatting>
  <conditionalFormatting sqref="PR15:PR24 PG82:PH92 PG15:PH24 PR82:PR92 PM15:PM24 PM82:PM92">
    <cfRule type="colorScale" priority="815">
      <colorScale>
        <cfvo type="min"/>
        <cfvo type="percentile" val="50"/>
        <cfvo type="max"/>
        <color rgb="FFF8696B"/>
        <color rgb="FFFFEB84"/>
        <color rgb="FF63BE7B"/>
      </colorScale>
    </cfRule>
  </conditionalFormatting>
  <conditionalFormatting sqref="PF96:PF123">
    <cfRule type="colorScale" priority="814">
      <colorScale>
        <cfvo type="min"/>
        <cfvo type="percentile" val="50"/>
        <cfvo type="max"/>
        <color rgb="FFF8696B"/>
        <color rgb="FFFFEB84"/>
        <color rgb="FF63BE7B"/>
      </colorScale>
    </cfRule>
  </conditionalFormatting>
  <conditionalFormatting sqref="PU14:PU92">
    <cfRule type="colorScale" priority="819">
      <colorScale>
        <cfvo type="min"/>
        <cfvo type="percentile" val="50"/>
        <cfvo type="max"/>
        <color rgb="FFF8696B"/>
        <color rgb="FFFFEB84"/>
        <color rgb="FF63BE7B"/>
      </colorScale>
    </cfRule>
  </conditionalFormatting>
  <conditionalFormatting sqref="PR25:PR81 PG25:PH81 PM25:PM81">
    <cfRule type="colorScale" priority="820">
      <colorScale>
        <cfvo type="min"/>
        <cfvo type="percentile" val="50"/>
        <cfvo type="max"/>
        <color rgb="FFF8696B"/>
        <color rgb="FFFFEB84"/>
        <color rgb="FF63BE7B"/>
      </colorScale>
    </cfRule>
  </conditionalFormatting>
  <conditionalFormatting sqref="PS12:PT13 PT14:PT92">
    <cfRule type="colorScale" priority="821">
      <colorScale>
        <cfvo type="min"/>
        <cfvo type="percentile" val="50"/>
        <cfvo type="max"/>
        <color rgb="FFF8696B"/>
        <color rgb="FFFFEB84"/>
        <color rgb="FF63BE7B"/>
      </colorScale>
    </cfRule>
  </conditionalFormatting>
  <conditionalFormatting sqref="PG14:PH14 PM14">
    <cfRule type="colorScale" priority="813">
      <colorScale>
        <cfvo type="min"/>
        <cfvo type="percentile" val="50"/>
        <cfvo type="max"/>
        <color rgb="FFF8696B"/>
        <color rgb="FFFFEB84"/>
        <color rgb="FF63BE7B"/>
      </colorScale>
    </cfRule>
  </conditionalFormatting>
  <conditionalFormatting sqref="PR14:PR92">
    <cfRule type="colorScale" priority="812">
      <colorScale>
        <cfvo type="min"/>
        <cfvo type="percentile" val="50"/>
        <cfvo type="max"/>
        <color rgb="FFF8696B"/>
        <color rgb="FFFFEB84"/>
        <color rgb="FF63BE7B"/>
      </colorScale>
    </cfRule>
  </conditionalFormatting>
  <conditionalFormatting sqref="PF14:PF92">
    <cfRule type="colorScale" priority="811">
      <colorScale>
        <cfvo type="min"/>
        <cfvo type="percentile" val="50"/>
        <cfvo type="max"/>
        <color rgb="FFF8696B"/>
        <color rgb="FFFFEB84"/>
        <color rgb="FF63BE7B"/>
      </colorScale>
    </cfRule>
  </conditionalFormatting>
  <conditionalFormatting sqref="PV96:PW123">
    <cfRule type="colorScale" priority="809">
      <colorScale>
        <cfvo type="min"/>
        <cfvo type="percentile" val="50"/>
        <cfvo type="max"/>
        <color rgb="FFF8696B"/>
        <color rgb="FFFFEB84"/>
        <color rgb="FF63BE7B"/>
      </colorScale>
    </cfRule>
  </conditionalFormatting>
  <conditionalFormatting sqref="PV14:PV92">
    <cfRule type="colorScale" priority="808">
      <colorScale>
        <cfvo type="min"/>
        <cfvo type="percentile" val="50"/>
        <cfvo type="max"/>
        <color rgb="FF63BE7B"/>
        <color rgb="FFFFEB84"/>
        <color rgb="FFF8696B"/>
      </colorScale>
    </cfRule>
  </conditionalFormatting>
  <conditionalFormatting sqref="PN96:PO123">
    <cfRule type="colorScale" priority="807">
      <colorScale>
        <cfvo type="min"/>
        <cfvo type="percentile" val="50"/>
        <cfvo type="max"/>
        <color rgb="FFF8696B"/>
        <color rgb="FFFFEB84"/>
        <color rgb="FF63BE7B"/>
      </colorScale>
    </cfRule>
  </conditionalFormatting>
  <conditionalFormatting sqref="PP96:PQ123">
    <cfRule type="colorScale" priority="806">
      <colorScale>
        <cfvo type="min"/>
        <cfvo type="percentile" val="50"/>
        <cfvo type="max"/>
        <color rgb="FFF8696B"/>
        <color rgb="FFFFEB84"/>
        <color rgb="FF63BE7B"/>
      </colorScale>
    </cfRule>
  </conditionalFormatting>
  <conditionalFormatting sqref="PV96:PW123">
    <cfRule type="colorScale" priority="805">
      <colorScale>
        <cfvo type="min"/>
        <cfvo type="percentile" val="50"/>
        <cfvo type="max"/>
        <color rgb="FF63BE7B"/>
        <color rgb="FFFFEB84"/>
        <color rgb="FFF8696B"/>
      </colorScale>
    </cfRule>
  </conditionalFormatting>
  <conditionalFormatting sqref="PP14:PQ92">
    <cfRule type="colorScale" priority="804">
      <colorScale>
        <cfvo type="min"/>
        <cfvo type="percentile" val="50"/>
        <cfvo type="max"/>
        <color rgb="FFF8696B"/>
        <color rgb="FFFFEB84"/>
        <color rgb="FF63BE7B"/>
      </colorScale>
    </cfRule>
  </conditionalFormatting>
  <conditionalFormatting sqref="PR96:PR123">
    <cfRule type="colorScale" priority="803">
      <colorScale>
        <cfvo type="min"/>
        <cfvo type="percentile" val="50"/>
        <cfvo type="max"/>
        <color rgb="FFF8696B"/>
        <color rgb="FFFFEB84"/>
        <color rgb="FF63BE7B"/>
      </colorScale>
    </cfRule>
  </conditionalFormatting>
  <conditionalFormatting sqref="QA14:QB92">
    <cfRule type="colorScale" priority="802">
      <colorScale>
        <cfvo type="min"/>
        <cfvo type="percentile" val="50"/>
        <cfvo type="max"/>
        <color rgb="FFF8696B"/>
        <color rgb="FFFFEB84"/>
        <color rgb="FF63BE7B"/>
      </colorScale>
    </cfRule>
  </conditionalFormatting>
  <conditionalFormatting sqref="QA96:QC123">
    <cfRule type="colorScale" priority="801">
      <colorScale>
        <cfvo type="min"/>
        <cfvo type="percentile" val="50"/>
        <cfvo type="max"/>
        <color rgb="FFF8696B"/>
        <color rgb="FFFFEB84"/>
        <color rgb="FF63BE7B"/>
      </colorScale>
    </cfRule>
  </conditionalFormatting>
  <conditionalFormatting sqref="QD14:QD92">
    <cfRule type="colorScale" priority="800">
      <colorScale>
        <cfvo type="min"/>
        <cfvo type="percentile" val="50"/>
        <cfvo type="max"/>
        <color rgb="FFF8696B"/>
        <color rgb="FFFFEB84"/>
        <color rgb="FF63BE7B"/>
      </colorScale>
    </cfRule>
  </conditionalFormatting>
  <conditionalFormatting sqref="QD96:QD123">
    <cfRule type="colorScale" priority="799">
      <colorScale>
        <cfvo type="min"/>
        <cfvo type="percentile" val="50"/>
        <cfvo type="max"/>
        <color rgb="FFF8696B"/>
        <color rgb="FFFFEB84"/>
        <color rgb="FF63BE7B"/>
      </colorScale>
    </cfRule>
  </conditionalFormatting>
  <conditionalFormatting sqref="PQ2:PQ10 PM2:PM10">
    <cfRule type="colorScale" priority="798">
      <colorScale>
        <cfvo type="min"/>
        <cfvo type="percentile" val="50"/>
        <cfvo type="max"/>
        <color rgb="FFF8696B"/>
        <color rgb="FFFFEB84"/>
        <color rgb="FF63BE7B"/>
      </colorScale>
    </cfRule>
  </conditionalFormatting>
  <conditionalFormatting sqref="PN2:PO10">
    <cfRule type="colorScale" priority="797">
      <colorScale>
        <cfvo type="min"/>
        <cfvo type="percentile" val="50"/>
        <cfvo type="max"/>
        <color rgb="FFF8696B"/>
        <color rgb="FFFFEB84"/>
        <color rgb="FF63BE7B"/>
      </colorScale>
    </cfRule>
  </conditionalFormatting>
  <conditionalFormatting sqref="PR2:PR10">
    <cfRule type="colorScale" priority="796">
      <colorScale>
        <cfvo type="min"/>
        <cfvo type="percentile" val="50"/>
        <cfvo type="max"/>
        <color rgb="FFF8696B"/>
        <color rgb="FFFFEB84"/>
        <color rgb="FF63BE7B"/>
      </colorScale>
    </cfRule>
  </conditionalFormatting>
  <conditionalFormatting sqref="PK14:PL92">
    <cfRule type="colorScale" priority="795">
      <colorScale>
        <cfvo type="min"/>
        <cfvo type="percentile" val="50"/>
        <cfvo type="max"/>
        <color rgb="FFF8696B"/>
        <color rgb="FFFFEB84"/>
        <color rgb="FF63BE7B"/>
      </colorScale>
    </cfRule>
  </conditionalFormatting>
  <conditionalFormatting sqref="PI14:PJ92">
    <cfRule type="colorScale" priority="794">
      <colorScale>
        <cfvo type="min"/>
        <cfvo type="percentile" val="50"/>
        <cfvo type="max"/>
        <color rgb="FFF8696B"/>
        <color rgb="FFFFEB84"/>
        <color rgb="FF63BE7B"/>
      </colorScale>
    </cfRule>
  </conditionalFormatting>
  <conditionalFormatting sqref="PO14:PO92">
    <cfRule type="colorScale" priority="793">
      <colorScale>
        <cfvo type="min"/>
        <cfvo type="percentile" val="50"/>
        <cfvo type="max"/>
        <color rgb="FFF8696B"/>
        <color rgb="FFFFEB84"/>
        <color rgb="FF63BE7B"/>
      </colorScale>
    </cfRule>
  </conditionalFormatting>
  <conditionalFormatting sqref="QC14:QC92">
    <cfRule type="colorScale" priority="792">
      <colorScale>
        <cfvo type="min"/>
        <cfvo type="percentile" val="50"/>
        <cfvo type="max"/>
        <color rgb="FFF8696B"/>
        <color rgb="FFFFEB84"/>
        <color rgb="FF63BE7B"/>
      </colorScale>
    </cfRule>
  </conditionalFormatting>
  <conditionalFormatting sqref="PI14:PI92">
    <cfRule type="colorScale" priority="791">
      <colorScale>
        <cfvo type="min"/>
        <cfvo type="percentile" val="50"/>
        <cfvo type="max"/>
        <color rgb="FFF8696B"/>
        <color rgb="FFFFEB84"/>
        <color rgb="FF63BE7B"/>
      </colorScale>
    </cfRule>
  </conditionalFormatting>
  <conditionalFormatting sqref="PG14:PH92">
    <cfRule type="colorScale" priority="790">
      <colorScale>
        <cfvo type="min"/>
        <cfvo type="percentile" val="50"/>
        <cfvo type="max"/>
        <color rgb="FFF8696B"/>
        <color rgb="FFFFEB84"/>
        <color rgb="FF63BE7B"/>
      </colorScale>
    </cfRule>
  </conditionalFormatting>
  <conditionalFormatting sqref="QE14:QF92">
    <cfRule type="colorScale" priority="789">
      <colorScale>
        <cfvo type="min"/>
        <cfvo type="percentile" val="50"/>
        <cfvo type="max"/>
        <color rgb="FFF8696B"/>
        <color rgb="FFFFEB84"/>
        <color rgb="FF63BE7B"/>
      </colorScale>
    </cfRule>
  </conditionalFormatting>
  <conditionalFormatting sqref="QE96:QF123">
    <cfRule type="colorScale" priority="788">
      <colorScale>
        <cfvo type="min"/>
        <cfvo type="percentile" val="50"/>
        <cfvo type="max"/>
        <color rgb="FFF8696B"/>
        <color rgb="FFFFEB84"/>
        <color rgb="FF63BE7B"/>
      </colorScale>
    </cfRule>
  </conditionalFormatting>
  <conditionalFormatting sqref="PS14:PS92">
    <cfRule type="colorScale" priority="787">
      <colorScale>
        <cfvo type="min"/>
        <cfvo type="percentile" val="50"/>
        <cfvo type="max"/>
        <color rgb="FFF8696B"/>
        <color rgb="FFFFEB84"/>
        <color rgb="FF63BE7B"/>
      </colorScale>
    </cfRule>
  </conditionalFormatting>
  <conditionalFormatting sqref="PS14:PS92">
    <cfRule type="colorScale" priority="786">
      <colorScale>
        <cfvo type="min"/>
        <cfvo type="percentile" val="50"/>
        <cfvo type="max"/>
        <color rgb="FFF8696B"/>
        <color rgb="FFFFEB84"/>
        <color rgb="FF63BE7B"/>
      </colorScale>
    </cfRule>
  </conditionalFormatting>
  <conditionalFormatting sqref="PV2:PV10">
    <cfRule type="colorScale" priority="785">
      <colorScale>
        <cfvo type="min"/>
        <cfvo type="percentile" val="50"/>
        <cfvo type="max"/>
        <color rgb="FFF8696B"/>
        <color rgb="FFFFEB84"/>
        <color rgb="FF63BE7B"/>
      </colorScale>
    </cfRule>
  </conditionalFormatting>
  <conditionalFormatting sqref="PZ2:PZ10">
    <cfRule type="colorScale" priority="784">
      <colorScale>
        <cfvo type="min"/>
        <cfvo type="percentile" val="50"/>
        <cfvo type="max"/>
        <color rgb="FFF8696B"/>
        <color rgb="FFFFEB84"/>
        <color rgb="FF63BE7B"/>
      </colorScale>
    </cfRule>
  </conditionalFormatting>
  <conditionalFormatting sqref="PX2:PX10">
    <cfRule type="colorScale" priority="783">
      <colorScale>
        <cfvo type="min"/>
        <cfvo type="percentile" val="50"/>
        <cfvo type="max"/>
        <color rgb="FFF8696B"/>
        <color rgb="FFFFEB84"/>
        <color rgb="FF63BE7B"/>
      </colorScale>
    </cfRule>
  </conditionalFormatting>
  <conditionalFormatting sqref="QB2:QB10">
    <cfRule type="colorScale" priority="782">
      <colorScale>
        <cfvo type="min"/>
        <cfvo type="percentile" val="50"/>
        <cfvo type="max"/>
        <color rgb="FFF8696B"/>
        <color rgb="FFFFEB84"/>
        <color rgb="FF63BE7B"/>
      </colorScale>
    </cfRule>
  </conditionalFormatting>
  <conditionalFormatting sqref="QW96:QW123">
    <cfRule type="colorScale" priority="736">
      <colorScale>
        <cfvo type="min"/>
        <cfvo type="percentile" val="50"/>
        <cfvo type="max"/>
        <color rgb="FFF8696B"/>
        <color rgb="FFFFEB84"/>
        <color rgb="FF63BE7B"/>
      </colorScale>
    </cfRule>
  </conditionalFormatting>
  <conditionalFormatting sqref="QP14:QP92">
    <cfRule type="colorScale" priority="730">
      <colorScale>
        <cfvo type="min"/>
        <cfvo type="percentile" val="50"/>
        <cfvo type="max"/>
        <color rgb="FFF8696B"/>
        <color rgb="FFFFEB84"/>
        <color rgb="FF63BE7B"/>
      </colorScale>
    </cfRule>
  </conditionalFormatting>
  <conditionalFormatting sqref="QT96:QT123 QI96:QO123">
    <cfRule type="colorScale" priority="738">
      <colorScale>
        <cfvo type="min"/>
        <cfvo type="percentile" val="50"/>
        <cfvo type="max"/>
        <color rgb="FFF8696B"/>
        <color rgb="FFFFEB84"/>
        <color rgb="FF63BE7B"/>
      </colorScale>
    </cfRule>
  </conditionalFormatting>
  <conditionalFormatting sqref="QU96:QV123">
    <cfRule type="colorScale" priority="737">
      <colorScale>
        <cfvo type="min"/>
        <cfvo type="percentile" val="50"/>
        <cfvo type="max"/>
        <color rgb="FFF8696B"/>
        <color rgb="FFFFEB84"/>
        <color rgb="FF63BE7B"/>
      </colorScale>
    </cfRule>
  </conditionalFormatting>
  <conditionalFormatting sqref="QT15:QT24 QI82:QJ92 QI15:QJ24 QT82:QT92 QO15:QO24 QO82:QO92">
    <cfRule type="colorScale" priority="735">
      <colorScale>
        <cfvo type="min"/>
        <cfvo type="percentile" val="50"/>
        <cfvo type="max"/>
        <color rgb="FFF8696B"/>
        <color rgb="FFFFEB84"/>
        <color rgb="FF63BE7B"/>
      </colorScale>
    </cfRule>
  </conditionalFormatting>
  <conditionalFormatting sqref="QH96:QH123">
    <cfRule type="colorScale" priority="734">
      <colorScale>
        <cfvo type="min"/>
        <cfvo type="percentile" val="50"/>
        <cfvo type="max"/>
        <color rgb="FFF8696B"/>
        <color rgb="FFFFEB84"/>
        <color rgb="FF63BE7B"/>
      </colorScale>
    </cfRule>
  </conditionalFormatting>
  <conditionalFormatting sqref="QW14:QW92">
    <cfRule type="colorScale" priority="739">
      <colorScale>
        <cfvo type="min"/>
        <cfvo type="percentile" val="50"/>
        <cfvo type="max"/>
        <color rgb="FFF8696B"/>
        <color rgb="FFFFEB84"/>
        <color rgb="FF63BE7B"/>
      </colorScale>
    </cfRule>
  </conditionalFormatting>
  <conditionalFormatting sqref="QT25:QT81 QI25:QJ81 QO25:QO81">
    <cfRule type="colorScale" priority="740">
      <colorScale>
        <cfvo type="min"/>
        <cfvo type="percentile" val="50"/>
        <cfvo type="max"/>
        <color rgb="FFF8696B"/>
        <color rgb="FFFFEB84"/>
        <color rgb="FF63BE7B"/>
      </colorScale>
    </cfRule>
  </conditionalFormatting>
  <conditionalFormatting sqref="QU12:QV13 QV14:QV92">
    <cfRule type="colorScale" priority="741">
      <colorScale>
        <cfvo type="min"/>
        <cfvo type="percentile" val="50"/>
        <cfvo type="max"/>
        <color rgb="FFF8696B"/>
        <color rgb="FFFFEB84"/>
        <color rgb="FF63BE7B"/>
      </colorScale>
    </cfRule>
  </conditionalFormatting>
  <conditionalFormatting sqref="QI14:QJ14 QO14">
    <cfRule type="colorScale" priority="733">
      <colorScale>
        <cfvo type="min"/>
        <cfvo type="percentile" val="50"/>
        <cfvo type="max"/>
        <color rgb="FFF8696B"/>
        <color rgb="FFFFEB84"/>
        <color rgb="FF63BE7B"/>
      </colorScale>
    </cfRule>
  </conditionalFormatting>
  <conditionalFormatting sqref="QT14:QT92">
    <cfRule type="colorScale" priority="732">
      <colorScale>
        <cfvo type="min"/>
        <cfvo type="percentile" val="50"/>
        <cfvo type="max"/>
        <color rgb="FFF8696B"/>
        <color rgb="FFFFEB84"/>
        <color rgb="FF63BE7B"/>
      </colorScale>
    </cfRule>
  </conditionalFormatting>
  <conditionalFormatting sqref="QH14:QH92">
    <cfRule type="colorScale" priority="731">
      <colorScale>
        <cfvo type="min"/>
        <cfvo type="percentile" val="50"/>
        <cfvo type="max"/>
        <color rgb="FFF8696B"/>
        <color rgb="FFFFEB84"/>
        <color rgb="FF63BE7B"/>
      </colorScale>
    </cfRule>
  </conditionalFormatting>
  <conditionalFormatting sqref="QX96:QY123">
    <cfRule type="colorScale" priority="729">
      <colorScale>
        <cfvo type="min"/>
        <cfvo type="percentile" val="50"/>
        <cfvo type="max"/>
        <color rgb="FFF8696B"/>
        <color rgb="FFFFEB84"/>
        <color rgb="FF63BE7B"/>
      </colorScale>
    </cfRule>
  </conditionalFormatting>
  <conditionalFormatting sqref="QX14:QX92">
    <cfRule type="colorScale" priority="728">
      <colorScale>
        <cfvo type="min"/>
        <cfvo type="percentile" val="50"/>
        <cfvo type="max"/>
        <color rgb="FF63BE7B"/>
        <color rgb="FFFFEB84"/>
        <color rgb="FFF8696B"/>
      </colorScale>
    </cfRule>
  </conditionalFormatting>
  <conditionalFormatting sqref="QP96:QQ123">
    <cfRule type="colorScale" priority="727">
      <colorScale>
        <cfvo type="min"/>
        <cfvo type="percentile" val="50"/>
        <cfvo type="max"/>
        <color rgb="FFF8696B"/>
        <color rgb="FFFFEB84"/>
        <color rgb="FF63BE7B"/>
      </colorScale>
    </cfRule>
  </conditionalFormatting>
  <conditionalFormatting sqref="QR96:QS123">
    <cfRule type="colorScale" priority="726">
      <colorScale>
        <cfvo type="min"/>
        <cfvo type="percentile" val="50"/>
        <cfvo type="max"/>
        <color rgb="FFF8696B"/>
        <color rgb="FFFFEB84"/>
        <color rgb="FF63BE7B"/>
      </colorScale>
    </cfRule>
  </conditionalFormatting>
  <conditionalFormatting sqref="QX96:QY123">
    <cfRule type="colorScale" priority="725">
      <colorScale>
        <cfvo type="min"/>
        <cfvo type="percentile" val="50"/>
        <cfvo type="max"/>
        <color rgb="FF63BE7B"/>
        <color rgb="FFFFEB84"/>
        <color rgb="FFF8696B"/>
      </colorScale>
    </cfRule>
  </conditionalFormatting>
  <conditionalFormatting sqref="QR14:QS92">
    <cfRule type="colorScale" priority="724">
      <colorScale>
        <cfvo type="min"/>
        <cfvo type="percentile" val="50"/>
        <cfvo type="max"/>
        <color rgb="FFF8696B"/>
        <color rgb="FFFFEB84"/>
        <color rgb="FF63BE7B"/>
      </colorScale>
    </cfRule>
  </conditionalFormatting>
  <conditionalFormatting sqref="QT96:QT123">
    <cfRule type="colorScale" priority="723">
      <colorScale>
        <cfvo type="min"/>
        <cfvo type="percentile" val="50"/>
        <cfvo type="max"/>
        <color rgb="FFF8696B"/>
        <color rgb="FFFFEB84"/>
        <color rgb="FF63BE7B"/>
      </colorScale>
    </cfRule>
  </conditionalFormatting>
  <conditionalFormatting sqref="RC14:RC92">
    <cfRule type="colorScale" priority="722">
      <colorScale>
        <cfvo type="min"/>
        <cfvo type="percentile" val="50"/>
        <cfvo type="max"/>
        <color rgb="FFF8696B"/>
        <color rgb="FFFFEB84"/>
        <color rgb="FF63BE7B"/>
      </colorScale>
    </cfRule>
  </conditionalFormatting>
  <conditionalFormatting sqref="RC96:RE123">
    <cfRule type="colorScale" priority="721">
      <colorScale>
        <cfvo type="min"/>
        <cfvo type="percentile" val="50"/>
        <cfvo type="max"/>
        <color rgb="FFF8696B"/>
        <color rgb="FFFFEB84"/>
        <color rgb="FF63BE7B"/>
      </colorScale>
    </cfRule>
  </conditionalFormatting>
  <conditionalFormatting sqref="RF14:RF92">
    <cfRule type="colorScale" priority="720">
      <colorScale>
        <cfvo type="min"/>
        <cfvo type="percentile" val="50"/>
        <cfvo type="max"/>
        <color rgb="FFF8696B"/>
        <color rgb="FFFFEB84"/>
        <color rgb="FF63BE7B"/>
      </colorScale>
    </cfRule>
  </conditionalFormatting>
  <conditionalFormatting sqref="RF96:RF123">
    <cfRule type="colorScale" priority="719">
      <colorScale>
        <cfvo type="min"/>
        <cfvo type="percentile" val="50"/>
        <cfvo type="max"/>
        <color rgb="FFF8696B"/>
        <color rgb="FFFFEB84"/>
        <color rgb="FF63BE7B"/>
      </colorScale>
    </cfRule>
  </conditionalFormatting>
  <conditionalFormatting sqref="QN2:QN10 QS2:QS10">
    <cfRule type="colorScale" priority="718">
      <colorScale>
        <cfvo type="min"/>
        <cfvo type="percentile" val="50"/>
        <cfvo type="max"/>
        <color rgb="FFF8696B"/>
        <color rgb="FFFFEB84"/>
        <color rgb="FF63BE7B"/>
      </colorScale>
    </cfRule>
  </conditionalFormatting>
  <conditionalFormatting sqref="QT2:QT10">
    <cfRule type="colorScale" priority="716">
      <colorScale>
        <cfvo type="min"/>
        <cfvo type="percentile" val="50"/>
        <cfvo type="max"/>
        <color rgb="FFF8696B"/>
        <color rgb="FFFFEB84"/>
        <color rgb="FF63BE7B"/>
      </colorScale>
    </cfRule>
  </conditionalFormatting>
  <conditionalFormatting sqref="QM14:QN92">
    <cfRule type="colorScale" priority="715">
      <colorScale>
        <cfvo type="min"/>
        <cfvo type="percentile" val="50"/>
        <cfvo type="max"/>
        <color rgb="FFF8696B"/>
        <color rgb="FFFFEB84"/>
        <color rgb="FF63BE7B"/>
      </colorScale>
    </cfRule>
  </conditionalFormatting>
  <conditionalFormatting sqref="QK14:QL92">
    <cfRule type="colorScale" priority="714">
      <colorScale>
        <cfvo type="min"/>
        <cfvo type="percentile" val="50"/>
        <cfvo type="max"/>
        <color rgb="FFF8696B"/>
        <color rgb="FFFFEB84"/>
        <color rgb="FF63BE7B"/>
      </colorScale>
    </cfRule>
  </conditionalFormatting>
  <conditionalFormatting sqref="QQ14:QQ92">
    <cfRule type="colorScale" priority="713">
      <colorScale>
        <cfvo type="min"/>
        <cfvo type="percentile" val="50"/>
        <cfvo type="max"/>
        <color rgb="FFF8696B"/>
        <color rgb="FFFFEB84"/>
        <color rgb="FF63BE7B"/>
      </colorScale>
    </cfRule>
  </conditionalFormatting>
  <conditionalFormatting sqref="RE14:RE92">
    <cfRule type="colorScale" priority="712">
      <colorScale>
        <cfvo type="min"/>
        <cfvo type="percentile" val="50"/>
        <cfvo type="max"/>
        <color rgb="FFF8696B"/>
        <color rgb="FFFFEB84"/>
        <color rgb="FF63BE7B"/>
      </colorScale>
    </cfRule>
  </conditionalFormatting>
  <conditionalFormatting sqref="QK14:QK92">
    <cfRule type="colorScale" priority="711">
      <colorScale>
        <cfvo type="min"/>
        <cfvo type="percentile" val="50"/>
        <cfvo type="max"/>
        <color rgb="FFF8696B"/>
        <color rgb="FFFFEB84"/>
        <color rgb="FF63BE7B"/>
      </colorScale>
    </cfRule>
  </conditionalFormatting>
  <conditionalFormatting sqref="QI14:QJ92">
    <cfRule type="colorScale" priority="710">
      <colorScale>
        <cfvo type="min"/>
        <cfvo type="percentile" val="50"/>
        <cfvo type="max"/>
        <color rgb="FFF8696B"/>
        <color rgb="FFFFEB84"/>
        <color rgb="FF63BE7B"/>
      </colorScale>
    </cfRule>
  </conditionalFormatting>
  <conditionalFormatting sqref="RG14:RH92 RJ14:RM92">
    <cfRule type="colorScale" priority="709">
      <colorScale>
        <cfvo type="min"/>
        <cfvo type="percentile" val="50"/>
        <cfvo type="max"/>
        <color rgb="FFF8696B"/>
        <color rgb="FFFFEB84"/>
        <color rgb="FF63BE7B"/>
      </colorScale>
    </cfRule>
  </conditionalFormatting>
  <conditionalFormatting sqref="RG96:RM123">
    <cfRule type="colorScale" priority="708">
      <colorScale>
        <cfvo type="min"/>
        <cfvo type="percentile" val="50"/>
        <cfvo type="max"/>
        <color rgb="FFF8696B"/>
        <color rgb="FFFFEB84"/>
        <color rgb="FF63BE7B"/>
      </colorScale>
    </cfRule>
  </conditionalFormatting>
  <conditionalFormatting sqref="QU14:QU92">
    <cfRule type="colorScale" priority="707">
      <colorScale>
        <cfvo type="min"/>
        <cfvo type="percentile" val="50"/>
        <cfvo type="max"/>
        <color rgb="FFF8696B"/>
        <color rgb="FFFFEB84"/>
        <color rgb="FF63BE7B"/>
      </colorScale>
    </cfRule>
  </conditionalFormatting>
  <conditionalFormatting sqref="QU14:QU92">
    <cfRule type="colorScale" priority="706">
      <colorScale>
        <cfvo type="min"/>
        <cfvo type="percentile" val="50"/>
        <cfvo type="max"/>
        <color rgb="FFF8696B"/>
        <color rgb="FFFFEB84"/>
        <color rgb="FF63BE7B"/>
      </colorScale>
    </cfRule>
  </conditionalFormatting>
  <conditionalFormatting sqref="QX2:QX10">
    <cfRule type="colorScale" priority="705">
      <colorScale>
        <cfvo type="min"/>
        <cfvo type="percentile" val="50"/>
        <cfvo type="max"/>
        <color rgb="FFF8696B"/>
        <color rgb="FFFFEB84"/>
        <color rgb="FF63BE7B"/>
      </colorScale>
    </cfRule>
  </conditionalFormatting>
  <conditionalFormatting sqref="RB2:RB10">
    <cfRule type="colorScale" priority="704">
      <colorScale>
        <cfvo type="min"/>
        <cfvo type="percentile" val="50"/>
        <cfvo type="max"/>
        <color rgb="FFF8696B"/>
        <color rgb="FFFFEB84"/>
        <color rgb="FF63BE7B"/>
      </colorScale>
    </cfRule>
  </conditionalFormatting>
  <conditionalFormatting sqref="QZ2:QZ10">
    <cfRule type="colorScale" priority="703">
      <colorScale>
        <cfvo type="min"/>
        <cfvo type="percentile" val="50"/>
        <cfvo type="max"/>
        <color rgb="FFF8696B"/>
        <color rgb="FFFFEB84"/>
        <color rgb="FF63BE7B"/>
      </colorScale>
    </cfRule>
  </conditionalFormatting>
  <conditionalFormatting sqref="RD2:RD10">
    <cfRule type="colorScale" priority="702">
      <colorScale>
        <cfvo type="min"/>
        <cfvo type="percentile" val="50"/>
        <cfvo type="max"/>
        <color rgb="FFF8696B"/>
        <color rgb="FFFFEB84"/>
        <color rgb="FF63BE7B"/>
      </colorScale>
    </cfRule>
  </conditionalFormatting>
  <conditionalFormatting sqref="SE96:SE123">
    <cfRule type="colorScale" priority="696">
      <colorScale>
        <cfvo type="min"/>
        <cfvo type="percentile" val="50"/>
        <cfvo type="max"/>
        <color rgb="FFF8696B"/>
        <color rgb="FFFFEB84"/>
        <color rgb="FF63BE7B"/>
      </colorScale>
    </cfRule>
  </conditionalFormatting>
  <conditionalFormatting sqref="RX14:RX92">
    <cfRule type="colorScale" priority="690">
      <colorScale>
        <cfvo type="min"/>
        <cfvo type="percentile" val="50"/>
        <cfvo type="max"/>
        <color rgb="FFF8696B"/>
        <color rgb="FFFFEB84"/>
        <color rgb="FF63BE7B"/>
      </colorScale>
    </cfRule>
  </conditionalFormatting>
  <conditionalFormatting sqref="SB96:SB123 RP96:RW123">
    <cfRule type="colorScale" priority="698">
      <colorScale>
        <cfvo type="min"/>
        <cfvo type="percentile" val="50"/>
        <cfvo type="max"/>
        <color rgb="FFF8696B"/>
        <color rgb="FFFFEB84"/>
        <color rgb="FF63BE7B"/>
      </colorScale>
    </cfRule>
  </conditionalFormatting>
  <conditionalFormatting sqref="SC96:SD123">
    <cfRule type="colorScale" priority="697">
      <colorScale>
        <cfvo type="min"/>
        <cfvo type="percentile" val="50"/>
        <cfvo type="max"/>
        <color rgb="FFF8696B"/>
        <color rgb="FFFFEB84"/>
        <color rgb="FF63BE7B"/>
      </colorScale>
    </cfRule>
  </conditionalFormatting>
  <conditionalFormatting sqref="SB15:SB24 RP82:RR92 RP15:RR24 SB82:SB92 RW15:RW24 RW82:RW92">
    <cfRule type="colorScale" priority="695">
      <colorScale>
        <cfvo type="min"/>
        <cfvo type="percentile" val="50"/>
        <cfvo type="max"/>
        <color rgb="FFF8696B"/>
        <color rgb="FFFFEB84"/>
        <color rgb="FF63BE7B"/>
      </colorScale>
    </cfRule>
  </conditionalFormatting>
  <conditionalFormatting sqref="RO96:RO123">
    <cfRule type="colorScale" priority="694">
      <colorScale>
        <cfvo type="min"/>
        <cfvo type="percentile" val="50"/>
        <cfvo type="max"/>
        <color rgb="FFF8696B"/>
        <color rgb="FFFFEB84"/>
        <color rgb="FF63BE7B"/>
      </colorScale>
    </cfRule>
  </conditionalFormatting>
  <conditionalFormatting sqref="SE14:SE92">
    <cfRule type="colorScale" priority="699">
      <colorScale>
        <cfvo type="min"/>
        <cfvo type="percentile" val="50"/>
        <cfvo type="max"/>
        <color rgb="FFF8696B"/>
        <color rgb="FFFFEB84"/>
        <color rgb="FF63BE7B"/>
      </colorScale>
    </cfRule>
  </conditionalFormatting>
  <conditionalFormatting sqref="SB25:SB81 RP25:RR81 RW25:RW81">
    <cfRule type="colorScale" priority="700">
      <colorScale>
        <cfvo type="min"/>
        <cfvo type="percentile" val="50"/>
        <cfvo type="max"/>
        <color rgb="FFF8696B"/>
        <color rgb="FFFFEB84"/>
        <color rgb="FF63BE7B"/>
      </colorScale>
    </cfRule>
  </conditionalFormatting>
  <conditionalFormatting sqref="SC12:SC13">
    <cfRule type="colorScale" priority="701">
      <colorScale>
        <cfvo type="min"/>
        <cfvo type="percentile" val="50"/>
        <cfvo type="max"/>
        <color rgb="FFF8696B"/>
        <color rgb="FFFFEB84"/>
        <color rgb="FF63BE7B"/>
      </colorScale>
    </cfRule>
  </conditionalFormatting>
  <conditionalFormatting sqref="RP14:RR14 RW14">
    <cfRule type="colorScale" priority="693">
      <colorScale>
        <cfvo type="min"/>
        <cfvo type="percentile" val="50"/>
        <cfvo type="max"/>
        <color rgb="FFF8696B"/>
        <color rgb="FFFFEB84"/>
        <color rgb="FF63BE7B"/>
      </colorScale>
    </cfRule>
  </conditionalFormatting>
  <conditionalFormatting sqref="SB14:SB92">
    <cfRule type="colorScale" priority="692">
      <colorScale>
        <cfvo type="min"/>
        <cfvo type="percentile" val="50"/>
        <cfvo type="max"/>
        <color rgb="FFF8696B"/>
        <color rgb="FFFFEB84"/>
        <color rgb="FF63BE7B"/>
      </colorScale>
    </cfRule>
  </conditionalFormatting>
  <conditionalFormatting sqref="RO14:RO92">
    <cfRule type="colorScale" priority="691">
      <colorScale>
        <cfvo type="min"/>
        <cfvo type="percentile" val="50"/>
        <cfvo type="max"/>
        <color rgb="FFF8696B"/>
        <color rgb="FFFFEB84"/>
        <color rgb="FF63BE7B"/>
      </colorScale>
    </cfRule>
  </conditionalFormatting>
  <conditionalFormatting sqref="SF96:SG123">
    <cfRule type="colorScale" priority="689">
      <colorScale>
        <cfvo type="min"/>
        <cfvo type="percentile" val="50"/>
        <cfvo type="max"/>
        <color rgb="FFF8696B"/>
        <color rgb="FFFFEB84"/>
        <color rgb="FF63BE7B"/>
      </colorScale>
    </cfRule>
  </conditionalFormatting>
  <conditionalFormatting sqref="SF14:SF92">
    <cfRule type="colorScale" priority="688">
      <colorScale>
        <cfvo type="min"/>
        <cfvo type="percentile" val="50"/>
        <cfvo type="max"/>
        <color rgb="FF63BE7B"/>
        <color rgb="FFFFEB84"/>
        <color rgb="FFF8696B"/>
      </colorScale>
    </cfRule>
  </conditionalFormatting>
  <conditionalFormatting sqref="RX96:RY123">
    <cfRule type="colorScale" priority="687">
      <colorScale>
        <cfvo type="min"/>
        <cfvo type="percentile" val="50"/>
        <cfvo type="max"/>
        <color rgb="FFF8696B"/>
        <color rgb="FFFFEB84"/>
        <color rgb="FF63BE7B"/>
      </colorScale>
    </cfRule>
  </conditionalFormatting>
  <conditionalFormatting sqref="RZ96:SA123">
    <cfRule type="colorScale" priority="686">
      <colorScale>
        <cfvo type="min"/>
        <cfvo type="percentile" val="50"/>
        <cfvo type="max"/>
        <color rgb="FFF8696B"/>
        <color rgb="FFFFEB84"/>
        <color rgb="FF63BE7B"/>
      </colorScale>
    </cfRule>
  </conditionalFormatting>
  <conditionalFormatting sqref="SF96:SG123">
    <cfRule type="colorScale" priority="685">
      <colorScale>
        <cfvo type="min"/>
        <cfvo type="percentile" val="50"/>
        <cfvo type="max"/>
        <color rgb="FF63BE7B"/>
        <color rgb="FFFFEB84"/>
        <color rgb="FFF8696B"/>
      </colorScale>
    </cfRule>
  </conditionalFormatting>
  <conditionalFormatting sqref="RZ14:SA92">
    <cfRule type="colorScale" priority="684">
      <colorScale>
        <cfvo type="min"/>
        <cfvo type="percentile" val="50"/>
        <cfvo type="max"/>
        <color rgb="FFF8696B"/>
        <color rgb="FFFFEB84"/>
        <color rgb="FF63BE7B"/>
      </colorScale>
    </cfRule>
  </conditionalFormatting>
  <conditionalFormatting sqref="SB96:SB123">
    <cfRule type="colorScale" priority="683">
      <colorScale>
        <cfvo type="min"/>
        <cfvo type="percentile" val="50"/>
        <cfvo type="max"/>
        <color rgb="FFF8696B"/>
        <color rgb="FFFFEB84"/>
        <color rgb="FF63BE7B"/>
      </colorScale>
    </cfRule>
  </conditionalFormatting>
  <conditionalFormatting sqref="SK14:SK92">
    <cfRule type="colorScale" priority="682">
      <colorScale>
        <cfvo type="min"/>
        <cfvo type="percentile" val="50"/>
        <cfvo type="max"/>
        <color rgb="FFF8696B"/>
        <color rgb="FFFFEB84"/>
        <color rgb="FF63BE7B"/>
      </colorScale>
    </cfRule>
  </conditionalFormatting>
  <conditionalFormatting sqref="SK96:SM123">
    <cfRule type="colorScale" priority="681">
      <colorScale>
        <cfvo type="min"/>
        <cfvo type="percentile" val="50"/>
        <cfvo type="max"/>
        <color rgb="FFF8696B"/>
        <color rgb="FFFFEB84"/>
        <color rgb="FF63BE7B"/>
      </colorScale>
    </cfRule>
  </conditionalFormatting>
  <conditionalFormatting sqref="SN14:SN92">
    <cfRule type="colorScale" priority="680">
      <colorScale>
        <cfvo type="min"/>
        <cfvo type="percentile" val="50"/>
        <cfvo type="max"/>
        <color rgb="FFF8696B"/>
        <color rgb="FFFFEB84"/>
        <color rgb="FF63BE7B"/>
      </colorScale>
    </cfRule>
  </conditionalFormatting>
  <conditionalFormatting sqref="SN96:SN123">
    <cfRule type="colorScale" priority="679">
      <colorScale>
        <cfvo type="min"/>
        <cfvo type="percentile" val="50"/>
        <cfvo type="max"/>
        <color rgb="FFF8696B"/>
        <color rgb="FFFFEB84"/>
        <color rgb="FF63BE7B"/>
      </colorScale>
    </cfRule>
  </conditionalFormatting>
  <conditionalFormatting sqref="RV2:RV10 SA2:SA10">
    <cfRule type="colorScale" priority="678">
      <colorScale>
        <cfvo type="min"/>
        <cfvo type="percentile" val="50"/>
        <cfvo type="max"/>
        <color rgb="FFF8696B"/>
        <color rgb="FFFFEB84"/>
        <color rgb="FF63BE7B"/>
      </colorScale>
    </cfRule>
  </conditionalFormatting>
  <conditionalFormatting sqref="SB2:SB10">
    <cfRule type="colorScale" priority="676">
      <colorScale>
        <cfvo type="min"/>
        <cfvo type="percentile" val="50"/>
        <cfvo type="max"/>
        <color rgb="FFF8696B"/>
        <color rgb="FFFFEB84"/>
        <color rgb="FF63BE7B"/>
      </colorScale>
    </cfRule>
  </conditionalFormatting>
  <conditionalFormatting sqref="RU14:RV92">
    <cfRule type="colorScale" priority="675">
      <colorScale>
        <cfvo type="min"/>
        <cfvo type="percentile" val="50"/>
        <cfvo type="max"/>
        <color rgb="FFF8696B"/>
        <color rgb="FFFFEB84"/>
        <color rgb="FF63BE7B"/>
      </colorScale>
    </cfRule>
  </conditionalFormatting>
  <conditionalFormatting sqref="RS14:RT92">
    <cfRule type="colorScale" priority="674">
      <colorScale>
        <cfvo type="min"/>
        <cfvo type="percentile" val="50"/>
        <cfvo type="max"/>
        <color rgb="FFF8696B"/>
        <color rgb="FFFFEB84"/>
        <color rgb="FF63BE7B"/>
      </colorScale>
    </cfRule>
  </conditionalFormatting>
  <conditionalFormatting sqref="RY14:RY92">
    <cfRule type="colorScale" priority="673">
      <colorScale>
        <cfvo type="min"/>
        <cfvo type="percentile" val="50"/>
        <cfvo type="max"/>
        <color rgb="FFF8696B"/>
        <color rgb="FFFFEB84"/>
        <color rgb="FF63BE7B"/>
      </colorScale>
    </cfRule>
  </conditionalFormatting>
  <conditionalFormatting sqref="SM14:SM92">
    <cfRule type="colorScale" priority="672">
      <colorScale>
        <cfvo type="min"/>
        <cfvo type="percentile" val="50"/>
        <cfvo type="max"/>
        <color rgb="FFF8696B"/>
        <color rgb="FFFFEB84"/>
        <color rgb="FF63BE7B"/>
      </colorScale>
    </cfRule>
  </conditionalFormatting>
  <conditionalFormatting sqref="RS14:RS92">
    <cfRule type="colorScale" priority="671">
      <colorScale>
        <cfvo type="min"/>
        <cfvo type="percentile" val="50"/>
        <cfvo type="max"/>
        <color rgb="FFF8696B"/>
        <color rgb="FFFFEB84"/>
        <color rgb="FF63BE7B"/>
      </colorScale>
    </cfRule>
  </conditionalFormatting>
  <conditionalFormatting sqref="RP14:RR92">
    <cfRule type="colorScale" priority="670">
      <colorScale>
        <cfvo type="min"/>
        <cfvo type="percentile" val="50"/>
        <cfvo type="max"/>
        <color rgb="FFF8696B"/>
        <color rgb="FFFFEB84"/>
        <color rgb="FF63BE7B"/>
      </colorScale>
    </cfRule>
  </conditionalFormatting>
  <conditionalFormatting sqref="SO14:SP92">
    <cfRule type="colorScale" priority="669">
      <colorScale>
        <cfvo type="min"/>
        <cfvo type="percentile" val="50"/>
        <cfvo type="max"/>
        <color rgb="FFF8696B"/>
        <color rgb="FFFFEB84"/>
        <color rgb="FF63BE7B"/>
      </colorScale>
    </cfRule>
  </conditionalFormatting>
  <conditionalFormatting sqref="SO96:SP123">
    <cfRule type="colorScale" priority="668">
      <colorScale>
        <cfvo type="min"/>
        <cfvo type="percentile" val="50"/>
        <cfvo type="max"/>
        <color rgb="FFF8696B"/>
        <color rgb="FFFFEB84"/>
        <color rgb="FF63BE7B"/>
      </colorScale>
    </cfRule>
  </conditionalFormatting>
  <conditionalFormatting sqref="SC14:SC92">
    <cfRule type="colorScale" priority="667">
      <colorScale>
        <cfvo type="min"/>
        <cfvo type="percentile" val="50"/>
        <cfvo type="max"/>
        <color rgb="FFF8696B"/>
        <color rgb="FFFFEB84"/>
        <color rgb="FF63BE7B"/>
      </colorScale>
    </cfRule>
  </conditionalFormatting>
  <conditionalFormatting sqref="SC14:SC92">
    <cfRule type="colorScale" priority="666">
      <colorScale>
        <cfvo type="min"/>
        <cfvo type="percentile" val="50"/>
        <cfvo type="max"/>
        <color rgb="FFF8696B"/>
        <color rgb="FFFFEB84"/>
        <color rgb="FF63BE7B"/>
      </colorScale>
    </cfRule>
  </conditionalFormatting>
  <conditionalFormatting sqref="SF2:SF10">
    <cfRule type="colorScale" priority="665">
      <colorScale>
        <cfvo type="min"/>
        <cfvo type="percentile" val="50"/>
        <cfvo type="max"/>
        <color rgb="FFF8696B"/>
        <color rgb="FFFFEB84"/>
        <color rgb="FF63BE7B"/>
      </colorScale>
    </cfRule>
  </conditionalFormatting>
  <conditionalFormatting sqref="SJ2:SJ10">
    <cfRule type="colorScale" priority="664">
      <colorScale>
        <cfvo type="min"/>
        <cfvo type="percentile" val="50"/>
        <cfvo type="max"/>
        <color rgb="FFF8696B"/>
        <color rgb="FFFFEB84"/>
        <color rgb="FF63BE7B"/>
      </colorScale>
    </cfRule>
  </conditionalFormatting>
  <conditionalFormatting sqref="SH2:SH10">
    <cfRule type="colorScale" priority="663">
      <colorScale>
        <cfvo type="min"/>
        <cfvo type="percentile" val="50"/>
        <cfvo type="max"/>
        <color rgb="FFF8696B"/>
        <color rgb="FFFFEB84"/>
        <color rgb="FF63BE7B"/>
      </colorScale>
    </cfRule>
  </conditionalFormatting>
  <conditionalFormatting sqref="SL2:SL10">
    <cfRule type="colorScale" priority="662">
      <colorScale>
        <cfvo type="min"/>
        <cfvo type="percentile" val="50"/>
        <cfvo type="max"/>
        <color rgb="FFF8696B"/>
        <color rgb="FFFFEB84"/>
        <color rgb="FF63BE7B"/>
      </colorScale>
    </cfRule>
  </conditionalFormatting>
  <conditionalFormatting sqref="SQ14:SQ92">
    <cfRule type="colorScale" priority="621">
      <colorScale>
        <cfvo type="min"/>
        <cfvo type="percentile" val="50"/>
        <cfvo type="max"/>
        <color rgb="FFF8696B"/>
        <color rgb="FFFFEB84"/>
        <color rgb="FF63BE7B"/>
      </colorScale>
    </cfRule>
  </conditionalFormatting>
  <conditionalFormatting sqref="SQ96:SR123">
    <cfRule type="colorScale" priority="620">
      <colorScale>
        <cfvo type="min"/>
        <cfvo type="percentile" val="50"/>
        <cfvo type="max"/>
        <color rgb="FFF8696B"/>
        <color rgb="FFFFEB84"/>
        <color rgb="FF63BE7B"/>
      </colorScale>
    </cfRule>
  </conditionalFormatting>
  <conditionalFormatting sqref="QQ2:QQ10 QO2:QO10">
    <cfRule type="colorScale" priority="2228">
      <colorScale>
        <cfvo type="min"/>
        <cfvo type="percentile" val="50"/>
        <cfvo type="max"/>
        <color rgb="FFF8696B"/>
        <color rgb="FFFFEB84"/>
        <color rgb="FF63BE7B"/>
      </colorScale>
    </cfRule>
  </conditionalFormatting>
  <conditionalFormatting sqref="RY2:RY10 RW2:RW10">
    <cfRule type="colorScale" priority="2230">
      <colorScale>
        <cfvo type="min"/>
        <cfvo type="percentile" val="50"/>
        <cfvo type="max"/>
        <color rgb="FFF8696B"/>
        <color rgb="FFFFEB84"/>
        <color rgb="FF63BE7B"/>
      </colorScale>
    </cfRule>
  </conditionalFormatting>
  <conditionalFormatting sqref="TN96:TN123">
    <cfRule type="colorScale" priority="613">
      <colorScale>
        <cfvo type="min"/>
        <cfvo type="percentile" val="50"/>
        <cfvo type="max"/>
        <color rgb="FFF8696B"/>
        <color rgb="FFFFEB84"/>
        <color rgb="FF63BE7B"/>
      </colorScale>
    </cfRule>
  </conditionalFormatting>
  <conditionalFormatting sqref="TG14:TG92">
    <cfRule type="colorScale" priority="607">
      <colorScale>
        <cfvo type="min"/>
        <cfvo type="percentile" val="50"/>
        <cfvo type="max"/>
        <color rgb="FFF8696B"/>
        <color rgb="FFFFEB84"/>
        <color rgb="FF63BE7B"/>
      </colorScale>
    </cfRule>
  </conditionalFormatting>
  <conditionalFormatting sqref="TK96:TK123 SY96:TF123">
    <cfRule type="colorScale" priority="615">
      <colorScale>
        <cfvo type="min"/>
        <cfvo type="percentile" val="50"/>
        <cfvo type="max"/>
        <color rgb="FFF8696B"/>
        <color rgb="FFFFEB84"/>
        <color rgb="FF63BE7B"/>
      </colorScale>
    </cfRule>
  </conditionalFormatting>
  <conditionalFormatting sqref="TL96:TM123">
    <cfRule type="colorScale" priority="614">
      <colorScale>
        <cfvo type="min"/>
        <cfvo type="percentile" val="50"/>
        <cfvo type="max"/>
        <color rgb="FFF8696B"/>
        <color rgb="FFFFEB84"/>
        <color rgb="FF63BE7B"/>
      </colorScale>
    </cfRule>
  </conditionalFormatting>
  <conditionalFormatting sqref="TK15:TK24 SY82:TA92 SY15:TA24 TK82:TK92 TF15:TF24 TF82:TF92">
    <cfRule type="colorScale" priority="612">
      <colorScale>
        <cfvo type="min"/>
        <cfvo type="percentile" val="50"/>
        <cfvo type="max"/>
        <color rgb="FFF8696B"/>
        <color rgb="FFFFEB84"/>
        <color rgb="FF63BE7B"/>
      </colorScale>
    </cfRule>
  </conditionalFormatting>
  <conditionalFormatting sqref="SX96:SX123">
    <cfRule type="colorScale" priority="611">
      <colorScale>
        <cfvo type="min"/>
        <cfvo type="percentile" val="50"/>
        <cfvo type="max"/>
        <color rgb="FFF8696B"/>
        <color rgb="FFFFEB84"/>
        <color rgb="FF63BE7B"/>
      </colorScale>
    </cfRule>
  </conditionalFormatting>
  <conditionalFormatting sqref="TN14:TN92">
    <cfRule type="colorScale" priority="616">
      <colorScale>
        <cfvo type="min"/>
        <cfvo type="percentile" val="50"/>
        <cfvo type="max"/>
        <color rgb="FFF8696B"/>
        <color rgb="FFFFEB84"/>
        <color rgb="FF63BE7B"/>
      </colorScale>
    </cfRule>
  </conditionalFormatting>
  <conditionalFormatting sqref="TK25:TK81 SY25:TA81 TF25:TF81">
    <cfRule type="colorScale" priority="617">
      <colorScale>
        <cfvo type="min"/>
        <cfvo type="percentile" val="50"/>
        <cfvo type="max"/>
        <color rgb="FFF8696B"/>
        <color rgb="FFFFEB84"/>
        <color rgb="FF63BE7B"/>
      </colorScale>
    </cfRule>
  </conditionalFormatting>
  <conditionalFormatting sqref="TL12:TL13">
    <cfRule type="colorScale" priority="618">
      <colorScale>
        <cfvo type="min"/>
        <cfvo type="percentile" val="50"/>
        <cfvo type="max"/>
        <color rgb="FFF8696B"/>
        <color rgb="FFFFEB84"/>
        <color rgb="FF63BE7B"/>
      </colorScale>
    </cfRule>
  </conditionalFormatting>
  <conditionalFormatting sqref="SY14:TA14 TF14">
    <cfRule type="colorScale" priority="610">
      <colorScale>
        <cfvo type="min"/>
        <cfvo type="percentile" val="50"/>
        <cfvo type="max"/>
        <color rgb="FFF8696B"/>
        <color rgb="FFFFEB84"/>
        <color rgb="FF63BE7B"/>
      </colorScale>
    </cfRule>
  </conditionalFormatting>
  <conditionalFormatting sqref="TK14:TK92">
    <cfRule type="colorScale" priority="609">
      <colorScale>
        <cfvo type="min"/>
        <cfvo type="percentile" val="50"/>
        <cfvo type="max"/>
        <color rgb="FFF8696B"/>
        <color rgb="FFFFEB84"/>
        <color rgb="FF63BE7B"/>
      </colorScale>
    </cfRule>
  </conditionalFormatting>
  <conditionalFormatting sqref="SX14:SX92">
    <cfRule type="colorScale" priority="608">
      <colorScale>
        <cfvo type="min"/>
        <cfvo type="percentile" val="50"/>
        <cfvo type="max"/>
        <color rgb="FFF8696B"/>
        <color rgb="FFFFEB84"/>
        <color rgb="FF63BE7B"/>
      </colorScale>
    </cfRule>
  </conditionalFormatting>
  <conditionalFormatting sqref="TO96:TP123">
    <cfRule type="colorScale" priority="606">
      <colorScale>
        <cfvo type="min"/>
        <cfvo type="percentile" val="50"/>
        <cfvo type="max"/>
        <color rgb="FFF8696B"/>
        <color rgb="FFFFEB84"/>
        <color rgb="FF63BE7B"/>
      </colorScale>
    </cfRule>
  </conditionalFormatting>
  <conditionalFormatting sqref="TO14:TO92">
    <cfRule type="colorScale" priority="605">
      <colorScale>
        <cfvo type="min"/>
        <cfvo type="percentile" val="50"/>
        <cfvo type="max"/>
        <color rgb="FF63BE7B"/>
        <color rgb="FFFFEB84"/>
        <color rgb="FFF8696B"/>
      </colorScale>
    </cfRule>
  </conditionalFormatting>
  <conditionalFormatting sqref="TG96:TH123">
    <cfRule type="colorScale" priority="604">
      <colorScale>
        <cfvo type="min"/>
        <cfvo type="percentile" val="50"/>
        <cfvo type="max"/>
        <color rgb="FFF8696B"/>
        <color rgb="FFFFEB84"/>
        <color rgb="FF63BE7B"/>
      </colorScale>
    </cfRule>
  </conditionalFormatting>
  <conditionalFormatting sqref="TI96:TJ123">
    <cfRule type="colorScale" priority="603">
      <colorScale>
        <cfvo type="min"/>
        <cfvo type="percentile" val="50"/>
        <cfvo type="max"/>
        <color rgb="FFF8696B"/>
        <color rgb="FFFFEB84"/>
        <color rgb="FF63BE7B"/>
      </colorScale>
    </cfRule>
  </conditionalFormatting>
  <conditionalFormatting sqref="TO96:TP123">
    <cfRule type="colorScale" priority="602">
      <colorScale>
        <cfvo type="min"/>
        <cfvo type="percentile" val="50"/>
        <cfvo type="max"/>
        <color rgb="FF63BE7B"/>
        <color rgb="FFFFEB84"/>
        <color rgb="FFF8696B"/>
      </colorScale>
    </cfRule>
  </conditionalFormatting>
  <conditionalFormatting sqref="TI14:TJ92">
    <cfRule type="colorScale" priority="601">
      <colorScale>
        <cfvo type="min"/>
        <cfvo type="percentile" val="50"/>
        <cfvo type="max"/>
        <color rgb="FFF8696B"/>
        <color rgb="FFFFEB84"/>
        <color rgb="FF63BE7B"/>
      </colorScale>
    </cfRule>
  </conditionalFormatting>
  <conditionalFormatting sqref="TK96:TK123">
    <cfRule type="colorScale" priority="600">
      <colorScale>
        <cfvo type="min"/>
        <cfvo type="percentile" val="50"/>
        <cfvo type="max"/>
        <color rgb="FFF8696B"/>
        <color rgb="FFFFEB84"/>
        <color rgb="FF63BE7B"/>
      </colorScale>
    </cfRule>
  </conditionalFormatting>
  <conditionalFormatting sqref="TT14:TT92">
    <cfRule type="colorScale" priority="599">
      <colorScale>
        <cfvo type="min"/>
        <cfvo type="percentile" val="50"/>
        <cfvo type="max"/>
        <color rgb="FFF8696B"/>
        <color rgb="FFFFEB84"/>
        <color rgb="FF63BE7B"/>
      </colorScale>
    </cfRule>
  </conditionalFormatting>
  <conditionalFormatting sqref="TT96:TV123">
    <cfRule type="colorScale" priority="598">
      <colorScale>
        <cfvo type="min"/>
        <cfvo type="percentile" val="50"/>
        <cfvo type="max"/>
        <color rgb="FFF8696B"/>
        <color rgb="FFFFEB84"/>
        <color rgb="FF63BE7B"/>
      </colorScale>
    </cfRule>
  </conditionalFormatting>
  <conditionalFormatting sqref="TW14:TW92">
    <cfRule type="colorScale" priority="597">
      <colorScale>
        <cfvo type="min"/>
        <cfvo type="percentile" val="50"/>
        <cfvo type="max"/>
        <color rgb="FFF8696B"/>
        <color rgb="FFFFEB84"/>
        <color rgb="FF63BE7B"/>
      </colorScale>
    </cfRule>
  </conditionalFormatting>
  <conditionalFormatting sqref="TW96:TW123">
    <cfRule type="colorScale" priority="596">
      <colorScale>
        <cfvo type="min"/>
        <cfvo type="percentile" val="50"/>
        <cfvo type="max"/>
        <color rgb="FFF8696B"/>
        <color rgb="FFFFEB84"/>
        <color rgb="FF63BE7B"/>
      </colorScale>
    </cfRule>
  </conditionalFormatting>
  <conditionalFormatting sqref="TE2:TE10 TJ2:TJ10">
    <cfRule type="colorScale" priority="595">
      <colorScale>
        <cfvo type="min"/>
        <cfvo type="percentile" val="50"/>
        <cfvo type="max"/>
        <color rgb="FFF8696B"/>
        <color rgb="FFFFEB84"/>
        <color rgb="FF63BE7B"/>
      </colorScale>
    </cfRule>
  </conditionalFormatting>
  <conditionalFormatting sqref="TK2:TK10">
    <cfRule type="colorScale" priority="594">
      <colorScale>
        <cfvo type="min"/>
        <cfvo type="percentile" val="50"/>
        <cfvo type="max"/>
        <color rgb="FFF8696B"/>
        <color rgb="FFFFEB84"/>
        <color rgb="FF63BE7B"/>
      </colorScale>
    </cfRule>
  </conditionalFormatting>
  <conditionalFormatting sqref="TD14:TE92">
    <cfRule type="colorScale" priority="593">
      <colorScale>
        <cfvo type="min"/>
        <cfvo type="percentile" val="50"/>
        <cfvo type="max"/>
        <color rgb="FFF8696B"/>
        <color rgb="FFFFEB84"/>
        <color rgb="FF63BE7B"/>
      </colorScale>
    </cfRule>
  </conditionalFormatting>
  <conditionalFormatting sqref="TB14:TC92">
    <cfRule type="colorScale" priority="592">
      <colorScale>
        <cfvo type="min"/>
        <cfvo type="percentile" val="50"/>
        <cfvo type="max"/>
        <color rgb="FFF8696B"/>
        <color rgb="FFFFEB84"/>
        <color rgb="FF63BE7B"/>
      </colorScale>
    </cfRule>
  </conditionalFormatting>
  <conditionalFormatting sqref="TH14:TH92">
    <cfRule type="colorScale" priority="591">
      <colorScale>
        <cfvo type="min"/>
        <cfvo type="percentile" val="50"/>
        <cfvo type="max"/>
        <color rgb="FFF8696B"/>
        <color rgb="FFFFEB84"/>
        <color rgb="FF63BE7B"/>
      </colorScale>
    </cfRule>
  </conditionalFormatting>
  <conditionalFormatting sqref="TV14:TV92">
    <cfRule type="colorScale" priority="590">
      <colorScale>
        <cfvo type="min"/>
        <cfvo type="percentile" val="50"/>
        <cfvo type="max"/>
        <color rgb="FFF8696B"/>
        <color rgb="FFFFEB84"/>
        <color rgb="FF63BE7B"/>
      </colorScale>
    </cfRule>
  </conditionalFormatting>
  <conditionalFormatting sqref="TB14:TB92">
    <cfRule type="colorScale" priority="589">
      <colorScale>
        <cfvo type="min"/>
        <cfvo type="percentile" val="50"/>
        <cfvo type="max"/>
        <color rgb="FFF8696B"/>
        <color rgb="FFFFEB84"/>
        <color rgb="FF63BE7B"/>
      </colorScale>
    </cfRule>
  </conditionalFormatting>
  <conditionalFormatting sqref="SY14:TA92">
    <cfRule type="colorScale" priority="588">
      <colorScale>
        <cfvo type="min"/>
        <cfvo type="percentile" val="50"/>
        <cfvo type="max"/>
        <color rgb="FFF8696B"/>
        <color rgb="FFFFEB84"/>
        <color rgb="FF63BE7B"/>
      </colorScale>
    </cfRule>
  </conditionalFormatting>
  <conditionalFormatting sqref="TX14:TY92">
    <cfRule type="colorScale" priority="587">
      <colorScale>
        <cfvo type="min"/>
        <cfvo type="percentile" val="50"/>
        <cfvo type="max"/>
        <color rgb="FFF8696B"/>
        <color rgb="FFFFEB84"/>
        <color rgb="FF63BE7B"/>
      </colorScale>
    </cfRule>
  </conditionalFormatting>
  <conditionalFormatting sqref="TX96:TY123">
    <cfRule type="colorScale" priority="586">
      <colorScale>
        <cfvo type="min"/>
        <cfvo type="percentile" val="50"/>
        <cfvo type="max"/>
        <color rgb="FFF8696B"/>
        <color rgb="FFFFEB84"/>
        <color rgb="FF63BE7B"/>
      </colorScale>
    </cfRule>
  </conditionalFormatting>
  <conditionalFormatting sqref="TL14:TL92">
    <cfRule type="colorScale" priority="585">
      <colorScale>
        <cfvo type="min"/>
        <cfvo type="percentile" val="50"/>
        <cfvo type="max"/>
        <color rgb="FFF8696B"/>
        <color rgb="FFFFEB84"/>
        <color rgb="FF63BE7B"/>
      </colorScale>
    </cfRule>
  </conditionalFormatting>
  <conditionalFormatting sqref="TL14:TL92">
    <cfRule type="colorScale" priority="584">
      <colorScale>
        <cfvo type="min"/>
        <cfvo type="percentile" val="50"/>
        <cfvo type="max"/>
        <color rgb="FFF8696B"/>
        <color rgb="FFFFEB84"/>
        <color rgb="FF63BE7B"/>
      </colorScale>
    </cfRule>
  </conditionalFormatting>
  <conditionalFormatting sqref="TO2:TO10">
    <cfRule type="colorScale" priority="583">
      <colorScale>
        <cfvo type="min"/>
        <cfvo type="percentile" val="50"/>
        <cfvo type="max"/>
        <color rgb="FFF8696B"/>
        <color rgb="FFFFEB84"/>
        <color rgb="FF63BE7B"/>
      </colorScale>
    </cfRule>
  </conditionalFormatting>
  <conditionalFormatting sqref="TS2:TS10">
    <cfRule type="colorScale" priority="582">
      <colorScale>
        <cfvo type="min"/>
        <cfvo type="percentile" val="50"/>
        <cfvo type="max"/>
        <color rgb="FFF8696B"/>
        <color rgb="FFFFEB84"/>
        <color rgb="FF63BE7B"/>
      </colorScale>
    </cfRule>
  </conditionalFormatting>
  <conditionalFormatting sqref="TQ2:TQ10">
    <cfRule type="colorScale" priority="581">
      <colorScale>
        <cfvo type="min"/>
        <cfvo type="percentile" val="50"/>
        <cfvo type="max"/>
        <color rgb="FFF8696B"/>
        <color rgb="FFFFEB84"/>
        <color rgb="FF63BE7B"/>
      </colorScale>
    </cfRule>
  </conditionalFormatting>
  <conditionalFormatting sqref="TU2:TU10">
    <cfRule type="colorScale" priority="580">
      <colorScale>
        <cfvo type="min"/>
        <cfvo type="percentile" val="50"/>
        <cfvo type="max"/>
        <color rgb="FFF8696B"/>
        <color rgb="FFFFEB84"/>
        <color rgb="FF63BE7B"/>
      </colorScale>
    </cfRule>
  </conditionalFormatting>
  <conditionalFormatting sqref="TZ14:TZ92">
    <cfRule type="colorScale" priority="579">
      <colorScale>
        <cfvo type="min"/>
        <cfvo type="percentile" val="50"/>
        <cfvo type="max"/>
        <color rgb="FFF8696B"/>
        <color rgb="FFFFEB84"/>
        <color rgb="FF63BE7B"/>
      </colorScale>
    </cfRule>
  </conditionalFormatting>
  <conditionalFormatting sqref="TZ96:UA123">
    <cfRule type="colorScale" priority="578">
      <colorScale>
        <cfvo type="min"/>
        <cfvo type="percentile" val="50"/>
        <cfvo type="max"/>
        <color rgb="FFF8696B"/>
        <color rgb="FFFFEB84"/>
        <color rgb="FF63BE7B"/>
      </colorScale>
    </cfRule>
  </conditionalFormatting>
  <conditionalFormatting sqref="TH2:TH10 TF2:TF10">
    <cfRule type="colorScale" priority="619">
      <colorScale>
        <cfvo type="min"/>
        <cfvo type="percentile" val="50"/>
        <cfvo type="max"/>
        <color rgb="FFF8696B"/>
        <color rgb="FFFFEB84"/>
        <color rgb="FF63BE7B"/>
      </colorScale>
    </cfRule>
  </conditionalFormatting>
  <conditionalFormatting sqref="SS14:SV92">
    <cfRule type="colorScale" priority="577">
      <colorScale>
        <cfvo type="min"/>
        <cfvo type="percentile" val="50"/>
        <cfvo type="max"/>
        <color rgb="FFF8696B"/>
        <color rgb="FFFFEB84"/>
        <color rgb="FF63BE7B"/>
      </colorScale>
    </cfRule>
  </conditionalFormatting>
  <conditionalFormatting sqref="SS96:SV123">
    <cfRule type="colorScale" priority="576">
      <colorScale>
        <cfvo type="min"/>
        <cfvo type="percentile" val="50"/>
        <cfvo type="max"/>
        <color rgb="FFF8696B"/>
        <color rgb="FFFFEB84"/>
        <color rgb="FF63BE7B"/>
      </colorScale>
    </cfRule>
  </conditionalFormatting>
  <conditionalFormatting sqref="UB14:UE92">
    <cfRule type="colorScale" priority="575">
      <colorScale>
        <cfvo type="min"/>
        <cfvo type="percentile" val="50"/>
        <cfvo type="max"/>
        <color rgb="FFF8696B"/>
        <color rgb="FFFFEB84"/>
        <color rgb="FF63BE7B"/>
      </colorScale>
    </cfRule>
  </conditionalFormatting>
  <conditionalFormatting sqref="UB96:UE123">
    <cfRule type="colorScale" priority="574">
      <colorScale>
        <cfvo type="min"/>
        <cfvo type="percentile" val="50"/>
        <cfvo type="max"/>
        <color rgb="FFF8696B"/>
        <color rgb="FFFFEB84"/>
        <color rgb="FF63BE7B"/>
      </colorScale>
    </cfRule>
  </conditionalFormatting>
  <conditionalFormatting sqref="UW96:UW123">
    <cfRule type="colorScale" priority="567">
      <colorScale>
        <cfvo type="min"/>
        <cfvo type="percentile" val="50"/>
        <cfvo type="max"/>
        <color rgb="FFF8696B"/>
        <color rgb="FFFFEB84"/>
        <color rgb="FF63BE7B"/>
      </colorScale>
    </cfRule>
  </conditionalFormatting>
  <conditionalFormatting sqref="UP14:UP92">
    <cfRule type="colorScale" priority="561">
      <colorScale>
        <cfvo type="min"/>
        <cfvo type="percentile" val="50"/>
        <cfvo type="max"/>
        <color rgb="FFF8696B"/>
        <color rgb="FFFFEB84"/>
        <color rgb="FF63BE7B"/>
      </colorScale>
    </cfRule>
  </conditionalFormatting>
  <conditionalFormatting sqref="UT96:UT123 UH96:UO123">
    <cfRule type="colorScale" priority="569">
      <colorScale>
        <cfvo type="min"/>
        <cfvo type="percentile" val="50"/>
        <cfvo type="max"/>
        <color rgb="FFF8696B"/>
        <color rgb="FFFFEB84"/>
        <color rgb="FF63BE7B"/>
      </colorScale>
    </cfRule>
  </conditionalFormatting>
  <conditionalFormatting sqref="UU96:UV123">
    <cfRule type="colorScale" priority="568">
      <colorScale>
        <cfvo type="min"/>
        <cfvo type="percentile" val="50"/>
        <cfvo type="max"/>
        <color rgb="FFF8696B"/>
        <color rgb="FFFFEB84"/>
        <color rgb="FF63BE7B"/>
      </colorScale>
    </cfRule>
  </conditionalFormatting>
  <conditionalFormatting sqref="UT15:UT24 UH82:UJ92 UH15:UJ24 UT82:UT92 UO15:UO24 UO82:UO92">
    <cfRule type="colorScale" priority="566">
      <colorScale>
        <cfvo type="min"/>
        <cfvo type="percentile" val="50"/>
        <cfvo type="max"/>
        <color rgb="FFF8696B"/>
        <color rgb="FFFFEB84"/>
        <color rgb="FF63BE7B"/>
      </colorScale>
    </cfRule>
  </conditionalFormatting>
  <conditionalFormatting sqref="UG96:UG123">
    <cfRule type="colorScale" priority="565">
      <colorScale>
        <cfvo type="min"/>
        <cfvo type="percentile" val="50"/>
        <cfvo type="max"/>
        <color rgb="FFF8696B"/>
        <color rgb="FFFFEB84"/>
        <color rgb="FF63BE7B"/>
      </colorScale>
    </cfRule>
  </conditionalFormatting>
  <conditionalFormatting sqref="UW14:UW92">
    <cfRule type="colorScale" priority="570">
      <colorScale>
        <cfvo type="min"/>
        <cfvo type="percentile" val="50"/>
        <cfvo type="max"/>
        <color rgb="FFF8696B"/>
        <color rgb="FFFFEB84"/>
        <color rgb="FF63BE7B"/>
      </colorScale>
    </cfRule>
  </conditionalFormatting>
  <conditionalFormatting sqref="UT25:UT81 UH25:UJ81 UO25:UO81">
    <cfRule type="colorScale" priority="571">
      <colorScale>
        <cfvo type="min"/>
        <cfvo type="percentile" val="50"/>
        <cfvo type="max"/>
        <color rgb="FFF8696B"/>
        <color rgb="FFFFEB84"/>
        <color rgb="FF63BE7B"/>
      </colorScale>
    </cfRule>
  </conditionalFormatting>
  <conditionalFormatting sqref="UU12:UU13">
    <cfRule type="colorScale" priority="572">
      <colorScale>
        <cfvo type="min"/>
        <cfvo type="percentile" val="50"/>
        <cfvo type="max"/>
        <color rgb="FFF8696B"/>
        <color rgb="FFFFEB84"/>
        <color rgb="FF63BE7B"/>
      </colorScale>
    </cfRule>
  </conditionalFormatting>
  <conditionalFormatting sqref="UH14:UJ14 UO14">
    <cfRule type="colorScale" priority="564">
      <colorScale>
        <cfvo type="min"/>
        <cfvo type="percentile" val="50"/>
        <cfvo type="max"/>
        <color rgb="FFF8696B"/>
        <color rgb="FFFFEB84"/>
        <color rgb="FF63BE7B"/>
      </colorScale>
    </cfRule>
  </conditionalFormatting>
  <conditionalFormatting sqref="UT14:UT92">
    <cfRule type="colorScale" priority="563">
      <colorScale>
        <cfvo type="min"/>
        <cfvo type="percentile" val="50"/>
        <cfvo type="max"/>
        <color rgb="FFF8696B"/>
        <color rgb="FFFFEB84"/>
        <color rgb="FF63BE7B"/>
      </colorScale>
    </cfRule>
  </conditionalFormatting>
  <conditionalFormatting sqref="UG14:UG92">
    <cfRule type="colorScale" priority="562">
      <colorScale>
        <cfvo type="min"/>
        <cfvo type="percentile" val="50"/>
        <cfvo type="max"/>
        <color rgb="FFF8696B"/>
        <color rgb="FFFFEB84"/>
        <color rgb="FF63BE7B"/>
      </colorScale>
    </cfRule>
  </conditionalFormatting>
  <conditionalFormatting sqref="UX96:UY123">
    <cfRule type="colorScale" priority="560">
      <colorScale>
        <cfvo type="min"/>
        <cfvo type="percentile" val="50"/>
        <cfvo type="max"/>
        <color rgb="FFF8696B"/>
        <color rgb="FFFFEB84"/>
        <color rgb="FF63BE7B"/>
      </colorScale>
    </cfRule>
  </conditionalFormatting>
  <conditionalFormatting sqref="UX14:UX92">
    <cfRule type="colorScale" priority="559">
      <colorScale>
        <cfvo type="min"/>
        <cfvo type="percentile" val="50"/>
        <cfvo type="max"/>
        <color rgb="FF63BE7B"/>
        <color rgb="FFFFEB84"/>
        <color rgb="FFF8696B"/>
      </colorScale>
    </cfRule>
  </conditionalFormatting>
  <conditionalFormatting sqref="UP96:UQ123">
    <cfRule type="colorScale" priority="558">
      <colorScale>
        <cfvo type="min"/>
        <cfvo type="percentile" val="50"/>
        <cfvo type="max"/>
        <color rgb="FFF8696B"/>
        <color rgb="FFFFEB84"/>
        <color rgb="FF63BE7B"/>
      </colorScale>
    </cfRule>
  </conditionalFormatting>
  <conditionalFormatting sqref="UR96:US123">
    <cfRule type="colorScale" priority="557">
      <colorScale>
        <cfvo type="min"/>
        <cfvo type="percentile" val="50"/>
        <cfvo type="max"/>
        <color rgb="FFF8696B"/>
        <color rgb="FFFFEB84"/>
        <color rgb="FF63BE7B"/>
      </colorScale>
    </cfRule>
  </conditionalFormatting>
  <conditionalFormatting sqref="UX96:UY123">
    <cfRule type="colorScale" priority="556">
      <colorScale>
        <cfvo type="min"/>
        <cfvo type="percentile" val="50"/>
        <cfvo type="max"/>
        <color rgb="FF63BE7B"/>
        <color rgb="FFFFEB84"/>
        <color rgb="FFF8696B"/>
      </colorScale>
    </cfRule>
  </conditionalFormatting>
  <conditionalFormatting sqref="UR14:US92">
    <cfRule type="colorScale" priority="555">
      <colorScale>
        <cfvo type="min"/>
        <cfvo type="percentile" val="50"/>
        <cfvo type="max"/>
        <color rgb="FFF8696B"/>
        <color rgb="FFFFEB84"/>
        <color rgb="FF63BE7B"/>
      </colorScale>
    </cfRule>
  </conditionalFormatting>
  <conditionalFormatting sqref="UT96:UT123">
    <cfRule type="colorScale" priority="554">
      <colorScale>
        <cfvo type="min"/>
        <cfvo type="percentile" val="50"/>
        <cfvo type="max"/>
        <color rgb="FFF8696B"/>
        <color rgb="FFFFEB84"/>
        <color rgb="FF63BE7B"/>
      </colorScale>
    </cfRule>
  </conditionalFormatting>
  <conditionalFormatting sqref="VC14:VC92">
    <cfRule type="colorScale" priority="553">
      <colorScale>
        <cfvo type="min"/>
        <cfvo type="percentile" val="50"/>
        <cfvo type="max"/>
        <color rgb="FFF8696B"/>
        <color rgb="FFFFEB84"/>
        <color rgb="FF63BE7B"/>
      </colorScale>
    </cfRule>
  </conditionalFormatting>
  <conditionalFormatting sqref="VC96:VE123">
    <cfRule type="colorScale" priority="552">
      <colorScale>
        <cfvo type="min"/>
        <cfvo type="percentile" val="50"/>
        <cfvo type="max"/>
        <color rgb="FFF8696B"/>
        <color rgb="FFFFEB84"/>
        <color rgb="FF63BE7B"/>
      </colorScale>
    </cfRule>
  </conditionalFormatting>
  <conditionalFormatting sqref="VF14:VF92">
    <cfRule type="colorScale" priority="551">
      <colorScale>
        <cfvo type="min"/>
        <cfvo type="percentile" val="50"/>
        <cfvo type="max"/>
        <color rgb="FFF8696B"/>
        <color rgb="FFFFEB84"/>
        <color rgb="FF63BE7B"/>
      </colorScale>
    </cfRule>
  </conditionalFormatting>
  <conditionalFormatting sqref="VF96:VF123">
    <cfRule type="colorScale" priority="550">
      <colorScale>
        <cfvo type="min"/>
        <cfvo type="percentile" val="50"/>
        <cfvo type="max"/>
        <color rgb="FFF8696B"/>
        <color rgb="FFFFEB84"/>
        <color rgb="FF63BE7B"/>
      </colorScale>
    </cfRule>
  </conditionalFormatting>
  <conditionalFormatting sqref="UN2:UN10 US2:US10">
    <cfRule type="colorScale" priority="549">
      <colorScale>
        <cfvo type="min"/>
        <cfvo type="percentile" val="50"/>
        <cfvo type="max"/>
        <color rgb="FFF8696B"/>
        <color rgb="FFFFEB84"/>
        <color rgb="FF63BE7B"/>
      </colorScale>
    </cfRule>
  </conditionalFormatting>
  <conditionalFormatting sqref="UT2:UT10">
    <cfRule type="colorScale" priority="548">
      <colorScale>
        <cfvo type="min"/>
        <cfvo type="percentile" val="50"/>
        <cfvo type="max"/>
        <color rgb="FFF8696B"/>
        <color rgb="FFFFEB84"/>
        <color rgb="FF63BE7B"/>
      </colorScale>
    </cfRule>
  </conditionalFormatting>
  <conditionalFormatting sqref="UM14:UN92">
    <cfRule type="colorScale" priority="547">
      <colorScale>
        <cfvo type="min"/>
        <cfvo type="percentile" val="50"/>
        <cfvo type="max"/>
        <color rgb="FFF8696B"/>
        <color rgb="FFFFEB84"/>
        <color rgb="FF63BE7B"/>
      </colorScale>
    </cfRule>
  </conditionalFormatting>
  <conditionalFormatting sqref="UK14:UL92">
    <cfRule type="colorScale" priority="546">
      <colorScale>
        <cfvo type="min"/>
        <cfvo type="percentile" val="50"/>
        <cfvo type="max"/>
        <color rgb="FFF8696B"/>
        <color rgb="FFFFEB84"/>
        <color rgb="FF63BE7B"/>
      </colorScale>
    </cfRule>
  </conditionalFormatting>
  <conditionalFormatting sqref="UQ14:UQ92">
    <cfRule type="colorScale" priority="545">
      <colorScale>
        <cfvo type="min"/>
        <cfvo type="percentile" val="50"/>
        <cfvo type="max"/>
        <color rgb="FFF8696B"/>
        <color rgb="FFFFEB84"/>
        <color rgb="FF63BE7B"/>
      </colorScale>
    </cfRule>
  </conditionalFormatting>
  <conditionalFormatting sqref="VE14:VE92">
    <cfRule type="colorScale" priority="544">
      <colorScale>
        <cfvo type="min"/>
        <cfvo type="percentile" val="50"/>
        <cfvo type="max"/>
        <color rgb="FFF8696B"/>
        <color rgb="FFFFEB84"/>
        <color rgb="FF63BE7B"/>
      </colorScale>
    </cfRule>
  </conditionalFormatting>
  <conditionalFormatting sqref="UK14:UK92">
    <cfRule type="colorScale" priority="543">
      <colorScale>
        <cfvo type="min"/>
        <cfvo type="percentile" val="50"/>
        <cfvo type="max"/>
        <color rgb="FFF8696B"/>
        <color rgb="FFFFEB84"/>
        <color rgb="FF63BE7B"/>
      </colorScale>
    </cfRule>
  </conditionalFormatting>
  <conditionalFormatting sqref="UH14:UJ92">
    <cfRule type="colorScale" priority="542">
      <colorScale>
        <cfvo type="min"/>
        <cfvo type="percentile" val="50"/>
        <cfvo type="max"/>
        <color rgb="FFF8696B"/>
        <color rgb="FFFFEB84"/>
        <color rgb="FF63BE7B"/>
      </colorScale>
    </cfRule>
  </conditionalFormatting>
  <conditionalFormatting sqref="VG14:VH92">
    <cfRule type="colorScale" priority="541">
      <colorScale>
        <cfvo type="min"/>
        <cfvo type="percentile" val="50"/>
        <cfvo type="max"/>
        <color rgb="FFF8696B"/>
        <color rgb="FFFFEB84"/>
        <color rgb="FF63BE7B"/>
      </colorScale>
    </cfRule>
  </conditionalFormatting>
  <conditionalFormatting sqref="VG96:VH123">
    <cfRule type="colorScale" priority="540">
      <colorScale>
        <cfvo type="min"/>
        <cfvo type="percentile" val="50"/>
        <cfvo type="max"/>
        <color rgb="FFF8696B"/>
        <color rgb="FFFFEB84"/>
        <color rgb="FF63BE7B"/>
      </colorScale>
    </cfRule>
  </conditionalFormatting>
  <conditionalFormatting sqref="UU14:UU92">
    <cfRule type="colorScale" priority="539">
      <colorScale>
        <cfvo type="min"/>
        <cfvo type="percentile" val="50"/>
        <cfvo type="max"/>
        <color rgb="FFF8696B"/>
        <color rgb="FFFFEB84"/>
        <color rgb="FF63BE7B"/>
      </colorScale>
    </cfRule>
  </conditionalFormatting>
  <conditionalFormatting sqref="UU14:UU92">
    <cfRule type="colorScale" priority="538">
      <colorScale>
        <cfvo type="min"/>
        <cfvo type="percentile" val="50"/>
        <cfvo type="max"/>
        <color rgb="FFF8696B"/>
        <color rgb="FFFFEB84"/>
        <color rgb="FF63BE7B"/>
      </colorScale>
    </cfRule>
  </conditionalFormatting>
  <conditionalFormatting sqref="UX2:UX10">
    <cfRule type="colorScale" priority="537">
      <colorScale>
        <cfvo type="min"/>
        <cfvo type="percentile" val="50"/>
        <cfvo type="max"/>
        <color rgb="FFF8696B"/>
        <color rgb="FFFFEB84"/>
        <color rgb="FF63BE7B"/>
      </colorScale>
    </cfRule>
  </conditionalFormatting>
  <conditionalFormatting sqref="VB2:VB10">
    <cfRule type="colorScale" priority="536">
      <colorScale>
        <cfvo type="min"/>
        <cfvo type="percentile" val="50"/>
        <cfvo type="max"/>
        <color rgb="FFF8696B"/>
        <color rgb="FFFFEB84"/>
        <color rgb="FF63BE7B"/>
      </colorScale>
    </cfRule>
  </conditionalFormatting>
  <conditionalFormatting sqref="UZ2:UZ10">
    <cfRule type="colorScale" priority="535">
      <colorScale>
        <cfvo type="min"/>
        <cfvo type="percentile" val="50"/>
        <cfvo type="max"/>
        <color rgb="FFF8696B"/>
        <color rgb="FFFFEB84"/>
        <color rgb="FF63BE7B"/>
      </colorScale>
    </cfRule>
  </conditionalFormatting>
  <conditionalFormatting sqref="VD2:VD10">
    <cfRule type="colorScale" priority="534">
      <colorScale>
        <cfvo type="min"/>
        <cfvo type="percentile" val="50"/>
        <cfvo type="max"/>
        <color rgb="FFF8696B"/>
        <color rgb="FFFFEB84"/>
        <color rgb="FF63BE7B"/>
      </colorScale>
    </cfRule>
  </conditionalFormatting>
  <conditionalFormatting sqref="VI14:VI92">
    <cfRule type="colorScale" priority="533">
      <colorScale>
        <cfvo type="min"/>
        <cfvo type="percentile" val="50"/>
        <cfvo type="max"/>
        <color rgb="FFF8696B"/>
        <color rgb="FFFFEB84"/>
        <color rgb="FF63BE7B"/>
      </colorScale>
    </cfRule>
  </conditionalFormatting>
  <conditionalFormatting sqref="VI96:VJ123">
    <cfRule type="colorScale" priority="532">
      <colorScale>
        <cfvo type="min"/>
        <cfvo type="percentile" val="50"/>
        <cfvo type="max"/>
        <color rgb="FFF8696B"/>
        <color rgb="FFFFEB84"/>
        <color rgb="FF63BE7B"/>
      </colorScale>
    </cfRule>
  </conditionalFormatting>
  <conditionalFormatting sqref="UQ2:UQ10 UO2:UO10">
    <cfRule type="colorScale" priority="573">
      <colorScale>
        <cfvo type="min"/>
        <cfvo type="percentile" val="50"/>
        <cfvo type="max"/>
        <color rgb="FFF8696B"/>
        <color rgb="FFFFEB84"/>
        <color rgb="FF63BE7B"/>
      </colorScale>
    </cfRule>
  </conditionalFormatting>
  <conditionalFormatting sqref="VK14:VN92">
    <cfRule type="colorScale" priority="531">
      <colorScale>
        <cfvo type="min"/>
        <cfvo type="percentile" val="50"/>
        <cfvo type="max"/>
        <color rgb="FFF8696B"/>
        <color rgb="FFFFEB84"/>
        <color rgb="FF63BE7B"/>
      </colorScale>
    </cfRule>
  </conditionalFormatting>
  <conditionalFormatting sqref="VK96:VN123">
    <cfRule type="colorScale" priority="530">
      <colorScale>
        <cfvo type="min"/>
        <cfvo type="percentile" val="50"/>
        <cfvo type="max"/>
        <color rgb="FFF8696B"/>
        <color rgb="FFFFEB84"/>
        <color rgb="FF63BE7B"/>
      </colorScale>
    </cfRule>
  </conditionalFormatting>
  <conditionalFormatting sqref="WF96:WF123">
    <cfRule type="colorScale" priority="523">
      <colorScale>
        <cfvo type="min"/>
        <cfvo type="percentile" val="50"/>
        <cfvo type="max"/>
        <color rgb="FFF8696B"/>
        <color rgb="FFFFEB84"/>
        <color rgb="FF63BE7B"/>
      </colorScale>
    </cfRule>
  </conditionalFormatting>
  <conditionalFormatting sqref="VY14:VY92">
    <cfRule type="colorScale" priority="517">
      <colorScale>
        <cfvo type="min"/>
        <cfvo type="percentile" val="50"/>
        <cfvo type="max"/>
        <color rgb="FFF8696B"/>
        <color rgb="FFFFEB84"/>
        <color rgb="FF63BE7B"/>
      </colorScale>
    </cfRule>
  </conditionalFormatting>
  <conditionalFormatting sqref="WC96:WC123 VQ96:VX123">
    <cfRule type="colorScale" priority="525">
      <colorScale>
        <cfvo type="min"/>
        <cfvo type="percentile" val="50"/>
        <cfvo type="max"/>
        <color rgb="FFF8696B"/>
        <color rgb="FFFFEB84"/>
        <color rgb="FF63BE7B"/>
      </colorScale>
    </cfRule>
  </conditionalFormatting>
  <conditionalFormatting sqref="WD96:WE123">
    <cfRule type="colorScale" priority="524">
      <colorScale>
        <cfvo type="min"/>
        <cfvo type="percentile" val="50"/>
        <cfvo type="max"/>
        <color rgb="FFF8696B"/>
        <color rgb="FFFFEB84"/>
        <color rgb="FF63BE7B"/>
      </colorScale>
    </cfRule>
  </conditionalFormatting>
  <conditionalFormatting sqref="WC15:WC24 VQ82:VS92 VQ15:VS24 WC82:WC92 VX15:VX24 VX82:VX92">
    <cfRule type="colorScale" priority="522">
      <colorScale>
        <cfvo type="min"/>
        <cfvo type="percentile" val="50"/>
        <cfvo type="max"/>
        <color rgb="FFF8696B"/>
        <color rgb="FFFFEB84"/>
        <color rgb="FF63BE7B"/>
      </colorScale>
    </cfRule>
  </conditionalFormatting>
  <conditionalFormatting sqref="VP96:VP123">
    <cfRule type="colorScale" priority="521">
      <colorScale>
        <cfvo type="min"/>
        <cfvo type="percentile" val="50"/>
        <cfvo type="max"/>
        <color rgb="FFF8696B"/>
        <color rgb="FFFFEB84"/>
        <color rgb="FF63BE7B"/>
      </colorScale>
    </cfRule>
  </conditionalFormatting>
  <conditionalFormatting sqref="WF14:WF92">
    <cfRule type="colorScale" priority="526">
      <colorScale>
        <cfvo type="min"/>
        <cfvo type="percentile" val="50"/>
        <cfvo type="max"/>
        <color rgb="FFF8696B"/>
        <color rgb="FFFFEB84"/>
        <color rgb="FF63BE7B"/>
      </colorScale>
    </cfRule>
  </conditionalFormatting>
  <conditionalFormatting sqref="WC25:WC81 VQ25:VS81 VX25:VX81">
    <cfRule type="colorScale" priority="527">
      <colorScale>
        <cfvo type="min"/>
        <cfvo type="percentile" val="50"/>
        <cfvo type="max"/>
        <color rgb="FFF8696B"/>
        <color rgb="FFFFEB84"/>
        <color rgb="FF63BE7B"/>
      </colorScale>
    </cfRule>
  </conditionalFormatting>
  <conditionalFormatting sqref="WD12:WD13">
    <cfRule type="colorScale" priority="528">
      <colorScale>
        <cfvo type="min"/>
        <cfvo type="percentile" val="50"/>
        <cfvo type="max"/>
        <color rgb="FFF8696B"/>
        <color rgb="FFFFEB84"/>
        <color rgb="FF63BE7B"/>
      </colorScale>
    </cfRule>
  </conditionalFormatting>
  <conditionalFormatting sqref="VQ14:VS14 VX14">
    <cfRule type="colorScale" priority="520">
      <colorScale>
        <cfvo type="min"/>
        <cfvo type="percentile" val="50"/>
        <cfvo type="max"/>
        <color rgb="FFF8696B"/>
        <color rgb="FFFFEB84"/>
        <color rgb="FF63BE7B"/>
      </colorScale>
    </cfRule>
  </conditionalFormatting>
  <conditionalFormatting sqref="WC14:WC92">
    <cfRule type="colorScale" priority="519">
      <colorScale>
        <cfvo type="min"/>
        <cfvo type="percentile" val="50"/>
        <cfvo type="max"/>
        <color rgb="FFF8696B"/>
        <color rgb="FFFFEB84"/>
        <color rgb="FF63BE7B"/>
      </colorScale>
    </cfRule>
  </conditionalFormatting>
  <conditionalFormatting sqref="VP14:VP92">
    <cfRule type="colorScale" priority="518">
      <colorScale>
        <cfvo type="min"/>
        <cfvo type="percentile" val="50"/>
        <cfvo type="max"/>
        <color rgb="FFF8696B"/>
        <color rgb="FFFFEB84"/>
        <color rgb="FF63BE7B"/>
      </colorScale>
    </cfRule>
  </conditionalFormatting>
  <conditionalFormatting sqref="WG96:WH123">
    <cfRule type="colorScale" priority="516">
      <colorScale>
        <cfvo type="min"/>
        <cfvo type="percentile" val="50"/>
        <cfvo type="max"/>
        <color rgb="FFF8696B"/>
        <color rgb="FFFFEB84"/>
        <color rgb="FF63BE7B"/>
      </colorScale>
    </cfRule>
  </conditionalFormatting>
  <conditionalFormatting sqref="WG14:WG92">
    <cfRule type="colorScale" priority="515">
      <colorScale>
        <cfvo type="min"/>
        <cfvo type="percentile" val="50"/>
        <cfvo type="max"/>
        <color rgb="FF63BE7B"/>
        <color rgb="FFFFEB84"/>
        <color rgb="FFF8696B"/>
      </colorScale>
    </cfRule>
  </conditionalFormatting>
  <conditionalFormatting sqref="VY96:VZ123">
    <cfRule type="colorScale" priority="514">
      <colorScale>
        <cfvo type="min"/>
        <cfvo type="percentile" val="50"/>
        <cfvo type="max"/>
        <color rgb="FFF8696B"/>
        <color rgb="FFFFEB84"/>
        <color rgb="FF63BE7B"/>
      </colorScale>
    </cfRule>
  </conditionalFormatting>
  <conditionalFormatting sqref="WA96:WB123">
    <cfRule type="colorScale" priority="513">
      <colorScale>
        <cfvo type="min"/>
        <cfvo type="percentile" val="50"/>
        <cfvo type="max"/>
        <color rgb="FFF8696B"/>
        <color rgb="FFFFEB84"/>
        <color rgb="FF63BE7B"/>
      </colorScale>
    </cfRule>
  </conditionalFormatting>
  <conditionalFormatting sqref="WG96:WH123">
    <cfRule type="colorScale" priority="512">
      <colorScale>
        <cfvo type="min"/>
        <cfvo type="percentile" val="50"/>
        <cfvo type="max"/>
        <color rgb="FF63BE7B"/>
        <color rgb="FFFFEB84"/>
        <color rgb="FFF8696B"/>
      </colorScale>
    </cfRule>
  </conditionalFormatting>
  <conditionalFormatting sqref="WA14:WB92">
    <cfRule type="colorScale" priority="511">
      <colorScale>
        <cfvo type="min"/>
        <cfvo type="percentile" val="50"/>
        <cfvo type="max"/>
        <color rgb="FFF8696B"/>
        <color rgb="FFFFEB84"/>
        <color rgb="FF63BE7B"/>
      </colorScale>
    </cfRule>
  </conditionalFormatting>
  <conditionalFormatting sqref="WC96:WC123">
    <cfRule type="colorScale" priority="510">
      <colorScale>
        <cfvo type="min"/>
        <cfvo type="percentile" val="50"/>
        <cfvo type="max"/>
        <color rgb="FFF8696B"/>
        <color rgb="FFFFEB84"/>
        <color rgb="FF63BE7B"/>
      </colorScale>
    </cfRule>
  </conditionalFormatting>
  <conditionalFormatting sqref="WL14:WL92">
    <cfRule type="colorScale" priority="509">
      <colorScale>
        <cfvo type="min"/>
        <cfvo type="percentile" val="50"/>
        <cfvo type="max"/>
        <color rgb="FFF8696B"/>
        <color rgb="FFFFEB84"/>
        <color rgb="FF63BE7B"/>
      </colorScale>
    </cfRule>
  </conditionalFormatting>
  <conditionalFormatting sqref="WL96:WN123">
    <cfRule type="colorScale" priority="508">
      <colorScale>
        <cfvo type="min"/>
        <cfvo type="percentile" val="50"/>
        <cfvo type="max"/>
        <color rgb="FFF8696B"/>
        <color rgb="FFFFEB84"/>
        <color rgb="FF63BE7B"/>
      </colorScale>
    </cfRule>
  </conditionalFormatting>
  <conditionalFormatting sqref="WO14:WO92">
    <cfRule type="colorScale" priority="507">
      <colorScale>
        <cfvo type="min"/>
        <cfvo type="percentile" val="50"/>
        <cfvo type="max"/>
        <color rgb="FFF8696B"/>
        <color rgb="FFFFEB84"/>
        <color rgb="FF63BE7B"/>
      </colorScale>
    </cfRule>
  </conditionalFormatting>
  <conditionalFormatting sqref="WO96:WO123">
    <cfRule type="colorScale" priority="506">
      <colorScale>
        <cfvo type="min"/>
        <cfvo type="percentile" val="50"/>
        <cfvo type="max"/>
        <color rgb="FFF8696B"/>
        <color rgb="FFFFEB84"/>
        <color rgb="FF63BE7B"/>
      </colorScale>
    </cfRule>
  </conditionalFormatting>
  <conditionalFormatting sqref="VW2:VW10 WB2:WB10">
    <cfRule type="colorScale" priority="505">
      <colorScale>
        <cfvo type="min"/>
        <cfvo type="percentile" val="50"/>
        <cfvo type="max"/>
        <color rgb="FFF8696B"/>
        <color rgb="FFFFEB84"/>
        <color rgb="FF63BE7B"/>
      </colorScale>
    </cfRule>
  </conditionalFormatting>
  <conditionalFormatting sqref="WC2:WC10">
    <cfRule type="colorScale" priority="504">
      <colorScale>
        <cfvo type="min"/>
        <cfvo type="percentile" val="50"/>
        <cfvo type="max"/>
        <color rgb="FFF8696B"/>
        <color rgb="FFFFEB84"/>
        <color rgb="FF63BE7B"/>
      </colorScale>
    </cfRule>
  </conditionalFormatting>
  <conditionalFormatting sqref="VV14:VW92">
    <cfRule type="colorScale" priority="503">
      <colorScale>
        <cfvo type="min"/>
        <cfvo type="percentile" val="50"/>
        <cfvo type="max"/>
        <color rgb="FFF8696B"/>
        <color rgb="FFFFEB84"/>
        <color rgb="FF63BE7B"/>
      </colorScale>
    </cfRule>
  </conditionalFormatting>
  <conditionalFormatting sqref="VT14:VU92">
    <cfRule type="colorScale" priority="502">
      <colorScale>
        <cfvo type="min"/>
        <cfvo type="percentile" val="50"/>
        <cfvo type="max"/>
        <color rgb="FFF8696B"/>
        <color rgb="FFFFEB84"/>
        <color rgb="FF63BE7B"/>
      </colorScale>
    </cfRule>
  </conditionalFormatting>
  <conditionalFormatting sqref="VZ14:VZ92">
    <cfRule type="colorScale" priority="501">
      <colorScale>
        <cfvo type="min"/>
        <cfvo type="percentile" val="50"/>
        <cfvo type="max"/>
        <color rgb="FFF8696B"/>
        <color rgb="FFFFEB84"/>
        <color rgb="FF63BE7B"/>
      </colorScale>
    </cfRule>
  </conditionalFormatting>
  <conditionalFormatting sqref="WN14:WN92">
    <cfRule type="colorScale" priority="500">
      <colorScale>
        <cfvo type="min"/>
        <cfvo type="percentile" val="50"/>
        <cfvo type="max"/>
        <color rgb="FFF8696B"/>
        <color rgb="FFFFEB84"/>
        <color rgb="FF63BE7B"/>
      </colorScale>
    </cfRule>
  </conditionalFormatting>
  <conditionalFormatting sqref="VT14:VT92">
    <cfRule type="colorScale" priority="499">
      <colorScale>
        <cfvo type="min"/>
        <cfvo type="percentile" val="50"/>
        <cfvo type="max"/>
        <color rgb="FFF8696B"/>
        <color rgb="FFFFEB84"/>
        <color rgb="FF63BE7B"/>
      </colorScale>
    </cfRule>
  </conditionalFormatting>
  <conditionalFormatting sqref="VQ14:VS92">
    <cfRule type="colorScale" priority="498">
      <colorScale>
        <cfvo type="min"/>
        <cfvo type="percentile" val="50"/>
        <cfvo type="max"/>
        <color rgb="FFF8696B"/>
        <color rgb="FFFFEB84"/>
        <color rgb="FF63BE7B"/>
      </colorScale>
    </cfRule>
  </conditionalFormatting>
  <conditionalFormatting sqref="WP14:WQ92">
    <cfRule type="colorScale" priority="497">
      <colorScale>
        <cfvo type="min"/>
        <cfvo type="percentile" val="50"/>
        <cfvo type="max"/>
        <color rgb="FFF8696B"/>
        <color rgb="FFFFEB84"/>
        <color rgb="FF63BE7B"/>
      </colorScale>
    </cfRule>
  </conditionalFormatting>
  <conditionalFormatting sqref="WP96:WQ123">
    <cfRule type="colorScale" priority="496">
      <colorScale>
        <cfvo type="min"/>
        <cfvo type="percentile" val="50"/>
        <cfvo type="max"/>
        <color rgb="FFF8696B"/>
        <color rgb="FFFFEB84"/>
        <color rgb="FF63BE7B"/>
      </colorScale>
    </cfRule>
  </conditionalFormatting>
  <conditionalFormatting sqref="WD14:WD92">
    <cfRule type="colorScale" priority="495">
      <colorScale>
        <cfvo type="min"/>
        <cfvo type="percentile" val="50"/>
        <cfvo type="max"/>
        <color rgb="FFF8696B"/>
        <color rgb="FFFFEB84"/>
        <color rgb="FF63BE7B"/>
      </colorScale>
    </cfRule>
  </conditionalFormatting>
  <conditionalFormatting sqref="WD14:WD92">
    <cfRule type="colorScale" priority="494">
      <colorScale>
        <cfvo type="min"/>
        <cfvo type="percentile" val="50"/>
        <cfvo type="max"/>
        <color rgb="FFF8696B"/>
        <color rgb="FFFFEB84"/>
        <color rgb="FF63BE7B"/>
      </colorScale>
    </cfRule>
  </conditionalFormatting>
  <conditionalFormatting sqref="WG2:WG10">
    <cfRule type="colorScale" priority="493">
      <colorScale>
        <cfvo type="min"/>
        <cfvo type="percentile" val="50"/>
        <cfvo type="max"/>
        <color rgb="FFF8696B"/>
        <color rgb="FFFFEB84"/>
        <color rgb="FF63BE7B"/>
      </colorScale>
    </cfRule>
  </conditionalFormatting>
  <conditionalFormatting sqref="WK2:WK10">
    <cfRule type="colorScale" priority="492">
      <colorScale>
        <cfvo type="min"/>
        <cfvo type="percentile" val="50"/>
        <cfvo type="max"/>
        <color rgb="FFF8696B"/>
        <color rgb="FFFFEB84"/>
        <color rgb="FF63BE7B"/>
      </colorScale>
    </cfRule>
  </conditionalFormatting>
  <conditionalFormatting sqref="WI2:WI10">
    <cfRule type="colorScale" priority="491">
      <colorScale>
        <cfvo type="min"/>
        <cfvo type="percentile" val="50"/>
        <cfvo type="max"/>
        <color rgb="FFF8696B"/>
        <color rgb="FFFFEB84"/>
        <color rgb="FF63BE7B"/>
      </colorScale>
    </cfRule>
  </conditionalFormatting>
  <conditionalFormatting sqref="WM2:WM10">
    <cfRule type="colorScale" priority="490">
      <colorScale>
        <cfvo type="min"/>
        <cfvo type="percentile" val="50"/>
        <cfvo type="max"/>
        <color rgb="FFF8696B"/>
        <color rgb="FFFFEB84"/>
        <color rgb="FF63BE7B"/>
      </colorScale>
    </cfRule>
  </conditionalFormatting>
  <conditionalFormatting sqref="WR14:WR92">
    <cfRule type="colorScale" priority="489">
      <colorScale>
        <cfvo type="min"/>
        <cfvo type="percentile" val="50"/>
        <cfvo type="max"/>
        <color rgb="FFF8696B"/>
        <color rgb="FFFFEB84"/>
        <color rgb="FF63BE7B"/>
      </colorScale>
    </cfRule>
  </conditionalFormatting>
  <conditionalFormatting sqref="WR96:WS123">
    <cfRule type="colorScale" priority="488">
      <colorScale>
        <cfvo type="min"/>
        <cfvo type="percentile" val="50"/>
        <cfvo type="max"/>
        <color rgb="FFF8696B"/>
        <color rgb="FFFFEB84"/>
        <color rgb="FF63BE7B"/>
      </colorScale>
    </cfRule>
  </conditionalFormatting>
  <conditionalFormatting sqref="VZ2:VZ10 VX2:VX10 VY10">
    <cfRule type="colorScale" priority="529">
      <colorScale>
        <cfvo type="min"/>
        <cfvo type="percentile" val="50"/>
        <cfvo type="max"/>
        <color rgb="FFF8696B"/>
        <color rgb="FFFFEB84"/>
        <color rgb="FF63BE7B"/>
      </colorScale>
    </cfRule>
  </conditionalFormatting>
  <conditionalFormatting sqref="WT14:WW92">
    <cfRule type="colorScale" priority="487">
      <colorScale>
        <cfvo type="min"/>
        <cfvo type="percentile" val="50"/>
        <cfvo type="max"/>
        <color rgb="FFF8696B"/>
        <color rgb="FFFFEB84"/>
        <color rgb="FF63BE7B"/>
      </colorScale>
    </cfRule>
  </conditionalFormatting>
  <conditionalFormatting sqref="WT96:WW123">
    <cfRule type="colorScale" priority="486">
      <colorScale>
        <cfvo type="min"/>
        <cfvo type="percentile" val="50"/>
        <cfvo type="max"/>
        <color rgb="FFF8696B"/>
        <color rgb="FFFFEB84"/>
        <color rgb="FF63BE7B"/>
      </colorScale>
    </cfRule>
  </conditionalFormatting>
  <conditionalFormatting sqref="XO96:XO123">
    <cfRule type="colorScale" priority="479">
      <colorScale>
        <cfvo type="min"/>
        <cfvo type="percentile" val="50"/>
        <cfvo type="max"/>
        <color rgb="FFF8696B"/>
        <color rgb="FFFFEB84"/>
        <color rgb="FF63BE7B"/>
      </colorScale>
    </cfRule>
  </conditionalFormatting>
  <conditionalFormatting sqref="XH14:XH92">
    <cfRule type="colorScale" priority="473">
      <colorScale>
        <cfvo type="min"/>
        <cfvo type="percentile" val="50"/>
        <cfvo type="max"/>
        <color rgb="FFF8696B"/>
        <color rgb="FFFFEB84"/>
        <color rgb="FF63BE7B"/>
      </colorScale>
    </cfRule>
  </conditionalFormatting>
  <conditionalFormatting sqref="XL96:XL123 WZ96:XG123">
    <cfRule type="colorScale" priority="481">
      <colorScale>
        <cfvo type="min"/>
        <cfvo type="percentile" val="50"/>
        <cfvo type="max"/>
        <color rgb="FFF8696B"/>
        <color rgb="FFFFEB84"/>
        <color rgb="FF63BE7B"/>
      </colorScale>
    </cfRule>
  </conditionalFormatting>
  <conditionalFormatting sqref="XM96:XN123">
    <cfRule type="colorScale" priority="480">
      <colorScale>
        <cfvo type="min"/>
        <cfvo type="percentile" val="50"/>
        <cfvo type="max"/>
        <color rgb="FFF8696B"/>
        <color rgb="FFFFEB84"/>
        <color rgb="FF63BE7B"/>
      </colorScale>
    </cfRule>
  </conditionalFormatting>
  <conditionalFormatting sqref="XL15:XL24 WZ82:XB92 WZ15:XB24 XL82:XL92 XG15:XG24 XG82:XG92">
    <cfRule type="colorScale" priority="478">
      <colorScale>
        <cfvo type="min"/>
        <cfvo type="percentile" val="50"/>
        <cfvo type="max"/>
        <color rgb="FFF8696B"/>
        <color rgb="FFFFEB84"/>
        <color rgb="FF63BE7B"/>
      </colorScale>
    </cfRule>
  </conditionalFormatting>
  <conditionalFormatting sqref="WY96:WY123">
    <cfRule type="colorScale" priority="477">
      <colorScale>
        <cfvo type="min"/>
        <cfvo type="percentile" val="50"/>
        <cfvo type="max"/>
        <color rgb="FFF8696B"/>
        <color rgb="FFFFEB84"/>
        <color rgb="FF63BE7B"/>
      </colorScale>
    </cfRule>
  </conditionalFormatting>
  <conditionalFormatting sqref="XO14:XO92">
    <cfRule type="colorScale" priority="482">
      <colorScale>
        <cfvo type="min"/>
        <cfvo type="percentile" val="50"/>
        <cfvo type="max"/>
        <color rgb="FFF8696B"/>
        <color rgb="FFFFEB84"/>
        <color rgb="FF63BE7B"/>
      </colorScale>
    </cfRule>
  </conditionalFormatting>
  <conditionalFormatting sqref="XL25:XL81 WZ25:XB81 XG25:XG81">
    <cfRule type="colorScale" priority="483">
      <colorScale>
        <cfvo type="min"/>
        <cfvo type="percentile" val="50"/>
        <cfvo type="max"/>
        <color rgb="FFF8696B"/>
        <color rgb="FFFFEB84"/>
        <color rgb="FF63BE7B"/>
      </colorScale>
    </cfRule>
  </conditionalFormatting>
  <conditionalFormatting sqref="XM12:XM13">
    <cfRule type="colorScale" priority="484">
      <colorScale>
        <cfvo type="min"/>
        <cfvo type="percentile" val="50"/>
        <cfvo type="max"/>
        <color rgb="FFF8696B"/>
        <color rgb="FFFFEB84"/>
        <color rgb="FF63BE7B"/>
      </colorScale>
    </cfRule>
  </conditionalFormatting>
  <conditionalFormatting sqref="WZ14:XB14 XG14">
    <cfRule type="colorScale" priority="476">
      <colorScale>
        <cfvo type="min"/>
        <cfvo type="percentile" val="50"/>
        <cfvo type="max"/>
        <color rgb="FFF8696B"/>
        <color rgb="FFFFEB84"/>
        <color rgb="FF63BE7B"/>
      </colorScale>
    </cfRule>
  </conditionalFormatting>
  <conditionalFormatting sqref="XL14:XL92">
    <cfRule type="colorScale" priority="475">
      <colorScale>
        <cfvo type="min"/>
        <cfvo type="percentile" val="50"/>
        <cfvo type="max"/>
        <color rgb="FFF8696B"/>
        <color rgb="FFFFEB84"/>
        <color rgb="FF63BE7B"/>
      </colorScale>
    </cfRule>
  </conditionalFormatting>
  <conditionalFormatting sqref="WY14:WY92">
    <cfRule type="colorScale" priority="474">
      <colorScale>
        <cfvo type="min"/>
        <cfvo type="percentile" val="50"/>
        <cfvo type="max"/>
        <color rgb="FFF8696B"/>
        <color rgb="FFFFEB84"/>
        <color rgb="FF63BE7B"/>
      </colorScale>
    </cfRule>
  </conditionalFormatting>
  <conditionalFormatting sqref="XP96:XQ123">
    <cfRule type="colorScale" priority="472">
      <colorScale>
        <cfvo type="min"/>
        <cfvo type="percentile" val="50"/>
        <cfvo type="max"/>
        <color rgb="FFF8696B"/>
        <color rgb="FFFFEB84"/>
        <color rgb="FF63BE7B"/>
      </colorScale>
    </cfRule>
  </conditionalFormatting>
  <conditionalFormatting sqref="XP14:XP92">
    <cfRule type="colorScale" priority="471">
      <colorScale>
        <cfvo type="min"/>
        <cfvo type="percentile" val="50"/>
        <cfvo type="max"/>
        <color rgb="FF63BE7B"/>
        <color rgb="FFFFEB84"/>
        <color rgb="FFF8696B"/>
      </colorScale>
    </cfRule>
  </conditionalFormatting>
  <conditionalFormatting sqref="XH96:XI123">
    <cfRule type="colorScale" priority="470">
      <colorScale>
        <cfvo type="min"/>
        <cfvo type="percentile" val="50"/>
        <cfvo type="max"/>
        <color rgb="FFF8696B"/>
        <color rgb="FFFFEB84"/>
        <color rgb="FF63BE7B"/>
      </colorScale>
    </cfRule>
  </conditionalFormatting>
  <conditionalFormatting sqref="XJ96:XK123">
    <cfRule type="colorScale" priority="469">
      <colorScale>
        <cfvo type="min"/>
        <cfvo type="percentile" val="50"/>
        <cfvo type="max"/>
        <color rgb="FFF8696B"/>
        <color rgb="FFFFEB84"/>
        <color rgb="FF63BE7B"/>
      </colorScale>
    </cfRule>
  </conditionalFormatting>
  <conditionalFormatting sqref="XP96:XQ123">
    <cfRule type="colorScale" priority="468">
      <colorScale>
        <cfvo type="min"/>
        <cfvo type="percentile" val="50"/>
        <cfvo type="max"/>
        <color rgb="FF63BE7B"/>
        <color rgb="FFFFEB84"/>
        <color rgb="FFF8696B"/>
      </colorScale>
    </cfRule>
  </conditionalFormatting>
  <conditionalFormatting sqref="XJ14:XK92">
    <cfRule type="colorScale" priority="467">
      <colorScale>
        <cfvo type="min"/>
        <cfvo type="percentile" val="50"/>
        <cfvo type="max"/>
        <color rgb="FFF8696B"/>
        <color rgb="FFFFEB84"/>
        <color rgb="FF63BE7B"/>
      </colorScale>
    </cfRule>
  </conditionalFormatting>
  <conditionalFormatting sqref="XL96:XL123">
    <cfRule type="colorScale" priority="466">
      <colorScale>
        <cfvo type="min"/>
        <cfvo type="percentile" val="50"/>
        <cfvo type="max"/>
        <color rgb="FFF8696B"/>
        <color rgb="FFFFEB84"/>
        <color rgb="FF63BE7B"/>
      </colorScale>
    </cfRule>
  </conditionalFormatting>
  <conditionalFormatting sqref="XU14:XU92">
    <cfRule type="colorScale" priority="465">
      <colorScale>
        <cfvo type="min"/>
        <cfvo type="percentile" val="50"/>
        <cfvo type="max"/>
        <color rgb="FFF8696B"/>
        <color rgb="FFFFEB84"/>
        <color rgb="FF63BE7B"/>
      </colorScale>
    </cfRule>
  </conditionalFormatting>
  <conditionalFormatting sqref="XU96:XW123">
    <cfRule type="colorScale" priority="464">
      <colorScale>
        <cfvo type="min"/>
        <cfvo type="percentile" val="50"/>
        <cfvo type="max"/>
        <color rgb="FFF8696B"/>
        <color rgb="FFFFEB84"/>
        <color rgb="FF63BE7B"/>
      </colorScale>
    </cfRule>
  </conditionalFormatting>
  <conditionalFormatting sqref="XX14:XX92">
    <cfRule type="colorScale" priority="463">
      <colorScale>
        <cfvo type="min"/>
        <cfvo type="percentile" val="50"/>
        <cfvo type="max"/>
        <color rgb="FFF8696B"/>
        <color rgb="FFFFEB84"/>
        <color rgb="FF63BE7B"/>
      </colorScale>
    </cfRule>
  </conditionalFormatting>
  <conditionalFormatting sqref="XX96:XX123">
    <cfRule type="colorScale" priority="462">
      <colorScale>
        <cfvo type="min"/>
        <cfvo type="percentile" val="50"/>
        <cfvo type="max"/>
        <color rgb="FFF8696B"/>
        <color rgb="FFFFEB84"/>
        <color rgb="FF63BE7B"/>
      </colorScale>
    </cfRule>
  </conditionalFormatting>
  <conditionalFormatting sqref="XF2:XF10 XK2:XK10">
    <cfRule type="colorScale" priority="461">
      <colorScale>
        <cfvo type="min"/>
        <cfvo type="percentile" val="50"/>
        <cfvo type="max"/>
        <color rgb="FFF8696B"/>
        <color rgb="FFFFEB84"/>
        <color rgb="FF63BE7B"/>
      </colorScale>
    </cfRule>
  </conditionalFormatting>
  <conditionalFormatting sqref="XL2:XL10">
    <cfRule type="colorScale" priority="460">
      <colorScale>
        <cfvo type="min"/>
        <cfvo type="percentile" val="50"/>
        <cfvo type="max"/>
        <color rgb="FFF8696B"/>
        <color rgb="FFFFEB84"/>
        <color rgb="FF63BE7B"/>
      </colorScale>
    </cfRule>
  </conditionalFormatting>
  <conditionalFormatting sqref="XE14:XF92">
    <cfRule type="colorScale" priority="459">
      <colorScale>
        <cfvo type="min"/>
        <cfvo type="percentile" val="50"/>
        <cfvo type="max"/>
        <color rgb="FFF8696B"/>
        <color rgb="FFFFEB84"/>
        <color rgb="FF63BE7B"/>
      </colorScale>
    </cfRule>
  </conditionalFormatting>
  <conditionalFormatting sqref="XC14:XD92">
    <cfRule type="colorScale" priority="458">
      <colorScale>
        <cfvo type="min"/>
        <cfvo type="percentile" val="50"/>
        <cfvo type="max"/>
        <color rgb="FFF8696B"/>
        <color rgb="FFFFEB84"/>
        <color rgb="FF63BE7B"/>
      </colorScale>
    </cfRule>
  </conditionalFormatting>
  <conditionalFormatting sqref="XI14:XI92">
    <cfRule type="colorScale" priority="457">
      <colorScale>
        <cfvo type="min"/>
        <cfvo type="percentile" val="50"/>
        <cfvo type="max"/>
        <color rgb="FFF8696B"/>
        <color rgb="FFFFEB84"/>
        <color rgb="FF63BE7B"/>
      </colorScale>
    </cfRule>
  </conditionalFormatting>
  <conditionalFormatting sqref="XW14:XW92">
    <cfRule type="colorScale" priority="456">
      <colorScale>
        <cfvo type="min"/>
        <cfvo type="percentile" val="50"/>
        <cfvo type="max"/>
        <color rgb="FFF8696B"/>
        <color rgb="FFFFEB84"/>
        <color rgb="FF63BE7B"/>
      </colorScale>
    </cfRule>
  </conditionalFormatting>
  <conditionalFormatting sqref="XC14:XC92">
    <cfRule type="colorScale" priority="455">
      <colorScale>
        <cfvo type="min"/>
        <cfvo type="percentile" val="50"/>
        <cfvo type="max"/>
        <color rgb="FFF8696B"/>
        <color rgb="FFFFEB84"/>
        <color rgb="FF63BE7B"/>
      </colorScale>
    </cfRule>
  </conditionalFormatting>
  <conditionalFormatting sqref="WZ14:XB92">
    <cfRule type="colorScale" priority="454">
      <colorScale>
        <cfvo type="min"/>
        <cfvo type="percentile" val="50"/>
        <cfvo type="max"/>
        <color rgb="FFF8696B"/>
        <color rgb="FFFFEB84"/>
        <color rgb="FF63BE7B"/>
      </colorScale>
    </cfRule>
  </conditionalFormatting>
  <conditionalFormatting sqref="XY14:XZ92">
    <cfRule type="colorScale" priority="453">
      <colorScale>
        <cfvo type="min"/>
        <cfvo type="percentile" val="50"/>
        <cfvo type="max"/>
        <color rgb="FFF8696B"/>
        <color rgb="FFFFEB84"/>
        <color rgb="FF63BE7B"/>
      </colorScale>
    </cfRule>
  </conditionalFormatting>
  <conditionalFormatting sqref="XY96:XZ123">
    <cfRule type="colorScale" priority="452">
      <colorScale>
        <cfvo type="min"/>
        <cfvo type="percentile" val="50"/>
        <cfvo type="max"/>
        <color rgb="FFF8696B"/>
        <color rgb="FFFFEB84"/>
        <color rgb="FF63BE7B"/>
      </colorScale>
    </cfRule>
  </conditionalFormatting>
  <conditionalFormatting sqref="XM14:XM92">
    <cfRule type="colorScale" priority="451">
      <colorScale>
        <cfvo type="min"/>
        <cfvo type="percentile" val="50"/>
        <cfvo type="max"/>
        <color rgb="FFF8696B"/>
        <color rgb="FFFFEB84"/>
        <color rgb="FF63BE7B"/>
      </colorScale>
    </cfRule>
  </conditionalFormatting>
  <conditionalFormatting sqref="XM14:XM92">
    <cfRule type="colorScale" priority="450">
      <colorScale>
        <cfvo type="min"/>
        <cfvo type="percentile" val="50"/>
        <cfvo type="max"/>
        <color rgb="FFF8696B"/>
        <color rgb="FFFFEB84"/>
        <color rgb="FF63BE7B"/>
      </colorScale>
    </cfRule>
  </conditionalFormatting>
  <conditionalFormatting sqref="XP2:XP10">
    <cfRule type="colorScale" priority="449">
      <colorScale>
        <cfvo type="min"/>
        <cfvo type="percentile" val="50"/>
        <cfvo type="max"/>
        <color rgb="FFF8696B"/>
        <color rgb="FFFFEB84"/>
        <color rgb="FF63BE7B"/>
      </colorScale>
    </cfRule>
  </conditionalFormatting>
  <conditionalFormatting sqref="XT2:XT10">
    <cfRule type="colorScale" priority="448">
      <colorScale>
        <cfvo type="min"/>
        <cfvo type="percentile" val="50"/>
        <cfvo type="max"/>
        <color rgb="FFF8696B"/>
        <color rgb="FFFFEB84"/>
        <color rgb="FF63BE7B"/>
      </colorScale>
    </cfRule>
  </conditionalFormatting>
  <conditionalFormatting sqref="XR2:XR10">
    <cfRule type="colorScale" priority="447">
      <colorScale>
        <cfvo type="min"/>
        <cfvo type="percentile" val="50"/>
        <cfvo type="max"/>
        <color rgb="FFF8696B"/>
        <color rgb="FFFFEB84"/>
        <color rgb="FF63BE7B"/>
      </colorScale>
    </cfRule>
  </conditionalFormatting>
  <conditionalFormatting sqref="XV2:XV10">
    <cfRule type="colorScale" priority="446">
      <colorScale>
        <cfvo type="min"/>
        <cfvo type="percentile" val="50"/>
        <cfvo type="max"/>
        <color rgb="FFF8696B"/>
        <color rgb="FFFFEB84"/>
        <color rgb="FF63BE7B"/>
      </colorScale>
    </cfRule>
  </conditionalFormatting>
  <conditionalFormatting sqref="YA14:YA92">
    <cfRule type="colorScale" priority="445">
      <colorScale>
        <cfvo type="min"/>
        <cfvo type="percentile" val="50"/>
        <cfvo type="max"/>
        <color rgb="FFF8696B"/>
        <color rgb="FFFFEB84"/>
        <color rgb="FF63BE7B"/>
      </colorScale>
    </cfRule>
  </conditionalFormatting>
  <conditionalFormatting sqref="YA96:YB123">
    <cfRule type="colorScale" priority="444">
      <colorScale>
        <cfvo type="min"/>
        <cfvo type="percentile" val="50"/>
        <cfvo type="max"/>
        <color rgb="FFF8696B"/>
        <color rgb="FFFFEB84"/>
        <color rgb="FF63BE7B"/>
      </colorScale>
    </cfRule>
  </conditionalFormatting>
  <conditionalFormatting sqref="XI2:XI10 XG2:XG10">
    <cfRule type="colorScale" priority="485">
      <colorScale>
        <cfvo type="min"/>
        <cfvo type="percentile" val="50"/>
        <cfvo type="max"/>
        <color rgb="FFF8696B"/>
        <color rgb="FFFFEB84"/>
        <color rgb="FF63BE7B"/>
      </colorScale>
    </cfRule>
  </conditionalFormatting>
  <conditionalFormatting sqref="YC14:YF92">
    <cfRule type="colorScale" priority="443">
      <colorScale>
        <cfvo type="min"/>
        <cfvo type="percentile" val="50"/>
        <cfvo type="max"/>
        <color rgb="FFF8696B"/>
        <color rgb="FFFFEB84"/>
        <color rgb="FF63BE7B"/>
      </colorScale>
    </cfRule>
  </conditionalFormatting>
  <conditionalFormatting sqref="YC96:YF123">
    <cfRule type="colorScale" priority="442">
      <colorScale>
        <cfvo type="min"/>
        <cfvo type="percentile" val="50"/>
        <cfvo type="max"/>
        <color rgb="FFF8696B"/>
        <color rgb="FFFFEB84"/>
        <color rgb="FF63BE7B"/>
      </colorScale>
    </cfRule>
  </conditionalFormatting>
  <conditionalFormatting sqref="YX96:YX123">
    <cfRule type="colorScale" priority="435">
      <colorScale>
        <cfvo type="min"/>
        <cfvo type="percentile" val="50"/>
        <cfvo type="max"/>
        <color rgb="FFF8696B"/>
        <color rgb="FFFFEB84"/>
        <color rgb="FF63BE7B"/>
      </colorScale>
    </cfRule>
  </conditionalFormatting>
  <conditionalFormatting sqref="YQ14:YQ92">
    <cfRule type="colorScale" priority="429">
      <colorScale>
        <cfvo type="min"/>
        <cfvo type="percentile" val="50"/>
        <cfvo type="max"/>
        <color rgb="FFF8696B"/>
        <color rgb="FFFFEB84"/>
        <color rgb="FF63BE7B"/>
      </colorScale>
    </cfRule>
  </conditionalFormatting>
  <conditionalFormatting sqref="YU96:YU123 YI96:YP123">
    <cfRule type="colorScale" priority="437">
      <colorScale>
        <cfvo type="min"/>
        <cfvo type="percentile" val="50"/>
        <cfvo type="max"/>
        <color rgb="FFF8696B"/>
        <color rgb="FFFFEB84"/>
        <color rgb="FF63BE7B"/>
      </colorScale>
    </cfRule>
  </conditionalFormatting>
  <conditionalFormatting sqref="YV96:YW123">
    <cfRule type="colorScale" priority="436">
      <colorScale>
        <cfvo type="min"/>
        <cfvo type="percentile" val="50"/>
        <cfvo type="max"/>
        <color rgb="FFF8696B"/>
        <color rgb="FFFFEB84"/>
        <color rgb="FF63BE7B"/>
      </colorScale>
    </cfRule>
  </conditionalFormatting>
  <conditionalFormatting sqref="YU15:YU24 YI82:YK92 YI15:YK24 YU82:YU92 YP15:YP24 YP82:YP92">
    <cfRule type="colorScale" priority="434">
      <colorScale>
        <cfvo type="min"/>
        <cfvo type="percentile" val="50"/>
        <cfvo type="max"/>
        <color rgb="FFF8696B"/>
        <color rgb="FFFFEB84"/>
        <color rgb="FF63BE7B"/>
      </colorScale>
    </cfRule>
  </conditionalFormatting>
  <conditionalFormatting sqref="YH96:YH123">
    <cfRule type="colorScale" priority="433">
      <colorScale>
        <cfvo type="min"/>
        <cfvo type="percentile" val="50"/>
        <cfvo type="max"/>
        <color rgb="FFF8696B"/>
        <color rgb="FFFFEB84"/>
        <color rgb="FF63BE7B"/>
      </colorScale>
    </cfRule>
  </conditionalFormatting>
  <conditionalFormatting sqref="YX14:YX92">
    <cfRule type="colorScale" priority="438">
      <colorScale>
        <cfvo type="min"/>
        <cfvo type="percentile" val="50"/>
        <cfvo type="max"/>
        <color rgb="FFF8696B"/>
        <color rgb="FFFFEB84"/>
        <color rgb="FF63BE7B"/>
      </colorScale>
    </cfRule>
  </conditionalFormatting>
  <conditionalFormatting sqref="YU25:YU81 YI25:YK81 YP25:YP81">
    <cfRule type="colorScale" priority="439">
      <colorScale>
        <cfvo type="min"/>
        <cfvo type="percentile" val="50"/>
        <cfvo type="max"/>
        <color rgb="FFF8696B"/>
        <color rgb="FFFFEB84"/>
        <color rgb="FF63BE7B"/>
      </colorScale>
    </cfRule>
  </conditionalFormatting>
  <conditionalFormatting sqref="YV12:YV13">
    <cfRule type="colorScale" priority="440">
      <colorScale>
        <cfvo type="min"/>
        <cfvo type="percentile" val="50"/>
        <cfvo type="max"/>
        <color rgb="FFF8696B"/>
        <color rgb="FFFFEB84"/>
        <color rgb="FF63BE7B"/>
      </colorScale>
    </cfRule>
  </conditionalFormatting>
  <conditionalFormatting sqref="YI14:YK14 YP14">
    <cfRule type="colorScale" priority="432">
      <colorScale>
        <cfvo type="min"/>
        <cfvo type="percentile" val="50"/>
        <cfvo type="max"/>
        <color rgb="FFF8696B"/>
        <color rgb="FFFFEB84"/>
        <color rgb="FF63BE7B"/>
      </colorScale>
    </cfRule>
  </conditionalFormatting>
  <conditionalFormatting sqref="YU14:YU92">
    <cfRule type="colorScale" priority="431">
      <colorScale>
        <cfvo type="min"/>
        <cfvo type="percentile" val="50"/>
        <cfvo type="max"/>
        <color rgb="FFF8696B"/>
        <color rgb="FFFFEB84"/>
        <color rgb="FF63BE7B"/>
      </colorScale>
    </cfRule>
  </conditionalFormatting>
  <conditionalFormatting sqref="YH14:YH92">
    <cfRule type="colorScale" priority="430">
      <colorScale>
        <cfvo type="min"/>
        <cfvo type="percentile" val="50"/>
        <cfvo type="max"/>
        <color rgb="FFF8696B"/>
        <color rgb="FFFFEB84"/>
        <color rgb="FF63BE7B"/>
      </colorScale>
    </cfRule>
  </conditionalFormatting>
  <conditionalFormatting sqref="YY96:YZ123">
    <cfRule type="colorScale" priority="428">
      <colorScale>
        <cfvo type="min"/>
        <cfvo type="percentile" val="50"/>
        <cfvo type="max"/>
        <color rgb="FFF8696B"/>
        <color rgb="FFFFEB84"/>
        <color rgb="FF63BE7B"/>
      </colorScale>
    </cfRule>
  </conditionalFormatting>
  <conditionalFormatting sqref="YY14:YY92">
    <cfRule type="colorScale" priority="427">
      <colorScale>
        <cfvo type="min"/>
        <cfvo type="percentile" val="50"/>
        <cfvo type="max"/>
        <color rgb="FF63BE7B"/>
        <color rgb="FFFFEB84"/>
        <color rgb="FFF8696B"/>
      </colorScale>
    </cfRule>
  </conditionalFormatting>
  <conditionalFormatting sqref="YQ96:YR123">
    <cfRule type="colorScale" priority="426">
      <colorScale>
        <cfvo type="min"/>
        <cfvo type="percentile" val="50"/>
        <cfvo type="max"/>
        <color rgb="FFF8696B"/>
        <color rgb="FFFFEB84"/>
        <color rgb="FF63BE7B"/>
      </colorScale>
    </cfRule>
  </conditionalFormatting>
  <conditionalFormatting sqref="YS96:YT123">
    <cfRule type="colorScale" priority="425">
      <colorScale>
        <cfvo type="min"/>
        <cfvo type="percentile" val="50"/>
        <cfvo type="max"/>
        <color rgb="FFF8696B"/>
        <color rgb="FFFFEB84"/>
        <color rgb="FF63BE7B"/>
      </colorScale>
    </cfRule>
  </conditionalFormatting>
  <conditionalFormatting sqref="YY96:YZ123">
    <cfRule type="colorScale" priority="424">
      <colorScale>
        <cfvo type="min"/>
        <cfvo type="percentile" val="50"/>
        <cfvo type="max"/>
        <color rgb="FF63BE7B"/>
        <color rgb="FFFFEB84"/>
        <color rgb="FFF8696B"/>
      </colorScale>
    </cfRule>
  </conditionalFormatting>
  <conditionalFormatting sqref="YS14:YT92">
    <cfRule type="colorScale" priority="423">
      <colorScale>
        <cfvo type="min"/>
        <cfvo type="percentile" val="50"/>
        <cfvo type="max"/>
        <color rgb="FFF8696B"/>
        <color rgb="FFFFEB84"/>
        <color rgb="FF63BE7B"/>
      </colorScale>
    </cfRule>
  </conditionalFormatting>
  <conditionalFormatting sqref="YU96:YU123">
    <cfRule type="colorScale" priority="422">
      <colorScale>
        <cfvo type="min"/>
        <cfvo type="percentile" val="50"/>
        <cfvo type="max"/>
        <color rgb="FFF8696B"/>
        <color rgb="FFFFEB84"/>
        <color rgb="FF63BE7B"/>
      </colorScale>
    </cfRule>
  </conditionalFormatting>
  <conditionalFormatting sqref="ZD14:ZD92">
    <cfRule type="colorScale" priority="421">
      <colorScale>
        <cfvo type="min"/>
        <cfvo type="percentile" val="50"/>
        <cfvo type="max"/>
        <color rgb="FFF8696B"/>
        <color rgb="FFFFEB84"/>
        <color rgb="FF63BE7B"/>
      </colorScale>
    </cfRule>
  </conditionalFormatting>
  <conditionalFormatting sqref="ZD96:ZF123">
    <cfRule type="colorScale" priority="420">
      <colorScale>
        <cfvo type="min"/>
        <cfvo type="percentile" val="50"/>
        <cfvo type="max"/>
        <color rgb="FFF8696B"/>
        <color rgb="FFFFEB84"/>
        <color rgb="FF63BE7B"/>
      </colorScale>
    </cfRule>
  </conditionalFormatting>
  <conditionalFormatting sqref="ZG14:ZG92">
    <cfRule type="colorScale" priority="419">
      <colorScale>
        <cfvo type="min"/>
        <cfvo type="percentile" val="50"/>
        <cfvo type="max"/>
        <color rgb="FFF8696B"/>
        <color rgb="FFFFEB84"/>
        <color rgb="FF63BE7B"/>
      </colorScale>
    </cfRule>
  </conditionalFormatting>
  <conditionalFormatting sqref="ZG96:ZG123">
    <cfRule type="colorScale" priority="418">
      <colorScale>
        <cfvo type="min"/>
        <cfvo type="percentile" val="50"/>
        <cfvo type="max"/>
        <color rgb="FFF8696B"/>
        <color rgb="FFFFEB84"/>
        <color rgb="FF63BE7B"/>
      </colorScale>
    </cfRule>
  </conditionalFormatting>
  <conditionalFormatting sqref="YO2:YO10 YT2:YT10">
    <cfRule type="colorScale" priority="417">
      <colorScale>
        <cfvo type="min"/>
        <cfvo type="percentile" val="50"/>
        <cfvo type="max"/>
        <color rgb="FFF8696B"/>
        <color rgb="FFFFEB84"/>
        <color rgb="FF63BE7B"/>
      </colorScale>
    </cfRule>
  </conditionalFormatting>
  <conditionalFormatting sqref="YU2:YU10">
    <cfRule type="colorScale" priority="416">
      <colorScale>
        <cfvo type="min"/>
        <cfvo type="percentile" val="50"/>
        <cfvo type="max"/>
        <color rgb="FFF8696B"/>
        <color rgb="FFFFEB84"/>
        <color rgb="FF63BE7B"/>
      </colorScale>
    </cfRule>
  </conditionalFormatting>
  <conditionalFormatting sqref="YN14:YO92">
    <cfRule type="colorScale" priority="415">
      <colorScale>
        <cfvo type="min"/>
        <cfvo type="percentile" val="50"/>
        <cfvo type="max"/>
        <color rgb="FFF8696B"/>
        <color rgb="FFFFEB84"/>
        <color rgb="FF63BE7B"/>
      </colorScale>
    </cfRule>
  </conditionalFormatting>
  <conditionalFormatting sqref="YL14:YM92">
    <cfRule type="colorScale" priority="414">
      <colorScale>
        <cfvo type="min"/>
        <cfvo type="percentile" val="50"/>
        <cfvo type="max"/>
        <color rgb="FFF8696B"/>
        <color rgb="FFFFEB84"/>
        <color rgb="FF63BE7B"/>
      </colorScale>
    </cfRule>
  </conditionalFormatting>
  <conditionalFormatting sqref="YR14:YR92">
    <cfRule type="colorScale" priority="413">
      <colorScale>
        <cfvo type="min"/>
        <cfvo type="percentile" val="50"/>
        <cfvo type="max"/>
        <color rgb="FFF8696B"/>
        <color rgb="FFFFEB84"/>
        <color rgb="FF63BE7B"/>
      </colorScale>
    </cfRule>
  </conditionalFormatting>
  <conditionalFormatting sqref="ZF14:ZF92">
    <cfRule type="colorScale" priority="412">
      <colorScale>
        <cfvo type="min"/>
        <cfvo type="percentile" val="50"/>
        <cfvo type="max"/>
        <color rgb="FFF8696B"/>
        <color rgb="FFFFEB84"/>
        <color rgb="FF63BE7B"/>
      </colorScale>
    </cfRule>
  </conditionalFormatting>
  <conditionalFormatting sqref="YL14:YL92">
    <cfRule type="colorScale" priority="411">
      <colorScale>
        <cfvo type="min"/>
        <cfvo type="percentile" val="50"/>
        <cfvo type="max"/>
        <color rgb="FFF8696B"/>
        <color rgb="FFFFEB84"/>
        <color rgb="FF63BE7B"/>
      </colorScale>
    </cfRule>
  </conditionalFormatting>
  <conditionalFormatting sqref="YI14:YK92">
    <cfRule type="colorScale" priority="410">
      <colorScale>
        <cfvo type="min"/>
        <cfvo type="percentile" val="50"/>
        <cfvo type="max"/>
        <color rgb="FFF8696B"/>
        <color rgb="FFFFEB84"/>
        <color rgb="FF63BE7B"/>
      </colorScale>
    </cfRule>
  </conditionalFormatting>
  <conditionalFormatting sqref="ZH14:ZI92">
    <cfRule type="colorScale" priority="409">
      <colorScale>
        <cfvo type="min"/>
        <cfvo type="percentile" val="50"/>
        <cfvo type="max"/>
        <color rgb="FFF8696B"/>
        <color rgb="FFFFEB84"/>
        <color rgb="FF63BE7B"/>
      </colorScale>
    </cfRule>
  </conditionalFormatting>
  <conditionalFormatting sqref="ZH96:ZI123">
    <cfRule type="colorScale" priority="408">
      <colorScale>
        <cfvo type="min"/>
        <cfvo type="percentile" val="50"/>
        <cfvo type="max"/>
        <color rgb="FFF8696B"/>
        <color rgb="FFFFEB84"/>
        <color rgb="FF63BE7B"/>
      </colorScale>
    </cfRule>
  </conditionalFormatting>
  <conditionalFormatting sqref="YV14:YV92">
    <cfRule type="colorScale" priority="407">
      <colorScale>
        <cfvo type="min"/>
        <cfvo type="percentile" val="50"/>
        <cfvo type="max"/>
        <color rgb="FFF8696B"/>
        <color rgb="FFFFEB84"/>
        <color rgb="FF63BE7B"/>
      </colorScale>
    </cfRule>
  </conditionalFormatting>
  <conditionalFormatting sqref="YV14:YV92">
    <cfRule type="colorScale" priority="406">
      <colorScale>
        <cfvo type="min"/>
        <cfvo type="percentile" val="50"/>
        <cfvo type="max"/>
        <color rgb="FFF8696B"/>
        <color rgb="FFFFEB84"/>
        <color rgb="FF63BE7B"/>
      </colorScale>
    </cfRule>
  </conditionalFormatting>
  <conditionalFormatting sqref="YY2:YY10">
    <cfRule type="colorScale" priority="405">
      <colorScale>
        <cfvo type="min"/>
        <cfvo type="percentile" val="50"/>
        <cfvo type="max"/>
        <color rgb="FFF8696B"/>
        <color rgb="FFFFEB84"/>
        <color rgb="FF63BE7B"/>
      </colorScale>
    </cfRule>
  </conditionalFormatting>
  <conditionalFormatting sqref="ZC2:ZC10">
    <cfRule type="colorScale" priority="404">
      <colorScale>
        <cfvo type="min"/>
        <cfvo type="percentile" val="50"/>
        <cfvo type="max"/>
        <color rgb="FFF8696B"/>
        <color rgb="FFFFEB84"/>
        <color rgb="FF63BE7B"/>
      </colorScale>
    </cfRule>
  </conditionalFormatting>
  <conditionalFormatting sqref="ZA2:ZA10">
    <cfRule type="colorScale" priority="403">
      <colorScale>
        <cfvo type="min"/>
        <cfvo type="percentile" val="50"/>
        <cfvo type="max"/>
        <color rgb="FFF8696B"/>
        <color rgb="FFFFEB84"/>
        <color rgb="FF63BE7B"/>
      </colorScale>
    </cfRule>
  </conditionalFormatting>
  <conditionalFormatting sqref="ZE2:ZE10">
    <cfRule type="colorScale" priority="402">
      <colorScale>
        <cfvo type="min"/>
        <cfvo type="percentile" val="50"/>
        <cfvo type="max"/>
        <color rgb="FFF8696B"/>
        <color rgb="FFFFEB84"/>
        <color rgb="FF63BE7B"/>
      </colorScale>
    </cfRule>
  </conditionalFormatting>
  <conditionalFormatting sqref="ZJ14:ZJ92">
    <cfRule type="colorScale" priority="401">
      <colorScale>
        <cfvo type="min"/>
        <cfvo type="percentile" val="50"/>
        <cfvo type="max"/>
        <color rgb="FFF8696B"/>
        <color rgb="FFFFEB84"/>
        <color rgb="FF63BE7B"/>
      </colorScale>
    </cfRule>
  </conditionalFormatting>
  <conditionalFormatting sqref="ZJ96:ZK123">
    <cfRule type="colorScale" priority="400">
      <colorScale>
        <cfvo type="min"/>
        <cfvo type="percentile" val="50"/>
        <cfvo type="max"/>
        <color rgb="FFF8696B"/>
        <color rgb="FFFFEB84"/>
        <color rgb="FF63BE7B"/>
      </colorScale>
    </cfRule>
  </conditionalFormatting>
  <conditionalFormatting sqref="YP2:YP10">
    <cfRule type="colorScale" priority="441">
      <colorScale>
        <cfvo type="min"/>
        <cfvo type="percentile" val="50"/>
        <cfvo type="max"/>
        <color rgb="FFF8696B"/>
        <color rgb="FFFFEB84"/>
        <color rgb="FF63BE7B"/>
      </colorScale>
    </cfRule>
  </conditionalFormatting>
  <conditionalFormatting sqref="ZL14:ZO92">
    <cfRule type="colorScale" priority="399">
      <colorScale>
        <cfvo type="min"/>
        <cfvo type="percentile" val="50"/>
        <cfvo type="max"/>
        <color rgb="FFF8696B"/>
        <color rgb="FFFFEB84"/>
        <color rgb="FF63BE7B"/>
      </colorScale>
    </cfRule>
  </conditionalFormatting>
  <conditionalFormatting sqref="ZL96:ZO123">
    <cfRule type="colorScale" priority="398">
      <colorScale>
        <cfvo type="min"/>
        <cfvo type="percentile" val="50"/>
        <cfvo type="max"/>
        <color rgb="FFF8696B"/>
        <color rgb="FFFFEB84"/>
        <color rgb="FF63BE7B"/>
      </colorScale>
    </cfRule>
  </conditionalFormatting>
  <conditionalFormatting sqref="VY2:VY9">
    <cfRule type="colorScale" priority="397">
      <colorScale>
        <cfvo type="min"/>
        <cfvo type="percentile" val="50"/>
        <cfvo type="max"/>
        <color rgb="FFF8696B"/>
        <color rgb="FFFFEB84"/>
        <color rgb="FF63BE7B"/>
      </colorScale>
    </cfRule>
  </conditionalFormatting>
  <conditionalFormatting sqref="XH10">
    <cfRule type="colorScale" priority="396">
      <colorScale>
        <cfvo type="min"/>
        <cfvo type="percentile" val="50"/>
        <cfvo type="max"/>
        <color rgb="FFF8696B"/>
        <color rgb="FFFFEB84"/>
        <color rgb="FF63BE7B"/>
      </colorScale>
    </cfRule>
  </conditionalFormatting>
  <conditionalFormatting sqref="XH2:XH9">
    <cfRule type="colorScale" priority="395">
      <colorScale>
        <cfvo type="min"/>
        <cfvo type="percentile" val="50"/>
        <cfvo type="max"/>
        <color rgb="FFF8696B"/>
        <color rgb="FFFFEB84"/>
        <color rgb="FF63BE7B"/>
      </colorScale>
    </cfRule>
  </conditionalFormatting>
  <conditionalFormatting sqref="YQ10">
    <cfRule type="colorScale" priority="394">
      <colorScale>
        <cfvo type="min"/>
        <cfvo type="percentile" val="50"/>
        <cfvo type="max"/>
        <color rgb="FFF8696B"/>
        <color rgb="FFFFEB84"/>
        <color rgb="FF63BE7B"/>
      </colorScale>
    </cfRule>
  </conditionalFormatting>
  <conditionalFormatting sqref="YQ2:YQ9">
    <cfRule type="colorScale" priority="393">
      <colorScale>
        <cfvo type="min"/>
        <cfvo type="percentile" val="50"/>
        <cfvo type="max"/>
        <color rgb="FFF8696B"/>
        <color rgb="FFFFEB84"/>
        <color rgb="FF63BE7B"/>
      </colorScale>
    </cfRule>
  </conditionalFormatting>
  <conditionalFormatting sqref="AAG96:AAG123">
    <cfRule type="colorScale" priority="386">
      <colorScale>
        <cfvo type="min"/>
        <cfvo type="percentile" val="50"/>
        <cfvo type="max"/>
        <color rgb="FFF8696B"/>
        <color rgb="FFFFEB84"/>
        <color rgb="FF63BE7B"/>
      </colorScale>
    </cfRule>
  </conditionalFormatting>
  <conditionalFormatting sqref="ZZ14:ZZ92">
    <cfRule type="colorScale" priority="380">
      <colorScale>
        <cfvo type="min"/>
        <cfvo type="percentile" val="50"/>
        <cfvo type="max"/>
        <color rgb="FFF8696B"/>
        <color rgb="FFFFEB84"/>
        <color rgb="FF63BE7B"/>
      </colorScale>
    </cfRule>
  </conditionalFormatting>
  <conditionalFormatting sqref="AAD96:AAD123 ZR96:ZY123">
    <cfRule type="colorScale" priority="388">
      <colorScale>
        <cfvo type="min"/>
        <cfvo type="percentile" val="50"/>
        <cfvo type="max"/>
        <color rgb="FFF8696B"/>
        <color rgb="FFFFEB84"/>
        <color rgb="FF63BE7B"/>
      </colorScale>
    </cfRule>
  </conditionalFormatting>
  <conditionalFormatting sqref="AAE96:AAF123">
    <cfRule type="colorScale" priority="387">
      <colorScale>
        <cfvo type="min"/>
        <cfvo type="percentile" val="50"/>
        <cfvo type="max"/>
        <color rgb="FFF8696B"/>
        <color rgb="FFFFEB84"/>
        <color rgb="FF63BE7B"/>
      </colorScale>
    </cfRule>
  </conditionalFormatting>
  <conditionalFormatting sqref="AAD15:AAD24 ZR82:ZT92 ZR15:ZT24 AAD82:AAD92 ZY15:ZY24 ZY82:ZY92">
    <cfRule type="colorScale" priority="385">
      <colorScale>
        <cfvo type="min"/>
        <cfvo type="percentile" val="50"/>
        <cfvo type="max"/>
        <color rgb="FFF8696B"/>
        <color rgb="FFFFEB84"/>
        <color rgb="FF63BE7B"/>
      </colorScale>
    </cfRule>
  </conditionalFormatting>
  <conditionalFormatting sqref="ZQ96:ZQ123">
    <cfRule type="colorScale" priority="384">
      <colorScale>
        <cfvo type="min"/>
        <cfvo type="percentile" val="50"/>
        <cfvo type="max"/>
        <color rgb="FFF8696B"/>
        <color rgb="FFFFEB84"/>
        <color rgb="FF63BE7B"/>
      </colorScale>
    </cfRule>
  </conditionalFormatting>
  <conditionalFormatting sqref="AAG14:AAG92">
    <cfRule type="colorScale" priority="389">
      <colorScale>
        <cfvo type="min"/>
        <cfvo type="percentile" val="50"/>
        <cfvo type="max"/>
        <color rgb="FFF8696B"/>
        <color rgb="FFFFEB84"/>
        <color rgb="FF63BE7B"/>
      </colorScale>
    </cfRule>
  </conditionalFormatting>
  <conditionalFormatting sqref="AAD25:AAD81 ZR25:ZT81 ZY25:ZY81">
    <cfRule type="colorScale" priority="390">
      <colorScale>
        <cfvo type="min"/>
        <cfvo type="percentile" val="50"/>
        <cfvo type="max"/>
        <color rgb="FFF8696B"/>
        <color rgb="FFFFEB84"/>
        <color rgb="FF63BE7B"/>
      </colorScale>
    </cfRule>
  </conditionalFormatting>
  <conditionalFormatting sqref="AAE12:AAE13">
    <cfRule type="colorScale" priority="391">
      <colorScale>
        <cfvo type="min"/>
        <cfvo type="percentile" val="50"/>
        <cfvo type="max"/>
        <color rgb="FFF8696B"/>
        <color rgb="FFFFEB84"/>
        <color rgb="FF63BE7B"/>
      </colorScale>
    </cfRule>
  </conditionalFormatting>
  <conditionalFormatting sqref="ZR14:ZT14 ZY14">
    <cfRule type="colorScale" priority="383">
      <colorScale>
        <cfvo type="min"/>
        <cfvo type="percentile" val="50"/>
        <cfvo type="max"/>
        <color rgb="FFF8696B"/>
        <color rgb="FFFFEB84"/>
        <color rgb="FF63BE7B"/>
      </colorScale>
    </cfRule>
  </conditionalFormatting>
  <conditionalFormatting sqref="AAD14:AAD92">
    <cfRule type="colorScale" priority="382">
      <colorScale>
        <cfvo type="min"/>
        <cfvo type="percentile" val="50"/>
        <cfvo type="max"/>
        <color rgb="FFF8696B"/>
        <color rgb="FFFFEB84"/>
        <color rgb="FF63BE7B"/>
      </colorScale>
    </cfRule>
  </conditionalFormatting>
  <conditionalFormatting sqref="ZQ14:ZQ92">
    <cfRule type="colorScale" priority="381">
      <colorScale>
        <cfvo type="min"/>
        <cfvo type="percentile" val="50"/>
        <cfvo type="max"/>
        <color rgb="FFF8696B"/>
        <color rgb="FFFFEB84"/>
        <color rgb="FF63BE7B"/>
      </colorScale>
    </cfRule>
  </conditionalFormatting>
  <conditionalFormatting sqref="AAH96:AAI123">
    <cfRule type="colorScale" priority="379">
      <colorScale>
        <cfvo type="min"/>
        <cfvo type="percentile" val="50"/>
        <cfvo type="max"/>
        <color rgb="FFF8696B"/>
        <color rgb="FFFFEB84"/>
        <color rgb="FF63BE7B"/>
      </colorScale>
    </cfRule>
  </conditionalFormatting>
  <conditionalFormatting sqref="AAH14:AAH92">
    <cfRule type="colorScale" priority="378">
      <colorScale>
        <cfvo type="min"/>
        <cfvo type="percentile" val="50"/>
        <cfvo type="max"/>
        <color rgb="FF63BE7B"/>
        <color rgb="FFFFEB84"/>
        <color rgb="FFF8696B"/>
      </colorScale>
    </cfRule>
  </conditionalFormatting>
  <conditionalFormatting sqref="ZZ96:AAA123">
    <cfRule type="colorScale" priority="377">
      <colorScale>
        <cfvo type="min"/>
        <cfvo type="percentile" val="50"/>
        <cfvo type="max"/>
        <color rgb="FFF8696B"/>
        <color rgb="FFFFEB84"/>
        <color rgb="FF63BE7B"/>
      </colorScale>
    </cfRule>
  </conditionalFormatting>
  <conditionalFormatting sqref="AAB96:AAC123">
    <cfRule type="colorScale" priority="376">
      <colorScale>
        <cfvo type="min"/>
        <cfvo type="percentile" val="50"/>
        <cfvo type="max"/>
        <color rgb="FFF8696B"/>
        <color rgb="FFFFEB84"/>
        <color rgb="FF63BE7B"/>
      </colorScale>
    </cfRule>
  </conditionalFormatting>
  <conditionalFormatting sqref="AAH96:AAI123">
    <cfRule type="colorScale" priority="375">
      <colorScale>
        <cfvo type="min"/>
        <cfvo type="percentile" val="50"/>
        <cfvo type="max"/>
        <color rgb="FF63BE7B"/>
        <color rgb="FFFFEB84"/>
        <color rgb="FFF8696B"/>
      </colorScale>
    </cfRule>
  </conditionalFormatting>
  <conditionalFormatting sqref="AAB14:AAC92">
    <cfRule type="colorScale" priority="374">
      <colorScale>
        <cfvo type="min"/>
        <cfvo type="percentile" val="50"/>
        <cfvo type="max"/>
        <color rgb="FFF8696B"/>
        <color rgb="FFFFEB84"/>
        <color rgb="FF63BE7B"/>
      </colorScale>
    </cfRule>
  </conditionalFormatting>
  <conditionalFormatting sqref="AAD96:AAD123">
    <cfRule type="colorScale" priority="373">
      <colorScale>
        <cfvo type="min"/>
        <cfvo type="percentile" val="50"/>
        <cfvo type="max"/>
        <color rgb="FFF8696B"/>
        <color rgb="FFFFEB84"/>
        <color rgb="FF63BE7B"/>
      </colorScale>
    </cfRule>
  </conditionalFormatting>
  <conditionalFormatting sqref="AAM14:AAM92">
    <cfRule type="colorScale" priority="372">
      <colorScale>
        <cfvo type="min"/>
        <cfvo type="percentile" val="50"/>
        <cfvo type="max"/>
        <color rgb="FFF8696B"/>
        <color rgb="FFFFEB84"/>
        <color rgb="FF63BE7B"/>
      </colorScale>
    </cfRule>
  </conditionalFormatting>
  <conditionalFormatting sqref="AAM96:AAO123">
    <cfRule type="colorScale" priority="371">
      <colorScale>
        <cfvo type="min"/>
        <cfvo type="percentile" val="50"/>
        <cfvo type="max"/>
        <color rgb="FFF8696B"/>
        <color rgb="FFFFEB84"/>
        <color rgb="FF63BE7B"/>
      </colorScale>
    </cfRule>
  </conditionalFormatting>
  <conditionalFormatting sqref="AAP14:AAP92">
    <cfRule type="colorScale" priority="370">
      <colorScale>
        <cfvo type="min"/>
        <cfvo type="percentile" val="50"/>
        <cfvo type="max"/>
        <color rgb="FFF8696B"/>
        <color rgb="FFFFEB84"/>
        <color rgb="FF63BE7B"/>
      </colorScale>
    </cfRule>
  </conditionalFormatting>
  <conditionalFormatting sqref="AAP96:AAP123">
    <cfRule type="colorScale" priority="369">
      <colorScale>
        <cfvo type="min"/>
        <cfvo type="percentile" val="50"/>
        <cfvo type="max"/>
        <color rgb="FFF8696B"/>
        <color rgb="FFFFEB84"/>
        <color rgb="FF63BE7B"/>
      </colorScale>
    </cfRule>
  </conditionalFormatting>
  <conditionalFormatting sqref="ZX2:ZX10 AAC2:AAC10">
    <cfRule type="colorScale" priority="368">
      <colorScale>
        <cfvo type="min"/>
        <cfvo type="percentile" val="50"/>
        <cfvo type="max"/>
        <color rgb="FFF8696B"/>
        <color rgb="FFFFEB84"/>
        <color rgb="FF63BE7B"/>
      </colorScale>
    </cfRule>
  </conditionalFormatting>
  <conditionalFormatting sqref="AAD2:AAD10">
    <cfRule type="colorScale" priority="367">
      <colorScale>
        <cfvo type="min"/>
        <cfvo type="percentile" val="50"/>
        <cfvo type="max"/>
        <color rgb="FFF8696B"/>
        <color rgb="FFFFEB84"/>
        <color rgb="FF63BE7B"/>
      </colorScale>
    </cfRule>
  </conditionalFormatting>
  <conditionalFormatting sqref="ZW14:ZX92">
    <cfRule type="colorScale" priority="366">
      <colorScale>
        <cfvo type="min"/>
        <cfvo type="percentile" val="50"/>
        <cfvo type="max"/>
        <color rgb="FFF8696B"/>
        <color rgb="FFFFEB84"/>
        <color rgb="FF63BE7B"/>
      </colorScale>
    </cfRule>
  </conditionalFormatting>
  <conditionalFormatting sqref="ZU14:ZV92">
    <cfRule type="colorScale" priority="365">
      <colorScale>
        <cfvo type="min"/>
        <cfvo type="percentile" val="50"/>
        <cfvo type="max"/>
        <color rgb="FFF8696B"/>
        <color rgb="FFFFEB84"/>
        <color rgb="FF63BE7B"/>
      </colorScale>
    </cfRule>
  </conditionalFormatting>
  <conditionalFormatting sqref="AAA14:AAA92">
    <cfRule type="colorScale" priority="364">
      <colorScale>
        <cfvo type="min"/>
        <cfvo type="percentile" val="50"/>
        <cfvo type="max"/>
        <color rgb="FFF8696B"/>
        <color rgb="FFFFEB84"/>
        <color rgb="FF63BE7B"/>
      </colorScale>
    </cfRule>
  </conditionalFormatting>
  <conditionalFormatting sqref="AAO14:AAO92">
    <cfRule type="colorScale" priority="363">
      <colorScale>
        <cfvo type="min"/>
        <cfvo type="percentile" val="50"/>
        <cfvo type="max"/>
        <color rgb="FFF8696B"/>
        <color rgb="FFFFEB84"/>
        <color rgb="FF63BE7B"/>
      </colorScale>
    </cfRule>
  </conditionalFormatting>
  <conditionalFormatting sqref="ZU14:ZU92">
    <cfRule type="colorScale" priority="362">
      <colorScale>
        <cfvo type="min"/>
        <cfvo type="percentile" val="50"/>
        <cfvo type="max"/>
        <color rgb="FFF8696B"/>
        <color rgb="FFFFEB84"/>
        <color rgb="FF63BE7B"/>
      </colorScale>
    </cfRule>
  </conditionalFormatting>
  <conditionalFormatting sqref="ZR14:ZT92">
    <cfRule type="colorScale" priority="361">
      <colorScale>
        <cfvo type="min"/>
        <cfvo type="percentile" val="50"/>
        <cfvo type="max"/>
        <color rgb="FFF8696B"/>
        <color rgb="FFFFEB84"/>
        <color rgb="FF63BE7B"/>
      </colorScale>
    </cfRule>
  </conditionalFormatting>
  <conditionalFormatting sqref="AAQ14:AAR92">
    <cfRule type="colorScale" priority="360">
      <colorScale>
        <cfvo type="min"/>
        <cfvo type="percentile" val="50"/>
        <cfvo type="max"/>
        <color rgb="FFF8696B"/>
        <color rgb="FFFFEB84"/>
        <color rgb="FF63BE7B"/>
      </colorScale>
    </cfRule>
  </conditionalFormatting>
  <conditionalFormatting sqref="AAQ96:AAR123">
    <cfRule type="colorScale" priority="359">
      <colorScale>
        <cfvo type="min"/>
        <cfvo type="percentile" val="50"/>
        <cfvo type="max"/>
        <color rgb="FFF8696B"/>
        <color rgb="FFFFEB84"/>
        <color rgb="FF63BE7B"/>
      </colorScale>
    </cfRule>
  </conditionalFormatting>
  <conditionalFormatting sqref="AAE14:AAE92">
    <cfRule type="colorScale" priority="358">
      <colorScale>
        <cfvo type="min"/>
        <cfvo type="percentile" val="50"/>
        <cfvo type="max"/>
        <color rgb="FFF8696B"/>
        <color rgb="FFFFEB84"/>
        <color rgb="FF63BE7B"/>
      </colorScale>
    </cfRule>
  </conditionalFormatting>
  <conditionalFormatting sqref="AAE14:AAE92">
    <cfRule type="colorScale" priority="357">
      <colorScale>
        <cfvo type="min"/>
        <cfvo type="percentile" val="50"/>
        <cfvo type="max"/>
        <color rgb="FFF8696B"/>
        <color rgb="FFFFEB84"/>
        <color rgb="FF63BE7B"/>
      </colorScale>
    </cfRule>
  </conditionalFormatting>
  <conditionalFormatting sqref="AAH2:AAH10">
    <cfRule type="colorScale" priority="356">
      <colorScale>
        <cfvo type="min"/>
        <cfvo type="percentile" val="50"/>
        <cfvo type="max"/>
        <color rgb="FFF8696B"/>
        <color rgb="FFFFEB84"/>
        <color rgb="FF63BE7B"/>
      </colorScale>
    </cfRule>
  </conditionalFormatting>
  <conditionalFormatting sqref="AAL2:AAL10">
    <cfRule type="colorScale" priority="355">
      <colorScale>
        <cfvo type="min"/>
        <cfvo type="percentile" val="50"/>
        <cfvo type="max"/>
        <color rgb="FFF8696B"/>
        <color rgb="FFFFEB84"/>
        <color rgb="FF63BE7B"/>
      </colorScale>
    </cfRule>
  </conditionalFormatting>
  <conditionalFormatting sqref="AAJ2:AAJ10">
    <cfRule type="colorScale" priority="354">
      <colorScale>
        <cfvo type="min"/>
        <cfvo type="percentile" val="50"/>
        <cfvo type="max"/>
        <color rgb="FFF8696B"/>
        <color rgb="FFFFEB84"/>
        <color rgb="FF63BE7B"/>
      </colorScale>
    </cfRule>
  </conditionalFormatting>
  <conditionalFormatting sqref="AAN2:AAN10">
    <cfRule type="colorScale" priority="353">
      <colorScale>
        <cfvo type="min"/>
        <cfvo type="percentile" val="50"/>
        <cfvo type="max"/>
        <color rgb="FFF8696B"/>
        <color rgb="FFFFEB84"/>
        <color rgb="FF63BE7B"/>
      </colorScale>
    </cfRule>
  </conditionalFormatting>
  <conditionalFormatting sqref="AAS14:AAS92">
    <cfRule type="colorScale" priority="352">
      <colorScale>
        <cfvo type="min"/>
        <cfvo type="percentile" val="50"/>
        <cfvo type="max"/>
        <color rgb="FFF8696B"/>
        <color rgb="FFFFEB84"/>
        <color rgb="FF63BE7B"/>
      </colorScale>
    </cfRule>
  </conditionalFormatting>
  <conditionalFormatting sqref="AAS96:AAT123">
    <cfRule type="colorScale" priority="351">
      <colorScale>
        <cfvo type="min"/>
        <cfvo type="percentile" val="50"/>
        <cfvo type="max"/>
        <color rgb="FFF8696B"/>
        <color rgb="FFFFEB84"/>
        <color rgb="FF63BE7B"/>
      </colorScale>
    </cfRule>
  </conditionalFormatting>
  <conditionalFormatting sqref="ZY2:ZY10">
    <cfRule type="colorScale" priority="392">
      <colorScale>
        <cfvo type="min"/>
        <cfvo type="percentile" val="50"/>
        <cfvo type="max"/>
        <color rgb="FFF8696B"/>
        <color rgb="FFFFEB84"/>
        <color rgb="FF63BE7B"/>
      </colorScale>
    </cfRule>
  </conditionalFormatting>
  <conditionalFormatting sqref="AAU14:AAX92">
    <cfRule type="colorScale" priority="350">
      <colorScale>
        <cfvo type="min"/>
        <cfvo type="percentile" val="50"/>
        <cfvo type="max"/>
        <color rgb="FFF8696B"/>
        <color rgb="FFFFEB84"/>
        <color rgb="FF63BE7B"/>
      </colorScale>
    </cfRule>
  </conditionalFormatting>
  <conditionalFormatting sqref="AAU96:AAX123">
    <cfRule type="colorScale" priority="349">
      <colorScale>
        <cfvo type="min"/>
        <cfvo type="percentile" val="50"/>
        <cfvo type="max"/>
        <color rgb="FFF8696B"/>
        <color rgb="FFFFEB84"/>
        <color rgb="FF63BE7B"/>
      </colorScale>
    </cfRule>
  </conditionalFormatting>
  <conditionalFormatting sqref="ZZ10">
    <cfRule type="colorScale" priority="348">
      <colorScale>
        <cfvo type="min"/>
        <cfvo type="percentile" val="50"/>
        <cfvo type="max"/>
        <color rgb="FFF8696B"/>
        <color rgb="FFFFEB84"/>
        <color rgb="FF63BE7B"/>
      </colorScale>
    </cfRule>
  </conditionalFormatting>
  <conditionalFormatting sqref="ZZ2:ZZ9">
    <cfRule type="colorScale" priority="347">
      <colorScale>
        <cfvo type="min"/>
        <cfvo type="percentile" val="50"/>
        <cfvo type="max"/>
        <color rgb="FFF8696B"/>
        <color rgb="FFFFEB84"/>
        <color rgb="FF63BE7B"/>
      </colorScale>
    </cfRule>
  </conditionalFormatting>
  <conditionalFormatting sqref="ABP96:ABP123">
    <cfRule type="colorScale" priority="340">
      <colorScale>
        <cfvo type="min"/>
        <cfvo type="percentile" val="50"/>
        <cfvo type="max"/>
        <color rgb="FFF8696B"/>
        <color rgb="FFFFEB84"/>
        <color rgb="FF63BE7B"/>
      </colorScale>
    </cfRule>
  </conditionalFormatting>
  <conditionalFormatting sqref="ABI14:ABI92">
    <cfRule type="colorScale" priority="334">
      <colorScale>
        <cfvo type="min"/>
        <cfvo type="percentile" val="50"/>
        <cfvo type="max"/>
        <color rgb="FFF8696B"/>
        <color rgb="FFFFEB84"/>
        <color rgb="FF63BE7B"/>
      </colorScale>
    </cfRule>
  </conditionalFormatting>
  <conditionalFormatting sqref="ABM96:ABM123 ABA96:ABH123">
    <cfRule type="colorScale" priority="342">
      <colorScale>
        <cfvo type="min"/>
        <cfvo type="percentile" val="50"/>
        <cfvo type="max"/>
        <color rgb="FFF8696B"/>
        <color rgb="FFFFEB84"/>
        <color rgb="FF63BE7B"/>
      </colorScale>
    </cfRule>
  </conditionalFormatting>
  <conditionalFormatting sqref="ABN96:ABO123">
    <cfRule type="colorScale" priority="341">
      <colorScale>
        <cfvo type="min"/>
        <cfvo type="percentile" val="50"/>
        <cfvo type="max"/>
        <color rgb="FFF8696B"/>
        <color rgb="FFFFEB84"/>
        <color rgb="FF63BE7B"/>
      </colorScale>
    </cfRule>
  </conditionalFormatting>
  <conditionalFormatting sqref="ABM15:ABM24 ABA82:ABC92 ABA15:ABC24 ABM82:ABM92 ABH15:ABH24 ABH82:ABH92">
    <cfRule type="colorScale" priority="339">
      <colorScale>
        <cfvo type="min"/>
        <cfvo type="percentile" val="50"/>
        <cfvo type="max"/>
        <color rgb="FFF8696B"/>
        <color rgb="FFFFEB84"/>
        <color rgb="FF63BE7B"/>
      </colorScale>
    </cfRule>
  </conditionalFormatting>
  <conditionalFormatting sqref="AAZ96:AAZ123">
    <cfRule type="colorScale" priority="338">
      <colorScale>
        <cfvo type="min"/>
        <cfvo type="percentile" val="50"/>
        <cfvo type="max"/>
        <color rgb="FFF8696B"/>
        <color rgb="FFFFEB84"/>
        <color rgb="FF63BE7B"/>
      </colorScale>
    </cfRule>
  </conditionalFormatting>
  <conditionalFormatting sqref="ABP14:ABP92">
    <cfRule type="colorScale" priority="343">
      <colorScale>
        <cfvo type="min"/>
        <cfvo type="percentile" val="50"/>
        <cfvo type="max"/>
        <color rgb="FFF8696B"/>
        <color rgb="FFFFEB84"/>
        <color rgb="FF63BE7B"/>
      </colorScale>
    </cfRule>
  </conditionalFormatting>
  <conditionalFormatting sqref="ABM25:ABM81 ABA25:ABC81 ABH25:ABH81">
    <cfRule type="colorScale" priority="344">
      <colorScale>
        <cfvo type="min"/>
        <cfvo type="percentile" val="50"/>
        <cfvo type="max"/>
        <color rgb="FFF8696B"/>
        <color rgb="FFFFEB84"/>
        <color rgb="FF63BE7B"/>
      </colorScale>
    </cfRule>
  </conditionalFormatting>
  <conditionalFormatting sqref="ABN12:ABO12 ABO14:ABO92 ABN13">
    <cfRule type="colorScale" priority="345">
      <colorScale>
        <cfvo type="min"/>
        <cfvo type="percentile" val="50"/>
        <cfvo type="max"/>
        <color rgb="FFF8696B"/>
        <color rgb="FFFFEB84"/>
        <color rgb="FF63BE7B"/>
      </colorScale>
    </cfRule>
  </conditionalFormatting>
  <conditionalFormatting sqref="ABA14:ABC14 ABH14">
    <cfRule type="colorScale" priority="337">
      <colorScale>
        <cfvo type="min"/>
        <cfvo type="percentile" val="50"/>
        <cfvo type="max"/>
        <color rgb="FFF8696B"/>
        <color rgb="FFFFEB84"/>
        <color rgb="FF63BE7B"/>
      </colorScale>
    </cfRule>
  </conditionalFormatting>
  <conditionalFormatting sqref="ABM14:ABM92">
    <cfRule type="colorScale" priority="336">
      <colorScale>
        <cfvo type="min"/>
        <cfvo type="percentile" val="50"/>
        <cfvo type="max"/>
        <color rgb="FFF8696B"/>
        <color rgb="FFFFEB84"/>
        <color rgb="FF63BE7B"/>
      </colorScale>
    </cfRule>
  </conditionalFormatting>
  <conditionalFormatting sqref="AAZ14:AAZ92">
    <cfRule type="colorScale" priority="335">
      <colorScale>
        <cfvo type="min"/>
        <cfvo type="percentile" val="50"/>
        <cfvo type="max"/>
        <color rgb="FFF8696B"/>
        <color rgb="FFFFEB84"/>
        <color rgb="FF63BE7B"/>
      </colorScale>
    </cfRule>
  </conditionalFormatting>
  <conditionalFormatting sqref="ABQ96:ABR123">
    <cfRule type="colorScale" priority="333">
      <colorScale>
        <cfvo type="min"/>
        <cfvo type="percentile" val="50"/>
        <cfvo type="max"/>
        <color rgb="FFF8696B"/>
        <color rgb="FFFFEB84"/>
        <color rgb="FF63BE7B"/>
      </colorScale>
    </cfRule>
  </conditionalFormatting>
  <conditionalFormatting sqref="ABQ14:ABQ92">
    <cfRule type="colorScale" priority="332">
      <colorScale>
        <cfvo type="min"/>
        <cfvo type="percentile" val="50"/>
        <cfvo type="max"/>
        <color rgb="FF63BE7B"/>
        <color rgb="FFFFEB84"/>
        <color rgb="FFF8696B"/>
      </colorScale>
    </cfRule>
  </conditionalFormatting>
  <conditionalFormatting sqref="ABI96:ABJ123">
    <cfRule type="colorScale" priority="331">
      <colorScale>
        <cfvo type="min"/>
        <cfvo type="percentile" val="50"/>
        <cfvo type="max"/>
        <color rgb="FFF8696B"/>
        <color rgb="FFFFEB84"/>
        <color rgb="FF63BE7B"/>
      </colorScale>
    </cfRule>
  </conditionalFormatting>
  <conditionalFormatting sqref="ABK96:ABL123">
    <cfRule type="colorScale" priority="330">
      <colorScale>
        <cfvo type="min"/>
        <cfvo type="percentile" val="50"/>
        <cfvo type="max"/>
        <color rgb="FFF8696B"/>
        <color rgb="FFFFEB84"/>
        <color rgb="FF63BE7B"/>
      </colorScale>
    </cfRule>
  </conditionalFormatting>
  <conditionalFormatting sqref="ABQ96:ABR123">
    <cfRule type="colorScale" priority="329">
      <colorScale>
        <cfvo type="min"/>
        <cfvo type="percentile" val="50"/>
        <cfvo type="max"/>
        <color rgb="FF63BE7B"/>
        <color rgb="FFFFEB84"/>
        <color rgb="FFF8696B"/>
      </colorScale>
    </cfRule>
  </conditionalFormatting>
  <conditionalFormatting sqref="ABK14:ABL92">
    <cfRule type="colorScale" priority="328">
      <colorScale>
        <cfvo type="min"/>
        <cfvo type="percentile" val="50"/>
        <cfvo type="max"/>
        <color rgb="FFF8696B"/>
        <color rgb="FFFFEB84"/>
        <color rgb="FF63BE7B"/>
      </colorScale>
    </cfRule>
  </conditionalFormatting>
  <conditionalFormatting sqref="ABM96:ABM123">
    <cfRule type="colorScale" priority="327">
      <colorScale>
        <cfvo type="min"/>
        <cfvo type="percentile" val="50"/>
        <cfvo type="max"/>
        <color rgb="FFF8696B"/>
        <color rgb="FFFFEB84"/>
        <color rgb="FF63BE7B"/>
      </colorScale>
    </cfRule>
  </conditionalFormatting>
  <conditionalFormatting sqref="ABV96:ABX123">
    <cfRule type="colorScale" priority="325">
      <colorScale>
        <cfvo type="min"/>
        <cfvo type="percentile" val="50"/>
        <cfvo type="max"/>
        <color rgb="FFF8696B"/>
        <color rgb="FFFFEB84"/>
        <color rgb="FF63BE7B"/>
      </colorScale>
    </cfRule>
  </conditionalFormatting>
  <conditionalFormatting sqref="ABY14:ABY92">
    <cfRule type="colorScale" priority="324">
      <colorScale>
        <cfvo type="min"/>
        <cfvo type="percentile" val="50"/>
        <cfvo type="max"/>
        <color rgb="FFF8696B"/>
        <color rgb="FFFFEB84"/>
        <color rgb="FF63BE7B"/>
      </colorScale>
    </cfRule>
  </conditionalFormatting>
  <conditionalFormatting sqref="ABY96:ABY123">
    <cfRule type="colorScale" priority="323">
      <colorScale>
        <cfvo type="min"/>
        <cfvo type="percentile" val="50"/>
        <cfvo type="max"/>
        <color rgb="FFF8696B"/>
        <color rgb="FFFFEB84"/>
        <color rgb="FF63BE7B"/>
      </colorScale>
    </cfRule>
  </conditionalFormatting>
  <conditionalFormatting sqref="ABG2:ABG10 ABL2:ABL10">
    <cfRule type="colorScale" priority="322">
      <colorScale>
        <cfvo type="min"/>
        <cfvo type="percentile" val="50"/>
        <cfvo type="max"/>
        <color rgb="FFF8696B"/>
        <color rgb="FFFFEB84"/>
        <color rgb="FF63BE7B"/>
      </colorScale>
    </cfRule>
  </conditionalFormatting>
  <conditionalFormatting sqref="ABM2:ABM10">
    <cfRule type="colorScale" priority="321">
      <colorScale>
        <cfvo type="min"/>
        <cfvo type="percentile" val="50"/>
        <cfvo type="max"/>
        <color rgb="FFF8696B"/>
        <color rgb="FFFFEB84"/>
        <color rgb="FF63BE7B"/>
      </colorScale>
    </cfRule>
  </conditionalFormatting>
  <conditionalFormatting sqref="ABF14:ABG92">
    <cfRule type="colorScale" priority="320">
      <colorScale>
        <cfvo type="min"/>
        <cfvo type="percentile" val="50"/>
        <cfvo type="max"/>
        <color rgb="FFF8696B"/>
        <color rgb="FFFFEB84"/>
        <color rgb="FF63BE7B"/>
      </colorScale>
    </cfRule>
  </conditionalFormatting>
  <conditionalFormatting sqref="ABD14:ABE92">
    <cfRule type="colorScale" priority="319">
      <colorScale>
        <cfvo type="min"/>
        <cfvo type="percentile" val="50"/>
        <cfvo type="max"/>
        <color rgb="FFF8696B"/>
        <color rgb="FFFFEB84"/>
        <color rgb="FF63BE7B"/>
      </colorScale>
    </cfRule>
  </conditionalFormatting>
  <conditionalFormatting sqref="ABJ14:ABJ92">
    <cfRule type="colorScale" priority="318">
      <colorScale>
        <cfvo type="min"/>
        <cfvo type="percentile" val="50"/>
        <cfvo type="max"/>
        <color rgb="FFF8696B"/>
        <color rgb="FFFFEB84"/>
        <color rgb="FF63BE7B"/>
      </colorScale>
    </cfRule>
  </conditionalFormatting>
  <conditionalFormatting sqref="ABX14:ABX92">
    <cfRule type="colorScale" priority="317">
      <colorScale>
        <cfvo type="min"/>
        <cfvo type="percentile" val="50"/>
        <cfvo type="max"/>
        <color rgb="FFF8696B"/>
        <color rgb="FFFFEB84"/>
        <color rgb="FF63BE7B"/>
      </colorScale>
    </cfRule>
  </conditionalFormatting>
  <conditionalFormatting sqref="ABD14:ABD92">
    <cfRule type="colorScale" priority="316">
      <colorScale>
        <cfvo type="min"/>
        <cfvo type="percentile" val="50"/>
        <cfvo type="max"/>
        <color rgb="FFF8696B"/>
        <color rgb="FFFFEB84"/>
        <color rgb="FF63BE7B"/>
      </colorScale>
    </cfRule>
  </conditionalFormatting>
  <conditionalFormatting sqref="ABA14:ABC92">
    <cfRule type="colorScale" priority="315">
      <colorScale>
        <cfvo type="min"/>
        <cfvo type="percentile" val="50"/>
        <cfvo type="max"/>
        <color rgb="FFF8696B"/>
        <color rgb="FFFFEB84"/>
        <color rgb="FF63BE7B"/>
      </colorScale>
    </cfRule>
  </conditionalFormatting>
  <conditionalFormatting sqref="ABZ14:ACA92">
    <cfRule type="colorScale" priority="314">
      <colorScale>
        <cfvo type="min"/>
        <cfvo type="percentile" val="50"/>
        <cfvo type="max"/>
        <color rgb="FFF8696B"/>
        <color rgb="FFFFEB84"/>
        <color rgb="FF63BE7B"/>
      </colorScale>
    </cfRule>
  </conditionalFormatting>
  <conditionalFormatting sqref="ABZ96:ACA123">
    <cfRule type="colorScale" priority="313">
      <colorScale>
        <cfvo type="min"/>
        <cfvo type="percentile" val="50"/>
        <cfvo type="max"/>
        <color rgb="FFF8696B"/>
        <color rgb="FFFFEB84"/>
        <color rgb="FF63BE7B"/>
      </colorScale>
    </cfRule>
  </conditionalFormatting>
  <conditionalFormatting sqref="ABN14:ABN92">
    <cfRule type="colorScale" priority="312">
      <colorScale>
        <cfvo type="min"/>
        <cfvo type="percentile" val="50"/>
        <cfvo type="max"/>
        <color rgb="FFF8696B"/>
        <color rgb="FFFFEB84"/>
        <color rgb="FF63BE7B"/>
      </colorScale>
    </cfRule>
  </conditionalFormatting>
  <conditionalFormatting sqref="ABN14:ABN92">
    <cfRule type="colorScale" priority="311">
      <colorScale>
        <cfvo type="min"/>
        <cfvo type="percentile" val="50"/>
        <cfvo type="max"/>
        <color rgb="FFF8696B"/>
        <color rgb="FFFFEB84"/>
        <color rgb="FF63BE7B"/>
      </colorScale>
    </cfRule>
  </conditionalFormatting>
  <conditionalFormatting sqref="ABQ2:ABQ10">
    <cfRule type="colorScale" priority="310">
      <colorScale>
        <cfvo type="min"/>
        <cfvo type="percentile" val="50"/>
        <cfvo type="max"/>
        <color rgb="FFF8696B"/>
        <color rgb="FFFFEB84"/>
        <color rgb="FF63BE7B"/>
      </colorScale>
    </cfRule>
  </conditionalFormatting>
  <conditionalFormatting sqref="ABU2:ABU10">
    <cfRule type="colorScale" priority="309">
      <colorScale>
        <cfvo type="min"/>
        <cfvo type="percentile" val="50"/>
        <cfvo type="max"/>
        <color rgb="FFF8696B"/>
        <color rgb="FFFFEB84"/>
        <color rgb="FF63BE7B"/>
      </colorScale>
    </cfRule>
  </conditionalFormatting>
  <conditionalFormatting sqref="ABS2:ABS10">
    <cfRule type="colorScale" priority="308">
      <colorScale>
        <cfvo type="min"/>
        <cfvo type="percentile" val="50"/>
        <cfvo type="max"/>
        <color rgb="FFF8696B"/>
        <color rgb="FFFFEB84"/>
        <color rgb="FF63BE7B"/>
      </colorScale>
    </cfRule>
  </conditionalFormatting>
  <conditionalFormatting sqref="ABW2:ABW10">
    <cfRule type="colorScale" priority="307">
      <colorScale>
        <cfvo type="min"/>
        <cfvo type="percentile" val="50"/>
        <cfvo type="max"/>
        <color rgb="FFF8696B"/>
        <color rgb="FFFFEB84"/>
        <color rgb="FF63BE7B"/>
      </colorScale>
    </cfRule>
  </conditionalFormatting>
  <conditionalFormatting sqref="ACB14:ACC92">
    <cfRule type="colorScale" priority="306">
      <colorScale>
        <cfvo type="min"/>
        <cfvo type="percentile" val="50"/>
        <cfvo type="max"/>
        <color rgb="FFF8696B"/>
        <color rgb="FFFFEB84"/>
        <color rgb="FF63BE7B"/>
      </colorScale>
    </cfRule>
  </conditionalFormatting>
  <conditionalFormatting sqref="ACB96:ACC123">
    <cfRule type="colorScale" priority="305">
      <colorScale>
        <cfvo type="min"/>
        <cfvo type="percentile" val="50"/>
        <cfvo type="max"/>
        <color rgb="FFF8696B"/>
        <color rgb="FFFFEB84"/>
        <color rgb="FF63BE7B"/>
      </colorScale>
    </cfRule>
  </conditionalFormatting>
  <conditionalFormatting sqref="ABH2:ABH10">
    <cfRule type="colorScale" priority="346">
      <colorScale>
        <cfvo type="min"/>
        <cfvo type="percentile" val="50"/>
        <cfvo type="max"/>
        <color rgb="FFF8696B"/>
        <color rgb="FFFFEB84"/>
        <color rgb="FF63BE7B"/>
      </colorScale>
    </cfRule>
  </conditionalFormatting>
  <conditionalFormatting sqref="ACD14:ACG92">
    <cfRule type="colorScale" priority="304">
      <colorScale>
        <cfvo type="min"/>
        <cfvo type="percentile" val="50"/>
        <cfvo type="max"/>
        <color rgb="FFF8696B"/>
        <color rgb="FFFFEB84"/>
        <color rgb="FF63BE7B"/>
      </colorScale>
    </cfRule>
  </conditionalFormatting>
  <conditionalFormatting sqref="ACD96:ACG123">
    <cfRule type="colorScale" priority="303">
      <colorScale>
        <cfvo type="min"/>
        <cfvo type="percentile" val="50"/>
        <cfvo type="max"/>
        <color rgb="FFF8696B"/>
        <color rgb="FFFFEB84"/>
        <color rgb="FF63BE7B"/>
      </colorScale>
    </cfRule>
  </conditionalFormatting>
  <conditionalFormatting sqref="ABI10">
    <cfRule type="colorScale" priority="302">
      <colorScale>
        <cfvo type="min"/>
        <cfvo type="percentile" val="50"/>
        <cfvo type="max"/>
        <color rgb="FFF8696B"/>
        <color rgb="FFFFEB84"/>
        <color rgb="FF63BE7B"/>
      </colorScale>
    </cfRule>
  </conditionalFormatting>
  <conditionalFormatting sqref="ABI2:ABI9">
    <cfRule type="colorScale" priority="301">
      <colorScale>
        <cfvo type="min"/>
        <cfvo type="percentile" val="50"/>
        <cfvo type="max"/>
        <color rgb="FFF8696B"/>
        <color rgb="FFFFEB84"/>
        <color rgb="FF63BE7B"/>
      </colorScale>
    </cfRule>
  </conditionalFormatting>
  <conditionalFormatting sqref="YR2:YR10">
    <cfRule type="colorScale" priority="300">
      <colorScale>
        <cfvo type="min"/>
        <cfvo type="percentile" val="50"/>
        <cfvo type="max"/>
        <color rgb="FF63BE7B"/>
        <color rgb="FFFFEB84"/>
        <color rgb="FFF8696B"/>
      </colorScale>
    </cfRule>
  </conditionalFormatting>
  <conditionalFormatting sqref="AAA2:AAA10">
    <cfRule type="colorScale" priority="299">
      <colorScale>
        <cfvo type="min"/>
        <cfvo type="percentile" val="50"/>
        <cfvo type="max"/>
        <color rgb="FF63BE7B"/>
        <color rgb="FFFFEB84"/>
        <color rgb="FFF8696B"/>
      </colorScale>
    </cfRule>
  </conditionalFormatting>
  <conditionalFormatting sqref="ABJ2:ABJ10">
    <cfRule type="colorScale" priority="298">
      <colorScale>
        <cfvo type="min"/>
        <cfvo type="percentile" val="50"/>
        <cfvo type="max"/>
        <color rgb="FF63BE7B"/>
        <color rgb="FFFFEB84"/>
        <color rgb="FFF8696B"/>
      </colorScale>
    </cfRule>
  </conditionalFormatting>
  <conditionalFormatting sqref="ACY96:ACY123">
    <cfRule type="colorScale" priority="291">
      <colorScale>
        <cfvo type="min"/>
        <cfvo type="percentile" val="50"/>
        <cfvo type="max"/>
        <color rgb="FFF8696B"/>
        <color rgb="FFFFEB84"/>
        <color rgb="FF63BE7B"/>
      </colorScale>
    </cfRule>
  </conditionalFormatting>
  <conditionalFormatting sqref="ACR14:ACR92">
    <cfRule type="colorScale" priority="285">
      <colorScale>
        <cfvo type="min"/>
        <cfvo type="percentile" val="50"/>
        <cfvo type="max"/>
        <color rgb="FFF8696B"/>
        <color rgb="FFFFEB84"/>
        <color rgb="FF63BE7B"/>
      </colorScale>
    </cfRule>
  </conditionalFormatting>
  <conditionalFormatting sqref="ACV96:ACV123 ACJ96:ACQ123">
    <cfRule type="colorScale" priority="293">
      <colorScale>
        <cfvo type="min"/>
        <cfvo type="percentile" val="50"/>
        <cfvo type="max"/>
        <color rgb="FFF8696B"/>
        <color rgb="FFFFEB84"/>
        <color rgb="FF63BE7B"/>
      </colorScale>
    </cfRule>
  </conditionalFormatting>
  <conditionalFormatting sqref="ACW96:ACX123">
    <cfRule type="colorScale" priority="292">
      <colorScale>
        <cfvo type="min"/>
        <cfvo type="percentile" val="50"/>
        <cfvo type="max"/>
        <color rgb="FFF8696B"/>
        <color rgb="FFFFEB84"/>
        <color rgb="FF63BE7B"/>
      </colorScale>
    </cfRule>
  </conditionalFormatting>
  <conditionalFormatting sqref="ACV15:ACV24 ACJ82:ACL92 ACJ15:ACL24 ACV82:ACV92 ACQ15:ACQ24 ACQ82:ACQ92">
    <cfRule type="colorScale" priority="290">
      <colorScale>
        <cfvo type="min"/>
        <cfvo type="percentile" val="50"/>
        <cfvo type="max"/>
        <color rgb="FFF8696B"/>
        <color rgb="FFFFEB84"/>
        <color rgb="FF63BE7B"/>
      </colorScale>
    </cfRule>
  </conditionalFormatting>
  <conditionalFormatting sqref="ACI96:ACI123">
    <cfRule type="colorScale" priority="289">
      <colorScale>
        <cfvo type="min"/>
        <cfvo type="percentile" val="50"/>
        <cfvo type="max"/>
        <color rgb="FFF8696B"/>
        <color rgb="FFFFEB84"/>
        <color rgb="FF63BE7B"/>
      </colorScale>
    </cfRule>
  </conditionalFormatting>
  <conditionalFormatting sqref="ACY14:ACY92">
    <cfRule type="colorScale" priority="294">
      <colorScale>
        <cfvo type="min"/>
        <cfvo type="percentile" val="50"/>
        <cfvo type="max"/>
        <color rgb="FFF8696B"/>
        <color rgb="FFFFEB84"/>
        <color rgb="FF63BE7B"/>
      </colorScale>
    </cfRule>
  </conditionalFormatting>
  <conditionalFormatting sqref="ACV25:ACV81 ACJ25:ACL81 ACQ25:ACQ81">
    <cfRule type="colorScale" priority="295">
      <colorScale>
        <cfvo type="min"/>
        <cfvo type="percentile" val="50"/>
        <cfvo type="max"/>
        <color rgb="FFF8696B"/>
        <color rgb="FFFFEB84"/>
        <color rgb="FF63BE7B"/>
      </colorScale>
    </cfRule>
  </conditionalFormatting>
  <conditionalFormatting sqref="ACW12:ACW13">
    <cfRule type="colorScale" priority="296">
      <colorScale>
        <cfvo type="min"/>
        <cfvo type="percentile" val="50"/>
        <cfvo type="max"/>
        <color rgb="FFF8696B"/>
        <color rgb="FFFFEB84"/>
        <color rgb="FF63BE7B"/>
      </colorScale>
    </cfRule>
  </conditionalFormatting>
  <conditionalFormatting sqref="ACJ14:ACL14 ACQ14">
    <cfRule type="colorScale" priority="288">
      <colorScale>
        <cfvo type="min"/>
        <cfvo type="percentile" val="50"/>
        <cfvo type="max"/>
        <color rgb="FFF8696B"/>
        <color rgb="FFFFEB84"/>
        <color rgb="FF63BE7B"/>
      </colorScale>
    </cfRule>
  </conditionalFormatting>
  <conditionalFormatting sqref="ACV14:ACV92">
    <cfRule type="colorScale" priority="287">
      <colorScale>
        <cfvo type="min"/>
        <cfvo type="percentile" val="50"/>
        <cfvo type="max"/>
        <color rgb="FFF8696B"/>
        <color rgb="FFFFEB84"/>
        <color rgb="FF63BE7B"/>
      </colorScale>
    </cfRule>
  </conditionalFormatting>
  <conditionalFormatting sqref="ACI14:ACI92">
    <cfRule type="colorScale" priority="286">
      <colorScale>
        <cfvo type="min"/>
        <cfvo type="percentile" val="50"/>
        <cfvo type="max"/>
        <color rgb="FFF8696B"/>
        <color rgb="FFFFEB84"/>
        <color rgb="FF63BE7B"/>
      </colorScale>
    </cfRule>
  </conditionalFormatting>
  <conditionalFormatting sqref="ACZ96:ADA123">
    <cfRule type="colorScale" priority="284">
      <colorScale>
        <cfvo type="min"/>
        <cfvo type="percentile" val="50"/>
        <cfvo type="max"/>
        <color rgb="FFF8696B"/>
        <color rgb="FFFFEB84"/>
        <color rgb="FF63BE7B"/>
      </colorScale>
    </cfRule>
  </conditionalFormatting>
  <conditionalFormatting sqref="ACZ14:ACZ92">
    <cfRule type="colorScale" priority="283">
      <colorScale>
        <cfvo type="min"/>
        <cfvo type="percentile" val="50"/>
        <cfvo type="max"/>
        <color rgb="FF63BE7B"/>
        <color rgb="FFFFEB84"/>
        <color rgb="FFF8696B"/>
      </colorScale>
    </cfRule>
  </conditionalFormatting>
  <conditionalFormatting sqref="ACR96:ACS123">
    <cfRule type="colorScale" priority="282">
      <colorScale>
        <cfvo type="min"/>
        <cfvo type="percentile" val="50"/>
        <cfvo type="max"/>
        <color rgb="FFF8696B"/>
        <color rgb="FFFFEB84"/>
        <color rgb="FF63BE7B"/>
      </colorScale>
    </cfRule>
  </conditionalFormatting>
  <conditionalFormatting sqref="ACT96:ACU123">
    <cfRule type="colorScale" priority="281">
      <colorScale>
        <cfvo type="min"/>
        <cfvo type="percentile" val="50"/>
        <cfvo type="max"/>
        <color rgb="FFF8696B"/>
        <color rgb="FFFFEB84"/>
        <color rgb="FF63BE7B"/>
      </colorScale>
    </cfRule>
  </conditionalFormatting>
  <conditionalFormatting sqref="ACZ96:ADA123">
    <cfRule type="colorScale" priority="280">
      <colorScale>
        <cfvo type="min"/>
        <cfvo type="percentile" val="50"/>
        <cfvo type="max"/>
        <color rgb="FF63BE7B"/>
        <color rgb="FFFFEB84"/>
        <color rgb="FFF8696B"/>
      </colorScale>
    </cfRule>
  </conditionalFormatting>
  <conditionalFormatting sqref="ACT14:ACU92">
    <cfRule type="colorScale" priority="279">
      <colorScale>
        <cfvo type="min"/>
        <cfvo type="percentile" val="50"/>
        <cfvo type="max"/>
        <color rgb="FFF8696B"/>
        <color rgb="FFFFEB84"/>
        <color rgb="FF63BE7B"/>
      </colorScale>
    </cfRule>
  </conditionalFormatting>
  <conditionalFormatting sqref="ACV96:ACV123">
    <cfRule type="colorScale" priority="278">
      <colorScale>
        <cfvo type="min"/>
        <cfvo type="percentile" val="50"/>
        <cfvo type="max"/>
        <color rgb="FFF8696B"/>
        <color rgb="FFFFEB84"/>
        <color rgb="FF63BE7B"/>
      </colorScale>
    </cfRule>
  </conditionalFormatting>
  <conditionalFormatting sqref="ADE96:ADG123">
    <cfRule type="colorScale" priority="276">
      <colorScale>
        <cfvo type="min"/>
        <cfvo type="percentile" val="50"/>
        <cfvo type="max"/>
        <color rgb="FFF8696B"/>
        <color rgb="FFFFEB84"/>
        <color rgb="FF63BE7B"/>
      </colorScale>
    </cfRule>
  </conditionalFormatting>
  <conditionalFormatting sqref="ADH14:ADH92">
    <cfRule type="colorScale" priority="275">
      <colorScale>
        <cfvo type="min"/>
        <cfvo type="percentile" val="50"/>
        <cfvo type="max"/>
        <color rgb="FFF8696B"/>
        <color rgb="FFFFEB84"/>
        <color rgb="FF63BE7B"/>
      </colorScale>
    </cfRule>
  </conditionalFormatting>
  <conditionalFormatting sqref="ADH96:ADH123">
    <cfRule type="colorScale" priority="274">
      <colorScale>
        <cfvo type="min"/>
        <cfvo type="percentile" val="50"/>
        <cfvo type="max"/>
        <color rgb="FFF8696B"/>
        <color rgb="FFFFEB84"/>
        <color rgb="FF63BE7B"/>
      </colorScale>
    </cfRule>
  </conditionalFormatting>
  <conditionalFormatting sqref="ACP2:ACP10 ACU2:ACU10">
    <cfRule type="colorScale" priority="273">
      <colorScale>
        <cfvo type="min"/>
        <cfvo type="percentile" val="50"/>
        <cfvo type="max"/>
        <color rgb="FFF8696B"/>
        <color rgb="FFFFEB84"/>
        <color rgb="FF63BE7B"/>
      </colorScale>
    </cfRule>
  </conditionalFormatting>
  <conditionalFormatting sqref="ACV2:ACV10">
    <cfRule type="colorScale" priority="272">
      <colorScale>
        <cfvo type="min"/>
        <cfvo type="percentile" val="50"/>
        <cfvo type="max"/>
        <color rgb="FFF8696B"/>
        <color rgb="FFFFEB84"/>
        <color rgb="FF63BE7B"/>
      </colorScale>
    </cfRule>
  </conditionalFormatting>
  <conditionalFormatting sqref="ACO14:ACP92">
    <cfRule type="colorScale" priority="271">
      <colorScale>
        <cfvo type="min"/>
        <cfvo type="percentile" val="50"/>
        <cfvo type="max"/>
        <color rgb="FFF8696B"/>
        <color rgb="FFFFEB84"/>
        <color rgb="FF63BE7B"/>
      </colorScale>
    </cfRule>
  </conditionalFormatting>
  <conditionalFormatting sqref="ACM14:ACN92">
    <cfRule type="colorScale" priority="270">
      <colorScale>
        <cfvo type="min"/>
        <cfvo type="percentile" val="50"/>
        <cfvo type="max"/>
        <color rgb="FFF8696B"/>
        <color rgb="FFFFEB84"/>
        <color rgb="FF63BE7B"/>
      </colorScale>
    </cfRule>
  </conditionalFormatting>
  <conditionalFormatting sqref="ACS14:ACS92">
    <cfRule type="colorScale" priority="269">
      <colorScale>
        <cfvo type="min"/>
        <cfvo type="percentile" val="50"/>
        <cfvo type="max"/>
        <color rgb="FFF8696B"/>
        <color rgb="FFFFEB84"/>
        <color rgb="FF63BE7B"/>
      </colorScale>
    </cfRule>
  </conditionalFormatting>
  <conditionalFormatting sqref="ADG14:ADG92">
    <cfRule type="colorScale" priority="268">
      <colorScale>
        <cfvo type="min"/>
        <cfvo type="percentile" val="50"/>
        <cfvo type="max"/>
        <color rgb="FFF8696B"/>
        <color rgb="FFFFEB84"/>
        <color rgb="FF63BE7B"/>
      </colorScale>
    </cfRule>
  </conditionalFormatting>
  <conditionalFormatting sqref="ACM14:ACM92">
    <cfRule type="colorScale" priority="267">
      <colorScale>
        <cfvo type="min"/>
        <cfvo type="percentile" val="50"/>
        <cfvo type="max"/>
        <color rgb="FFF8696B"/>
        <color rgb="FFFFEB84"/>
        <color rgb="FF63BE7B"/>
      </colorScale>
    </cfRule>
  </conditionalFormatting>
  <conditionalFormatting sqref="ACJ14:ACL92">
    <cfRule type="colorScale" priority="266">
      <colorScale>
        <cfvo type="min"/>
        <cfvo type="percentile" val="50"/>
        <cfvo type="max"/>
        <color rgb="FFF8696B"/>
        <color rgb="FFFFEB84"/>
        <color rgb="FF63BE7B"/>
      </colorScale>
    </cfRule>
  </conditionalFormatting>
  <conditionalFormatting sqref="ADI14:ADJ92">
    <cfRule type="colorScale" priority="265">
      <colorScale>
        <cfvo type="min"/>
        <cfvo type="percentile" val="50"/>
        <cfvo type="max"/>
        <color rgb="FFF8696B"/>
        <color rgb="FFFFEB84"/>
        <color rgb="FF63BE7B"/>
      </colorScale>
    </cfRule>
  </conditionalFormatting>
  <conditionalFormatting sqref="ADI96:ADJ123">
    <cfRule type="colorScale" priority="264">
      <colorScale>
        <cfvo type="min"/>
        <cfvo type="percentile" val="50"/>
        <cfvo type="max"/>
        <color rgb="FFF8696B"/>
        <color rgb="FFFFEB84"/>
        <color rgb="FF63BE7B"/>
      </colorScale>
    </cfRule>
  </conditionalFormatting>
  <conditionalFormatting sqref="ACW14:ACW92">
    <cfRule type="colorScale" priority="263">
      <colorScale>
        <cfvo type="min"/>
        <cfvo type="percentile" val="50"/>
        <cfvo type="max"/>
        <color rgb="FFF8696B"/>
        <color rgb="FFFFEB84"/>
        <color rgb="FF63BE7B"/>
      </colorScale>
    </cfRule>
  </conditionalFormatting>
  <conditionalFormatting sqref="ACW14:ACW92">
    <cfRule type="colorScale" priority="262">
      <colorScale>
        <cfvo type="min"/>
        <cfvo type="percentile" val="50"/>
        <cfvo type="max"/>
        <color rgb="FFF8696B"/>
        <color rgb="FFFFEB84"/>
        <color rgb="FF63BE7B"/>
      </colorScale>
    </cfRule>
  </conditionalFormatting>
  <conditionalFormatting sqref="ACZ2:ACZ10">
    <cfRule type="colorScale" priority="261">
      <colorScale>
        <cfvo type="min"/>
        <cfvo type="percentile" val="50"/>
        <cfvo type="max"/>
        <color rgb="FFF8696B"/>
        <color rgb="FFFFEB84"/>
        <color rgb="FF63BE7B"/>
      </colorScale>
    </cfRule>
  </conditionalFormatting>
  <conditionalFormatting sqref="ADD2:ADD10">
    <cfRule type="colorScale" priority="260">
      <colorScale>
        <cfvo type="min"/>
        <cfvo type="percentile" val="50"/>
        <cfvo type="max"/>
        <color rgb="FFF8696B"/>
        <color rgb="FFFFEB84"/>
        <color rgb="FF63BE7B"/>
      </colorScale>
    </cfRule>
  </conditionalFormatting>
  <conditionalFormatting sqref="ADB2:ADB10">
    <cfRule type="colorScale" priority="259">
      <colorScale>
        <cfvo type="min"/>
        <cfvo type="percentile" val="50"/>
        <cfvo type="max"/>
        <color rgb="FFF8696B"/>
        <color rgb="FFFFEB84"/>
        <color rgb="FF63BE7B"/>
      </colorScale>
    </cfRule>
  </conditionalFormatting>
  <conditionalFormatting sqref="ADF2:ADF10">
    <cfRule type="colorScale" priority="258">
      <colorScale>
        <cfvo type="min"/>
        <cfvo type="percentile" val="50"/>
        <cfvo type="max"/>
        <color rgb="FFF8696B"/>
        <color rgb="FFFFEB84"/>
        <color rgb="FF63BE7B"/>
      </colorScale>
    </cfRule>
  </conditionalFormatting>
  <conditionalFormatting sqref="ADK14:ADK92">
    <cfRule type="colorScale" priority="257">
      <colorScale>
        <cfvo type="min"/>
        <cfvo type="percentile" val="50"/>
        <cfvo type="max"/>
        <color rgb="FFF8696B"/>
        <color rgb="FFFFEB84"/>
        <color rgb="FF63BE7B"/>
      </colorScale>
    </cfRule>
  </conditionalFormatting>
  <conditionalFormatting sqref="ADK96:ADL123">
    <cfRule type="colorScale" priority="256">
      <colorScale>
        <cfvo type="min"/>
        <cfvo type="percentile" val="50"/>
        <cfvo type="max"/>
        <color rgb="FFF8696B"/>
        <color rgb="FFFFEB84"/>
        <color rgb="FF63BE7B"/>
      </colorScale>
    </cfRule>
  </conditionalFormatting>
  <conditionalFormatting sqref="ACQ2:ACQ10">
    <cfRule type="colorScale" priority="297">
      <colorScale>
        <cfvo type="min"/>
        <cfvo type="percentile" val="50"/>
        <cfvo type="max"/>
        <color rgb="FFF8696B"/>
        <color rgb="FFFFEB84"/>
        <color rgb="FF63BE7B"/>
      </colorScale>
    </cfRule>
  </conditionalFormatting>
  <conditionalFormatting sqref="ADM14:ADP92">
    <cfRule type="colorScale" priority="255">
      <colorScale>
        <cfvo type="min"/>
        <cfvo type="percentile" val="50"/>
        <cfvo type="max"/>
        <color rgb="FFF8696B"/>
        <color rgb="FFFFEB84"/>
        <color rgb="FF63BE7B"/>
      </colorScale>
    </cfRule>
  </conditionalFormatting>
  <conditionalFormatting sqref="ADM96:ADP123">
    <cfRule type="colorScale" priority="254">
      <colorScale>
        <cfvo type="min"/>
        <cfvo type="percentile" val="50"/>
        <cfvo type="max"/>
        <color rgb="FFF8696B"/>
        <color rgb="FFFFEB84"/>
        <color rgb="FF63BE7B"/>
      </colorScale>
    </cfRule>
  </conditionalFormatting>
  <conditionalFormatting sqref="ACR10">
    <cfRule type="colorScale" priority="253">
      <colorScale>
        <cfvo type="min"/>
        <cfvo type="percentile" val="50"/>
        <cfvo type="max"/>
        <color rgb="FFF8696B"/>
        <color rgb="FFFFEB84"/>
        <color rgb="FF63BE7B"/>
      </colorScale>
    </cfRule>
  </conditionalFormatting>
  <conditionalFormatting sqref="ACR2:ACR9">
    <cfRule type="colorScale" priority="252">
      <colorScale>
        <cfvo type="min"/>
        <cfvo type="percentile" val="50"/>
        <cfvo type="max"/>
        <color rgb="FFF8696B"/>
        <color rgb="FFFFEB84"/>
        <color rgb="FF63BE7B"/>
      </colorScale>
    </cfRule>
  </conditionalFormatting>
  <conditionalFormatting sqref="ACS2:ACS10">
    <cfRule type="colorScale" priority="251">
      <colorScale>
        <cfvo type="min"/>
        <cfvo type="percentile" val="50"/>
        <cfvo type="max"/>
        <color rgb="FF63BE7B"/>
        <color rgb="FFFFEB84"/>
        <color rgb="FFF8696B"/>
      </colorScale>
    </cfRule>
  </conditionalFormatting>
  <conditionalFormatting sqref="ADF14:ADF92">
    <cfRule type="colorScale" priority="248">
      <colorScale>
        <cfvo type="min"/>
        <cfvo type="percentile" val="50"/>
        <cfvo type="max"/>
        <color rgb="FFF8696B"/>
        <color rgb="FFFFEB84"/>
        <color rgb="FF63BE7B"/>
      </colorScale>
    </cfRule>
  </conditionalFormatting>
  <conditionalFormatting sqref="AEH96:AEH123">
    <cfRule type="colorScale" priority="241">
      <colorScale>
        <cfvo type="min"/>
        <cfvo type="percentile" val="50"/>
        <cfvo type="max"/>
        <color rgb="FFF8696B"/>
        <color rgb="FFFFEB84"/>
        <color rgb="FF63BE7B"/>
      </colorScale>
    </cfRule>
  </conditionalFormatting>
  <conditionalFormatting sqref="AEE96:AEE123 ADS96:ADZ123">
    <cfRule type="colorScale" priority="243">
      <colorScale>
        <cfvo type="min"/>
        <cfvo type="percentile" val="50"/>
        <cfvo type="max"/>
        <color rgb="FFF8696B"/>
        <color rgb="FFFFEB84"/>
        <color rgb="FF63BE7B"/>
      </colorScale>
    </cfRule>
  </conditionalFormatting>
  <conditionalFormatting sqref="AEF96:AEG123">
    <cfRule type="colorScale" priority="242">
      <colorScale>
        <cfvo type="min"/>
        <cfvo type="percentile" val="50"/>
        <cfvo type="max"/>
        <color rgb="FFF8696B"/>
        <color rgb="FFFFEB84"/>
        <color rgb="FF63BE7B"/>
      </colorScale>
    </cfRule>
  </conditionalFormatting>
  <conditionalFormatting sqref="AEE15:AEE24 ADS82:ADU92 ADS15:ADU24 AEE82:AEE92 ADZ15:ADZ24 ADZ82:ADZ92">
    <cfRule type="colorScale" priority="240">
      <colorScale>
        <cfvo type="min"/>
        <cfvo type="percentile" val="50"/>
        <cfvo type="max"/>
        <color rgb="FFF8696B"/>
        <color rgb="FFFFEB84"/>
        <color rgb="FF63BE7B"/>
      </colorScale>
    </cfRule>
  </conditionalFormatting>
  <conditionalFormatting sqref="ADR96:ADR123">
    <cfRule type="colorScale" priority="239">
      <colorScale>
        <cfvo type="min"/>
        <cfvo type="percentile" val="50"/>
        <cfvo type="max"/>
        <color rgb="FFF8696B"/>
        <color rgb="FFFFEB84"/>
        <color rgb="FF63BE7B"/>
      </colorScale>
    </cfRule>
  </conditionalFormatting>
  <conditionalFormatting sqref="AEH14:AEH92">
    <cfRule type="colorScale" priority="244">
      <colorScale>
        <cfvo type="min"/>
        <cfvo type="percentile" val="50"/>
        <cfvo type="max"/>
        <color rgb="FFF8696B"/>
        <color rgb="FFFFEB84"/>
        <color rgb="FF63BE7B"/>
      </colorScale>
    </cfRule>
  </conditionalFormatting>
  <conditionalFormatting sqref="AEE25:AEE81 ADS25:ADU81 ADZ25:ADZ81">
    <cfRule type="colorScale" priority="245">
      <colorScale>
        <cfvo type="min"/>
        <cfvo type="percentile" val="50"/>
        <cfvo type="max"/>
        <color rgb="FFF8696B"/>
        <color rgb="FFFFEB84"/>
        <color rgb="FF63BE7B"/>
      </colorScale>
    </cfRule>
  </conditionalFormatting>
  <conditionalFormatting sqref="AEF12:AEF13">
    <cfRule type="colorScale" priority="246">
      <colorScale>
        <cfvo type="min"/>
        <cfvo type="percentile" val="50"/>
        <cfvo type="max"/>
        <color rgb="FFF8696B"/>
        <color rgb="FFFFEB84"/>
        <color rgb="FF63BE7B"/>
      </colorScale>
    </cfRule>
  </conditionalFormatting>
  <conditionalFormatting sqref="ADS14:ADU14 ADZ14">
    <cfRule type="colorScale" priority="238">
      <colorScale>
        <cfvo type="min"/>
        <cfvo type="percentile" val="50"/>
        <cfvo type="max"/>
        <color rgb="FFF8696B"/>
        <color rgb="FFFFEB84"/>
        <color rgb="FF63BE7B"/>
      </colorScale>
    </cfRule>
  </conditionalFormatting>
  <conditionalFormatting sqref="AEE14:AEE92">
    <cfRule type="colorScale" priority="237">
      <colorScale>
        <cfvo type="min"/>
        <cfvo type="percentile" val="50"/>
        <cfvo type="max"/>
        <color rgb="FFF8696B"/>
        <color rgb="FFFFEB84"/>
        <color rgb="FF63BE7B"/>
      </colorScale>
    </cfRule>
  </conditionalFormatting>
  <conditionalFormatting sqref="ADR14:ADR92">
    <cfRule type="colorScale" priority="236">
      <colorScale>
        <cfvo type="min"/>
        <cfvo type="percentile" val="50"/>
        <cfvo type="max"/>
        <color rgb="FFF8696B"/>
        <color rgb="FFFFEB84"/>
        <color rgb="FF63BE7B"/>
      </colorScale>
    </cfRule>
  </conditionalFormatting>
  <conditionalFormatting sqref="AEI96:AEJ123">
    <cfRule type="colorScale" priority="234">
      <colorScale>
        <cfvo type="min"/>
        <cfvo type="percentile" val="50"/>
        <cfvo type="max"/>
        <color rgb="FFF8696B"/>
        <color rgb="FFFFEB84"/>
        <color rgb="FF63BE7B"/>
      </colorScale>
    </cfRule>
  </conditionalFormatting>
  <conditionalFormatting sqref="AEI14:AEI92">
    <cfRule type="colorScale" priority="233">
      <colorScale>
        <cfvo type="min"/>
        <cfvo type="percentile" val="50"/>
        <cfvo type="max"/>
        <color rgb="FF63BE7B"/>
        <color rgb="FFFFEB84"/>
        <color rgb="FFF8696B"/>
      </colorScale>
    </cfRule>
  </conditionalFormatting>
  <conditionalFormatting sqref="AEA96:AEB123">
    <cfRule type="colorScale" priority="232">
      <colorScale>
        <cfvo type="min"/>
        <cfvo type="percentile" val="50"/>
        <cfvo type="max"/>
        <color rgb="FFF8696B"/>
        <color rgb="FFFFEB84"/>
        <color rgb="FF63BE7B"/>
      </colorScale>
    </cfRule>
  </conditionalFormatting>
  <conditionalFormatting sqref="AEC96:AED123">
    <cfRule type="colorScale" priority="231">
      <colorScale>
        <cfvo type="min"/>
        <cfvo type="percentile" val="50"/>
        <cfvo type="max"/>
        <color rgb="FFF8696B"/>
        <color rgb="FFFFEB84"/>
        <color rgb="FF63BE7B"/>
      </colorScale>
    </cfRule>
  </conditionalFormatting>
  <conditionalFormatting sqref="AEI96:AEJ123">
    <cfRule type="colorScale" priority="230">
      <colorScale>
        <cfvo type="min"/>
        <cfvo type="percentile" val="50"/>
        <cfvo type="max"/>
        <color rgb="FF63BE7B"/>
        <color rgb="FFFFEB84"/>
        <color rgb="FFF8696B"/>
      </colorScale>
    </cfRule>
  </conditionalFormatting>
  <conditionalFormatting sqref="AEC14:AED92">
    <cfRule type="colorScale" priority="229">
      <colorScale>
        <cfvo type="min"/>
        <cfvo type="percentile" val="50"/>
        <cfvo type="max"/>
        <color rgb="FFF8696B"/>
        <color rgb="FFFFEB84"/>
        <color rgb="FF63BE7B"/>
      </colorScale>
    </cfRule>
  </conditionalFormatting>
  <conditionalFormatting sqref="AEE96:AEE123">
    <cfRule type="colorScale" priority="228">
      <colorScale>
        <cfvo type="min"/>
        <cfvo type="percentile" val="50"/>
        <cfvo type="max"/>
        <color rgb="FFF8696B"/>
        <color rgb="FFFFEB84"/>
        <color rgb="FF63BE7B"/>
      </colorScale>
    </cfRule>
  </conditionalFormatting>
  <conditionalFormatting sqref="AEN96:AEP123">
    <cfRule type="colorScale" priority="226">
      <colorScale>
        <cfvo type="min"/>
        <cfvo type="percentile" val="50"/>
        <cfvo type="max"/>
        <color rgb="FFF8696B"/>
        <color rgb="FFFFEB84"/>
        <color rgb="FF63BE7B"/>
      </colorScale>
    </cfRule>
  </conditionalFormatting>
  <conditionalFormatting sqref="AEQ14:AEQ92">
    <cfRule type="colorScale" priority="225">
      <colorScale>
        <cfvo type="min"/>
        <cfvo type="percentile" val="50"/>
        <cfvo type="max"/>
        <color rgb="FFF8696B"/>
        <color rgb="FFFFEB84"/>
        <color rgb="FF63BE7B"/>
      </colorScale>
    </cfRule>
  </conditionalFormatting>
  <conditionalFormatting sqref="AEQ96:AEQ123">
    <cfRule type="colorScale" priority="224">
      <colorScale>
        <cfvo type="min"/>
        <cfvo type="percentile" val="50"/>
        <cfvo type="max"/>
        <color rgb="FFF8696B"/>
        <color rgb="FFFFEB84"/>
        <color rgb="FF63BE7B"/>
      </colorScale>
    </cfRule>
  </conditionalFormatting>
  <conditionalFormatting sqref="ADY2:ADY10 AED2:AED10">
    <cfRule type="colorScale" priority="223">
      <colorScale>
        <cfvo type="min"/>
        <cfvo type="percentile" val="50"/>
        <cfvo type="max"/>
        <color rgb="FFF8696B"/>
        <color rgb="FFFFEB84"/>
        <color rgb="FF63BE7B"/>
      </colorScale>
    </cfRule>
  </conditionalFormatting>
  <conditionalFormatting sqref="AEE2:AEE10">
    <cfRule type="colorScale" priority="222">
      <colorScale>
        <cfvo type="min"/>
        <cfvo type="percentile" val="50"/>
        <cfvo type="max"/>
        <color rgb="FFF8696B"/>
        <color rgb="FFFFEB84"/>
        <color rgb="FF63BE7B"/>
      </colorScale>
    </cfRule>
  </conditionalFormatting>
  <conditionalFormatting sqref="ADX14:ADY92">
    <cfRule type="colorScale" priority="221">
      <colorScale>
        <cfvo type="min"/>
        <cfvo type="percentile" val="50"/>
        <cfvo type="max"/>
        <color rgb="FFF8696B"/>
        <color rgb="FFFFEB84"/>
        <color rgb="FF63BE7B"/>
      </colorScale>
    </cfRule>
  </conditionalFormatting>
  <conditionalFormatting sqref="ADV14:ADW92">
    <cfRule type="colorScale" priority="220">
      <colorScale>
        <cfvo type="min"/>
        <cfvo type="percentile" val="50"/>
        <cfvo type="max"/>
        <color rgb="FFF8696B"/>
        <color rgb="FFFFEB84"/>
        <color rgb="FF63BE7B"/>
      </colorScale>
    </cfRule>
  </conditionalFormatting>
  <conditionalFormatting sqref="AEB14:AEB92">
    <cfRule type="colorScale" priority="219">
      <colorScale>
        <cfvo type="min"/>
        <cfvo type="percentile" val="50"/>
        <cfvo type="max"/>
        <color rgb="FFF8696B"/>
        <color rgb="FFFFEB84"/>
        <color rgb="FF63BE7B"/>
      </colorScale>
    </cfRule>
  </conditionalFormatting>
  <conditionalFormatting sqref="AEP14:AEP92">
    <cfRule type="colorScale" priority="218">
      <colorScale>
        <cfvo type="min"/>
        <cfvo type="percentile" val="50"/>
        <cfvo type="max"/>
        <color rgb="FFF8696B"/>
        <color rgb="FFFFEB84"/>
        <color rgb="FF63BE7B"/>
      </colorScale>
    </cfRule>
  </conditionalFormatting>
  <conditionalFormatting sqref="ADV14:ADV92">
    <cfRule type="colorScale" priority="217">
      <colorScale>
        <cfvo type="min"/>
        <cfvo type="percentile" val="50"/>
        <cfvo type="max"/>
        <color rgb="FFF8696B"/>
        <color rgb="FFFFEB84"/>
        <color rgb="FF63BE7B"/>
      </colorScale>
    </cfRule>
  </conditionalFormatting>
  <conditionalFormatting sqref="ADS14:ADU92">
    <cfRule type="colorScale" priority="216">
      <colorScale>
        <cfvo type="min"/>
        <cfvo type="percentile" val="50"/>
        <cfvo type="max"/>
        <color rgb="FFF8696B"/>
        <color rgb="FFFFEB84"/>
        <color rgb="FF63BE7B"/>
      </colorScale>
    </cfRule>
  </conditionalFormatting>
  <conditionalFormatting sqref="AER14:AES92">
    <cfRule type="colorScale" priority="215">
      <colorScale>
        <cfvo type="min"/>
        <cfvo type="percentile" val="50"/>
        <cfvo type="max"/>
        <color rgb="FFF8696B"/>
        <color rgb="FFFFEB84"/>
        <color rgb="FF63BE7B"/>
      </colorScale>
    </cfRule>
  </conditionalFormatting>
  <conditionalFormatting sqref="AER96:AES123">
    <cfRule type="colorScale" priority="214">
      <colorScale>
        <cfvo type="min"/>
        <cfvo type="percentile" val="50"/>
        <cfvo type="max"/>
        <color rgb="FFF8696B"/>
        <color rgb="FFFFEB84"/>
        <color rgb="FF63BE7B"/>
      </colorScale>
    </cfRule>
  </conditionalFormatting>
  <conditionalFormatting sqref="AEF14:AEF92">
    <cfRule type="colorScale" priority="213">
      <colorScale>
        <cfvo type="min"/>
        <cfvo type="percentile" val="50"/>
        <cfvo type="max"/>
        <color rgb="FFF8696B"/>
        <color rgb="FFFFEB84"/>
        <color rgb="FF63BE7B"/>
      </colorScale>
    </cfRule>
  </conditionalFormatting>
  <conditionalFormatting sqref="AEF14:AEF92">
    <cfRule type="colorScale" priority="212">
      <colorScale>
        <cfvo type="min"/>
        <cfvo type="percentile" val="50"/>
        <cfvo type="max"/>
        <color rgb="FFF8696B"/>
        <color rgb="FFFFEB84"/>
        <color rgb="FF63BE7B"/>
      </colorScale>
    </cfRule>
  </conditionalFormatting>
  <conditionalFormatting sqref="AEI2:AEI10">
    <cfRule type="colorScale" priority="211">
      <colorScale>
        <cfvo type="min"/>
        <cfvo type="percentile" val="50"/>
        <cfvo type="max"/>
        <color rgb="FFF8696B"/>
        <color rgb="FFFFEB84"/>
        <color rgb="FF63BE7B"/>
      </colorScale>
    </cfRule>
  </conditionalFormatting>
  <conditionalFormatting sqref="AEM2:AEM10">
    <cfRule type="colorScale" priority="210">
      <colorScale>
        <cfvo type="min"/>
        <cfvo type="percentile" val="50"/>
        <cfvo type="max"/>
        <color rgb="FFF8696B"/>
        <color rgb="FFFFEB84"/>
        <color rgb="FF63BE7B"/>
      </colorScale>
    </cfRule>
  </conditionalFormatting>
  <conditionalFormatting sqref="AEK2:AEK10">
    <cfRule type="colorScale" priority="209">
      <colorScale>
        <cfvo type="min"/>
        <cfvo type="percentile" val="50"/>
        <cfvo type="max"/>
        <color rgb="FFF8696B"/>
        <color rgb="FFFFEB84"/>
        <color rgb="FF63BE7B"/>
      </colorScale>
    </cfRule>
  </conditionalFormatting>
  <conditionalFormatting sqref="AEO2:AEO10">
    <cfRule type="colorScale" priority="208">
      <colorScale>
        <cfvo type="min"/>
        <cfvo type="percentile" val="50"/>
        <cfvo type="max"/>
        <color rgb="FFF8696B"/>
        <color rgb="FFFFEB84"/>
        <color rgb="FF63BE7B"/>
      </colorScale>
    </cfRule>
  </conditionalFormatting>
  <conditionalFormatting sqref="AET14:AET92">
    <cfRule type="colorScale" priority="207">
      <colorScale>
        <cfvo type="min"/>
        <cfvo type="percentile" val="50"/>
        <cfvo type="max"/>
        <color rgb="FFF8696B"/>
        <color rgb="FFFFEB84"/>
        <color rgb="FF63BE7B"/>
      </colorScale>
    </cfRule>
  </conditionalFormatting>
  <conditionalFormatting sqref="AET96:AEU123">
    <cfRule type="colorScale" priority="206">
      <colorScale>
        <cfvo type="min"/>
        <cfvo type="percentile" val="50"/>
        <cfvo type="max"/>
        <color rgb="FFF8696B"/>
        <color rgb="FFFFEB84"/>
        <color rgb="FF63BE7B"/>
      </colorScale>
    </cfRule>
  </conditionalFormatting>
  <conditionalFormatting sqref="ADZ10">
    <cfRule type="colorScale" priority="247">
      <colorScale>
        <cfvo type="min"/>
        <cfvo type="percentile" val="50"/>
        <cfvo type="max"/>
        <color rgb="FFF8696B"/>
        <color rgb="FFFFEB84"/>
        <color rgb="FF63BE7B"/>
      </colorScale>
    </cfRule>
  </conditionalFormatting>
  <conditionalFormatting sqref="AEV14:AEY92">
    <cfRule type="colorScale" priority="205">
      <colorScale>
        <cfvo type="min"/>
        <cfvo type="percentile" val="50"/>
        <cfvo type="max"/>
        <color rgb="FFF8696B"/>
        <color rgb="FFFFEB84"/>
        <color rgb="FF63BE7B"/>
      </colorScale>
    </cfRule>
  </conditionalFormatting>
  <conditionalFormatting sqref="AEV96:AEY123">
    <cfRule type="colorScale" priority="204">
      <colorScale>
        <cfvo type="min"/>
        <cfvo type="percentile" val="50"/>
        <cfvo type="max"/>
        <color rgb="FFF8696B"/>
        <color rgb="FFFFEB84"/>
        <color rgb="FF63BE7B"/>
      </colorScale>
    </cfRule>
  </conditionalFormatting>
  <conditionalFormatting sqref="AEA10">
    <cfRule type="colorScale" priority="203">
      <colorScale>
        <cfvo type="min"/>
        <cfvo type="percentile" val="50"/>
        <cfvo type="max"/>
        <color rgb="FFF8696B"/>
        <color rgb="FFFFEB84"/>
        <color rgb="FF63BE7B"/>
      </colorScale>
    </cfRule>
  </conditionalFormatting>
  <conditionalFormatting sqref="AEA2:AEA9">
    <cfRule type="colorScale" priority="202">
      <colorScale>
        <cfvo type="min"/>
        <cfvo type="percentile" val="50"/>
        <cfvo type="max"/>
        <color rgb="FFF8696B"/>
        <color rgb="FFFFEB84"/>
        <color rgb="FF63BE7B"/>
      </colorScale>
    </cfRule>
  </conditionalFormatting>
  <conditionalFormatting sqref="AEO14:AEO92">
    <cfRule type="colorScale" priority="200">
      <colorScale>
        <cfvo type="min"/>
        <cfvo type="percentile" val="50"/>
        <cfvo type="max"/>
        <color rgb="FFF8696B"/>
        <color rgb="FFFFEB84"/>
        <color rgb="FF63BE7B"/>
      </colorScale>
    </cfRule>
  </conditionalFormatting>
  <conditionalFormatting sqref="ACX14:ACX92 ACX12">
    <cfRule type="colorScale" priority="199">
      <colorScale>
        <cfvo type="min"/>
        <cfvo type="percentile" val="50"/>
        <cfvo type="max"/>
        <color rgb="FFF8696B"/>
        <color rgb="FFFFEB84"/>
        <color rgb="FF63BE7B"/>
      </colorScale>
    </cfRule>
  </conditionalFormatting>
  <conditionalFormatting sqref="AEG14:AEG92 AEG12">
    <cfRule type="colorScale" priority="198">
      <colorScale>
        <cfvo type="min"/>
        <cfvo type="percentile" val="50"/>
        <cfvo type="max"/>
        <color rgb="FFF8696B"/>
        <color rgb="FFFFEB84"/>
        <color rgb="FF63BE7B"/>
      </colorScale>
    </cfRule>
  </conditionalFormatting>
  <conditionalFormatting sqref="ADL14:ADL92">
    <cfRule type="colorScale" priority="197">
      <colorScale>
        <cfvo type="min"/>
        <cfvo type="percentile" val="50"/>
        <cfvo type="max"/>
        <color rgb="FFF8696B"/>
        <color rgb="FFFFEB84"/>
        <color rgb="FF63BE7B"/>
      </colorScale>
    </cfRule>
  </conditionalFormatting>
  <conditionalFormatting sqref="AEU14:AEU92">
    <cfRule type="colorScale" priority="196">
      <colorScale>
        <cfvo type="min"/>
        <cfvo type="percentile" val="50"/>
        <cfvo type="max"/>
        <color rgb="FFF8696B"/>
        <color rgb="FFFFEB84"/>
        <color rgb="FF63BE7B"/>
      </colorScale>
    </cfRule>
  </conditionalFormatting>
  <conditionalFormatting sqref="AAF14:AAF92 AAF12">
    <cfRule type="colorScale" priority="195">
      <colorScale>
        <cfvo type="min"/>
        <cfvo type="percentile" val="50"/>
        <cfvo type="max"/>
        <color rgb="FFF8696B"/>
        <color rgb="FFFFEB84"/>
        <color rgb="FF63BE7B"/>
      </colorScale>
    </cfRule>
  </conditionalFormatting>
  <conditionalFormatting sqref="YW14:YW92 YW12">
    <cfRule type="colorScale" priority="194">
      <colorScale>
        <cfvo type="min"/>
        <cfvo type="percentile" val="50"/>
        <cfvo type="max"/>
        <color rgb="FFF8696B"/>
        <color rgb="FFFFEB84"/>
        <color rgb="FF63BE7B"/>
      </colorScale>
    </cfRule>
  </conditionalFormatting>
  <conditionalFormatting sqref="XN14:XN92 XN12">
    <cfRule type="colorScale" priority="193">
      <colorScale>
        <cfvo type="min"/>
        <cfvo type="percentile" val="50"/>
        <cfvo type="max"/>
        <color rgb="FFF8696B"/>
        <color rgb="FFFFEB84"/>
        <color rgb="FF63BE7B"/>
      </colorScale>
    </cfRule>
  </conditionalFormatting>
  <conditionalFormatting sqref="WE14:WE92 WE12">
    <cfRule type="colorScale" priority="192">
      <colorScale>
        <cfvo type="min"/>
        <cfvo type="percentile" val="50"/>
        <cfvo type="max"/>
        <color rgb="FFF8696B"/>
        <color rgb="FFFFEB84"/>
        <color rgb="FF63BE7B"/>
      </colorScale>
    </cfRule>
  </conditionalFormatting>
  <conditionalFormatting sqref="UV14:UV92 UV12">
    <cfRule type="colorScale" priority="191">
      <colorScale>
        <cfvo type="min"/>
        <cfvo type="percentile" val="50"/>
        <cfvo type="max"/>
        <color rgb="FFF8696B"/>
        <color rgb="FFFFEB84"/>
        <color rgb="FF63BE7B"/>
      </colorScale>
    </cfRule>
  </conditionalFormatting>
  <conditionalFormatting sqref="TM14:TM92 TM12">
    <cfRule type="colorScale" priority="190">
      <colorScale>
        <cfvo type="min"/>
        <cfvo type="percentile" val="50"/>
        <cfvo type="max"/>
        <color rgb="FFF8696B"/>
        <color rgb="FFFFEB84"/>
        <color rgb="FF63BE7B"/>
      </colorScale>
    </cfRule>
  </conditionalFormatting>
  <conditionalFormatting sqref="SD14:SD92 SD12">
    <cfRule type="colorScale" priority="189">
      <colorScale>
        <cfvo type="min"/>
        <cfvo type="percentile" val="50"/>
        <cfvo type="max"/>
        <color rgb="FFF8696B"/>
        <color rgb="FFFFEB84"/>
        <color rgb="FF63BE7B"/>
      </colorScale>
    </cfRule>
  </conditionalFormatting>
  <conditionalFormatting sqref="RD14:RD92">
    <cfRule type="colorScale" priority="188">
      <colorScale>
        <cfvo type="min"/>
        <cfvo type="percentile" val="50"/>
        <cfvo type="max"/>
        <color rgb="FFF8696B"/>
        <color rgb="FFFFEB84"/>
        <color rgb="FF63BE7B"/>
      </colorScale>
    </cfRule>
  </conditionalFormatting>
  <conditionalFormatting sqref="SL14:SL92">
    <cfRule type="colorScale" priority="187">
      <colorScale>
        <cfvo type="min"/>
        <cfvo type="percentile" val="50"/>
        <cfvo type="max"/>
        <color rgb="FFF8696B"/>
        <color rgb="FFFFEB84"/>
        <color rgb="FF63BE7B"/>
      </colorScale>
    </cfRule>
  </conditionalFormatting>
  <conditionalFormatting sqref="TU14:TU92">
    <cfRule type="colorScale" priority="186">
      <colorScale>
        <cfvo type="min"/>
        <cfvo type="percentile" val="50"/>
        <cfvo type="max"/>
        <color rgb="FFF8696B"/>
        <color rgb="FFFFEB84"/>
        <color rgb="FF63BE7B"/>
      </colorScale>
    </cfRule>
  </conditionalFormatting>
  <conditionalFormatting sqref="VD14:VD92">
    <cfRule type="colorScale" priority="185">
      <colorScale>
        <cfvo type="min"/>
        <cfvo type="percentile" val="50"/>
        <cfvo type="max"/>
        <color rgb="FFF8696B"/>
        <color rgb="FFFFEB84"/>
        <color rgb="FF63BE7B"/>
      </colorScale>
    </cfRule>
  </conditionalFormatting>
  <conditionalFormatting sqref="WM14:WM92">
    <cfRule type="colorScale" priority="184">
      <colorScale>
        <cfvo type="min"/>
        <cfvo type="percentile" val="50"/>
        <cfvo type="max"/>
        <color rgb="FFF8696B"/>
        <color rgb="FFFFEB84"/>
        <color rgb="FF63BE7B"/>
      </colorScale>
    </cfRule>
  </conditionalFormatting>
  <conditionalFormatting sqref="XV14:XV92">
    <cfRule type="colorScale" priority="183">
      <colorScale>
        <cfvo type="min"/>
        <cfvo type="percentile" val="50"/>
        <cfvo type="max"/>
        <color rgb="FFF8696B"/>
        <color rgb="FFFFEB84"/>
        <color rgb="FF63BE7B"/>
      </colorScale>
    </cfRule>
  </conditionalFormatting>
  <conditionalFormatting sqref="ZE14:ZE92">
    <cfRule type="colorScale" priority="182">
      <colorScale>
        <cfvo type="min"/>
        <cfvo type="percentile" val="50"/>
        <cfvo type="max"/>
        <color rgb="FFF8696B"/>
        <color rgb="FFFFEB84"/>
        <color rgb="FF63BE7B"/>
      </colorScale>
    </cfRule>
  </conditionalFormatting>
  <conditionalFormatting sqref="AAN14:AAN92">
    <cfRule type="colorScale" priority="181">
      <colorScale>
        <cfvo type="min"/>
        <cfvo type="percentile" val="50"/>
        <cfvo type="max"/>
        <color rgb="FFF8696B"/>
        <color rgb="FFFFEB84"/>
        <color rgb="FF63BE7B"/>
      </colorScale>
    </cfRule>
  </conditionalFormatting>
  <conditionalFormatting sqref="ABW14:ABW92">
    <cfRule type="colorScale" priority="180">
      <colorScale>
        <cfvo type="min"/>
        <cfvo type="percentile" val="50"/>
        <cfvo type="max"/>
        <color rgb="FFF8696B"/>
        <color rgb="FFFFEB84"/>
        <color rgb="FF63BE7B"/>
      </colorScale>
    </cfRule>
  </conditionalFormatting>
  <conditionalFormatting sqref="AAT14:AAT92">
    <cfRule type="colorScale" priority="179">
      <colorScale>
        <cfvo type="min"/>
        <cfvo type="percentile" val="50"/>
        <cfvo type="max"/>
        <color rgb="FFF8696B"/>
        <color rgb="FFFFEB84"/>
        <color rgb="FF63BE7B"/>
      </colorScale>
    </cfRule>
  </conditionalFormatting>
  <conditionalFormatting sqref="ZK14:ZK92">
    <cfRule type="colorScale" priority="178">
      <colorScale>
        <cfvo type="min"/>
        <cfvo type="percentile" val="50"/>
        <cfvo type="max"/>
        <color rgb="FFF8696B"/>
        <color rgb="FFFFEB84"/>
        <color rgb="FF63BE7B"/>
      </colorScale>
    </cfRule>
  </conditionalFormatting>
  <conditionalFormatting sqref="YB14:YB92">
    <cfRule type="colorScale" priority="177">
      <colorScale>
        <cfvo type="min"/>
        <cfvo type="percentile" val="50"/>
        <cfvo type="max"/>
        <color rgb="FFF8696B"/>
        <color rgb="FFFFEB84"/>
        <color rgb="FF63BE7B"/>
      </colorScale>
    </cfRule>
  </conditionalFormatting>
  <conditionalFormatting sqref="WS14:WS92">
    <cfRule type="colorScale" priority="176">
      <colorScale>
        <cfvo type="min"/>
        <cfvo type="percentile" val="50"/>
        <cfvo type="max"/>
        <color rgb="FFF8696B"/>
        <color rgb="FFFFEB84"/>
        <color rgb="FF63BE7B"/>
      </colorScale>
    </cfRule>
  </conditionalFormatting>
  <conditionalFormatting sqref="VJ14:VJ92">
    <cfRule type="colorScale" priority="175">
      <colorScale>
        <cfvo type="min"/>
        <cfvo type="percentile" val="50"/>
        <cfvo type="max"/>
        <color rgb="FFF8696B"/>
        <color rgb="FFFFEB84"/>
        <color rgb="FF63BE7B"/>
      </colorScale>
    </cfRule>
  </conditionalFormatting>
  <conditionalFormatting sqref="UA14:UA92">
    <cfRule type="colorScale" priority="174">
      <colorScale>
        <cfvo type="min"/>
        <cfvo type="percentile" val="50"/>
        <cfvo type="max"/>
        <color rgb="FFF8696B"/>
        <color rgb="FFFFEB84"/>
        <color rgb="FF63BE7B"/>
      </colorScale>
    </cfRule>
  </conditionalFormatting>
  <conditionalFormatting sqref="SR14:SR92">
    <cfRule type="colorScale" priority="173">
      <colorScale>
        <cfvo type="min"/>
        <cfvo type="percentile" val="50"/>
        <cfvo type="max"/>
        <color rgb="FFF8696B"/>
        <color rgb="FFFFEB84"/>
        <color rgb="FF63BE7B"/>
      </colorScale>
    </cfRule>
  </conditionalFormatting>
  <conditionalFormatting sqref="RI14:RI92">
    <cfRule type="colorScale" priority="172">
      <colorScale>
        <cfvo type="min"/>
        <cfvo type="percentile" val="50"/>
        <cfvo type="max"/>
        <color rgb="FFF8696B"/>
        <color rgb="FFFFEB84"/>
        <color rgb="FF63BE7B"/>
      </colorScale>
    </cfRule>
  </conditionalFormatting>
  <conditionalFormatting sqref="AFQ96:AFQ123">
    <cfRule type="colorScale" priority="165">
      <colorScale>
        <cfvo type="min"/>
        <cfvo type="percentile" val="50"/>
        <cfvo type="max"/>
        <color rgb="FFF8696B"/>
        <color rgb="FFFFEB84"/>
        <color rgb="FF63BE7B"/>
      </colorScale>
    </cfRule>
  </conditionalFormatting>
  <conditionalFormatting sqref="AFN96:AFN123 AFB96:AFI123">
    <cfRule type="colorScale" priority="167">
      <colorScale>
        <cfvo type="min"/>
        <cfvo type="percentile" val="50"/>
        <cfvo type="max"/>
        <color rgb="FFF8696B"/>
        <color rgb="FFFFEB84"/>
        <color rgb="FF63BE7B"/>
      </colorScale>
    </cfRule>
  </conditionalFormatting>
  <conditionalFormatting sqref="AFO96:AFP123">
    <cfRule type="colorScale" priority="166">
      <colorScale>
        <cfvo type="min"/>
        <cfvo type="percentile" val="50"/>
        <cfvo type="max"/>
        <color rgb="FFF8696B"/>
        <color rgb="FFFFEB84"/>
        <color rgb="FF63BE7B"/>
      </colorScale>
    </cfRule>
  </conditionalFormatting>
  <conditionalFormatting sqref="AFN15:AFN24 AFB82:AFD92 AFB15:AFD24 AFN82:AFN92 AFI15:AFI24 AFI82:AFI92">
    <cfRule type="colorScale" priority="164">
      <colorScale>
        <cfvo type="min"/>
        <cfvo type="percentile" val="50"/>
        <cfvo type="max"/>
        <color rgb="FFF8696B"/>
        <color rgb="FFFFEB84"/>
        <color rgb="FF63BE7B"/>
      </colorScale>
    </cfRule>
  </conditionalFormatting>
  <conditionalFormatting sqref="AFA96:AFA123">
    <cfRule type="colorScale" priority="163">
      <colorScale>
        <cfvo type="min"/>
        <cfvo type="percentile" val="50"/>
        <cfvo type="max"/>
        <color rgb="FFF8696B"/>
        <color rgb="FFFFEB84"/>
        <color rgb="FF63BE7B"/>
      </colorScale>
    </cfRule>
  </conditionalFormatting>
  <conditionalFormatting sqref="AFQ14:AFQ92">
    <cfRule type="colorScale" priority="168">
      <colorScale>
        <cfvo type="min"/>
        <cfvo type="percentile" val="50"/>
        <cfvo type="max"/>
        <color rgb="FFF8696B"/>
        <color rgb="FFFFEB84"/>
        <color rgb="FF63BE7B"/>
      </colorScale>
    </cfRule>
  </conditionalFormatting>
  <conditionalFormatting sqref="AFN25:AFN81 AFB25:AFD81 AFI25:AFI81">
    <cfRule type="colorScale" priority="169">
      <colorScale>
        <cfvo type="min"/>
        <cfvo type="percentile" val="50"/>
        <cfvo type="max"/>
        <color rgb="FFF8696B"/>
        <color rgb="FFFFEB84"/>
        <color rgb="FF63BE7B"/>
      </colorScale>
    </cfRule>
  </conditionalFormatting>
  <conditionalFormatting sqref="AFO12:AFO13">
    <cfRule type="colorScale" priority="170">
      <colorScale>
        <cfvo type="min"/>
        <cfvo type="percentile" val="50"/>
        <cfvo type="max"/>
        <color rgb="FFF8696B"/>
        <color rgb="FFFFEB84"/>
        <color rgb="FF63BE7B"/>
      </colorScale>
    </cfRule>
  </conditionalFormatting>
  <conditionalFormatting sqref="AFB14:AFD14 AFI14">
    <cfRule type="colorScale" priority="162">
      <colorScale>
        <cfvo type="min"/>
        <cfvo type="percentile" val="50"/>
        <cfvo type="max"/>
        <color rgb="FFF8696B"/>
        <color rgb="FFFFEB84"/>
        <color rgb="FF63BE7B"/>
      </colorScale>
    </cfRule>
  </conditionalFormatting>
  <conditionalFormatting sqref="AFN14:AFN92">
    <cfRule type="colorScale" priority="161">
      <colorScale>
        <cfvo type="min"/>
        <cfvo type="percentile" val="50"/>
        <cfvo type="max"/>
        <color rgb="FFF8696B"/>
        <color rgb="FFFFEB84"/>
        <color rgb="FF63BE7B"/>
      </colorScale>
    </cfRule>
  </conditionalFormatting>
  <conditionalFormatting sqref="AFA14:AFA92">
    <cfRule type="colorScale" priority="160">
      <colorScale>
        <cfvo type="min"/>
        <cfvo type="percentile" val="50"/>
        <cfvo type="max"/>
        <color rgb="FFF8696B"/>
        <color rgb="FFFFEB84"/>
        <color rgb="FF63BE7B"/>
      </colorScale>
    </cfRule>
  </conditionalFormatting>
  <conditionalFormatting sqref="AFR96:AFS123">
    <cfRule type="colorScale" priority="158">
      <colorScale>
        <cfvo type="min"/>
        <cfvo type="percentile" val="50"/>
        <cfvo type="max"/>
        <color rgb="FFF8696B"/>
        <color rgb="FFFFEB84"/>
        <color rgb="FF63BE7B"/>
      </colorScale>
    </cfRule>
  </conditionalFormatting>
  <conditionalFormatting sqref="AFR14:AFR92">
    <cfRule type="colorScale" priority="157">
      <colorScale>
        <cfvo type="min"/>
        <cfvo type="percentile" val="50"/>
        <cfvo type="max"/>
        <color rgb="FF63BE7B"/>
        <color rgb="FFFFEB84"/>
        <color rgb="FFF8696B"/>
      </colorScale>
    </cfRule>
  </conditionalFormatting>
  <conditionalFormatting sqref="AFJ96:AFK123">
    <cfRule type="colorScale" priority="156">
      <colorScale>
        <cfvo type="min"/>
        <cfvo type="percentile" val="50"/>
        <cfvo type="max"/>
        <color rgb="FFF8696B"/>
        <color rgb="FFFFEB84"/>
        <color rgb="FF63BE7B"/>
      </colorScale>
    </cfRule>
  </conditionalFormatting>
  <conditionalFormatting sqref="AFL96:AFM123">
    <cfRule type="colorScale" priority="155">
      <colorScale>
        <cfvo type="min"/>
        <cfvo type="percentile" val="50"/>
        <cfvo type="max"/>
        <color rgb="FFF8696B"/>
        <color rgb="FFFFEB84"/>
        <color rgb="FF63BE7B"/>
      </colorScale>
    </cfRule>
  </conditionalFormatting>
  <conditionalFormatting sqref="AFR96:AFS123">
    <cfRule type="colorScale" priority="154">
      <colorScale>
        <cfvo type="min"/>
        <cfvo type="percentile" val="50"/>
        <cfvo type="max"/>
        <color rgb="FF63BE7B"/>
        <color rgb="FFFFEB84"/>
        <color rgb="FFF8696B"/>
      </colorScale>
    </cfRule>
  </conditionalFormatting>
  <conditionalFormatting sqref="AFL14:AFM92">
    <cfRule type="colorScale" priority="153">
      <colorScale>
        <cfvo type="min"/>
        <cfvo type="percentile" val="50"/>
        <cfvo type="max"/>
        <color rgb="FFF8696B"/>
        <color rgb="FFFFEB84"/>
        <color rgb="FF63BE7B"/>
      </colorScale>
    </cfRule>
  </conditionalFormatting>
  <conditionalFormatting sqref="AFN96:AFN123">
    <cfRule type="colorScale" priority="152">
      <colorScale>
        <cfvo type="min"/>
        <cfvo type="percentile" val="50"/>
        <cfvo type="max"/>
        <color rgb="FFF8696B"/>
        <color rgb="FFFFEB84"/>
        <color rgb="FF63BE7B"/>
      </colorScale>
    </cfRule>
  </conditionalFormatting>
  <conditionalFormatting sqref="AFW96:AFY123">
    <cfRule type="colorScale" priority="150">
      <colorScale>
        <cfvo type="min"/>
        <cfvo type="percentile" val="50"/>
        <cfvo type="max"/>
        <color rgb="FFF8696B"/>
        <color rgb="FFFFEB84"/>
        <color rgb="FF63BE7B"/>
      </colorScale>
    </cfRule>
  </conditionalFormatting>
  <conditionalFormatting sqref="AFZ14:AFZ92">
    <cfRule type="colorScale" priority="149">
      <colorScale>
        <cfvo type="min"/>
        <cfvo type="percentile" val="50"/>
        <cfvo type="max"/>
        <color rgb="FFF8696B"/>
        <color rgb="FFFFEB84"/>
        <color rgb="FF63BE7B"/>
      </colorScale>
    </cfRule>
  </conditionalFormatting>
  <conditionalFormatting sqref="AFZ96:AFZ123">
    <cfRule type="colorScale" priority="148">
      <colorScale>
        <cfvo type="min"/>
        <cfvo type="percentile" val="50"/>
        <cfvo type="max"/>
        <color rgb="FFF8696B"/>
        <color rgb="FFFFEB84"/>
        <color rgb="FF63BE7B"/>
      </colorScale>
    </cfRule>
  </conditionalFormatting>
  <conditionalFormatting sqref="AFH2:AFH10 AFM2:AFM10">
    <cfRule type="colorScale" priority="147">
      <colorScale>
        <cfvo type="min"/>
        <cfvo type="percentile" val="50"/>
        <cfvo type="max"/>
        <color rgb="FFF8696B"/>
        <color rgb="FFFFEB84"/>
        <color rgb="FF63BE7B"/>
      </colorScale>
    </cfRule>
  </conditionalFormatting>
  <conditionalFormatting sqref="AFN2:AFN10">
    <cfRule type="colorScale" priority="146">
      <colorScale>
        <cfvo type="min"/>
        <cfvo type="percentile" val="50"/>
        <cfvo type="max"/>
        <color rgb="FFF8696B"/>
        <color rgb="FFFFEB84"/>
        <color rgb="FF63BE7B"/>
      </colorScale>
    </cfRule>
  </conditionalFormatting>
  <conditionalFormatting sqref="AFG14:AFH92">
    <cfRule type="colorScale" priority="145">
      <colorScale>
        <cfvo type="min"/>
        <cfvo type="percentile" val="50"/>
        <cfvo type="max"/>
        <color rgb="FFF8696B"/>
        <color rgb="FFFFEB84"/>
        <color rgb="FF63BE7B"/>
      </colorScale>
    </cfRule>
  </conditionalFormatting>
  <conditionalFormatting sqref="AFE14:AFF92">
    <cfRule type="colorScale" priority="144">
      <colorScale>
        <cfvo type="min"/>
        <cfvo type="percentile" val="50"/>
        <cfvo type="max"/>
        <color rgb="FFF8696B"/>
        <color rgb="FFFFEB84"/>
        <color rgb="FF63BE7B"/>
      </colorScale>
    </cfRule>
  </conditionalFormatting>
  <conditionalFormatting sqref="AFK14:AFK92">
    <cfRule type="colorScale" priority="143">
      <colorScale>
        <cfvo type="min"/>
        <cfvo type="percentile" val="50"/>
        <cfvo type="max"/>
        <color rgb="FFF8696B"/>
        <color rgb="FFFFEB84"/>
        <color rgb="FF63BE7B"/>
      </colorScale>
    </cfRule>
  </conditionalFormatting>
  <conditionalFormatting sqref="AFY14:AFY92">
    <cfRule type="colorScale" priority="142">
      <colorScale>
        <cfvo type="min"/>
        <cfvo type="percentile" val="50"/>
        <cfvo type="max"/>
        <color rgb="FFF8696B"/>
        <color rgb="FFFFEB84"/>
        <color rgb="FF63BE7B"/>
      </colorScale>
    </cfRule>
  </conditionalFormatting>
  <conditionalFormatting sqref="AFE14:AFE92">
    <cfRule type="colorScale" priority="141">
      <colorScale>
        <cfvo type="min"/>
        <cfvo type="percentile" val="50"/>
        <cfvo type="max"/>
        <color rgb="FFF8696B"/>
        <color rgb="FFFFEB84"/>
        <color rgb="FF63BE7B"/>
      </colorScale>
    </cfRule>
  </conditionalFormatting>
  <conditionalFormatting sqref="AFB14:AFD92">
    <cfRule type="colorScale" priority="140">
      <colorScale>
        <cfvo type="min"/>
        <cfvo type="percentile" val="50"/>
        <cfvo type="max"/>
        <color rgb="FFF8696B"/>
        <color rgb="FFFFEB84"/>
        <color rgb="FF63BE7B"/>
      </colorScale>
    </cfRule>
  </conditionalFormatting>
  <conditionalFormatting sqref="AGA14:AGB92">
    <cfRule type="colorScale" priority="139">
      <colorScale>
        <cfvo type="min"/>
        <cfvo type="percentile" val="50"/>
        <cfvo type="max"/>
        <color rgb="FFF8696B"/>
        <color rgb="FFFFEB84"/>
        <color rgb="FF63BE7B"/>
      </colorScale>
    </cfRule>
  </conditionalFormatting>
  <conditionalFormatting sqref="AGA96:AGB123">
    <cfRule type="colorScale" priority="138">
      <colorScale>
        <cfvo type="min"/>
        <cfvo type="percentile" val="50"/>
        <cfvo type="max"/>
        <color rgb="FFF8696B"/>
        <color rgb="FFFFEB84"/>
        <color rgb="FF63BE7B"/>
      </colorScale>
    </cfRule>
  </conditionalFormatting>
  <conditionalFormatting sqref="AFO14:AFO92">
    <cfRule type="colorScale" priority="137">
      <colorScale>
        <cfvo type="min"/>
        <cfvo type="percentile" val="50"/>
        <cfvo type="max"/>
        <color rgb="FFF8696B"/>
        <color rgb="FFFFEB84"/>
        <color rgb="FF63BE7B"/>
      </colorScale>
    </cfRule>
  </conditionalFormatting>
  <conditionalFormatting sqref="AFO14:AFO92">
    <cfRule type="colorScale" priority="136">
      <colorScale>
        <cfvo type="min"/>
        <cfvo type="percentile" val="50"/>
        <cfvo type="max"/>
        <color rgb="FFF8696B"/>
        <color rgb="FFFFEB84"/>
        <color rgb="FF63BE7B"/>
      </colorScale>
    </cfRule>
  </conditionalFormatting>
  <conditionalFormatting sqref="AFR2:AFR10">
    <cfRule type="colorScale" priority="135">
      <colorScale>
        <cfvo type="min"/>
        <cfvo type="percentile" val="50"/>
        <cfvo type="max"/>
        <color rgb="FFF8696B"/>
        <color rgb="FFFFEB84"/>
        <color rgb="FF63BE7B"/>
      </colorScale>
    </cfRule>
  </conditionalFormatting>
  <conditionalFormatting sqref="AFV2:AFV10">
    <cfRule type="colorScale" priority="134">
      <colorScale>
        <cfvo type="min"/>
        <cfvo type="percentile" val="50"/>
        <cfvo type="max"/>
        <color rgb="FFF8696B"/>
        <color rgb="FFFFEB84"/>
        <color rgb="FF63BE7B"/>
      </colorScale>
    </cfRule>
  </conditionalFormatting>
  <conditionalFormatting sqref="AFT2:AFT10">
    <cfRule type="colorScale" priority="133">
      <colorScale>
        <cfvo type="min"/>
        <cfvo type="percentile" val="50"/>
        <cfvo type="max"/>
        <color rgb="FFF8696B"/>
        <color rgb="FFFFEB84"/>
        <color rgb="FF63BE7B"/>
      </colorScale>
    </cfRule>
  </conditionalFormatting>
  <conditionalFormatting sqref="AFX2:AFX10">
    <cfRule type="colorScale" priority="132">
      <colorScale>
        <cfvo type="min"/>
        <cfvo type="percentile" val="50"/>
        <cfvo type="max"/>
        <color rgb="FFF8696B"/>
        <color rgb="FFFFEB84"/>
        <color rgb="FF63BE7B"/>
      </colorScale>
    </cfRule>
  </conditionalFormatting>
  <conditionalFormatting sqref="AGC14:AGC92">
    <cfRule type="colorScale" priority="131">
      <colorScale>
        <cfvo type="min"/>
        <cfvo type="percentile" val="50"/>
        <cfvo type="max"/>
        <color rgb="FFF8696B"/>
        <color rgb="FFFFEB84"/>
        <color rgb="FF63BE7B"/>
      </colorScale>
    </cfRule>
  </conditionalFormatting>
  <conditionalFormatting sqref="AGC96:AGD123">
    <cfRule type="colorScale" priority="130">
      <colorScale>
        <cfvo type="min"/>
        <cfvo type="percentile" val="50"/>
        <cfvo type="max"/>
        <color rgb="FFF8696B"/>
        <color rgb="FFFFEB84"/>
        <color rgb="FF63BE7B"/>
      </colorScale>
    </cfRule>
  </conditionalFormatting>
  <conditionalFormatting sqref="AFI10">
    <cfRule type="colorScale" priority="171">
      <colorScale>
        <cfvo type="min"/>
        <cfvo type="percentile" val="50"/>
        <cfvo type="max"/>
        <color rgb="FFF8696B"/>
        <color rgb="FFFFEB84"/>
        <color rgb="FF63BE7B"/>
      </colorScale>
    </cfRule>
  </conditionalFormatting>
  <conditionalFormatting sqref="AGE14:AGH92">
    <cfRule type="colorScale" priority="129">
      <colorScale>
        <cfvo type="min"/>
        <cfvo type="percentile" val="50"/>
        <cfvo type="max"/>
        <color rgb="FFF8696B"/>
        <color rgb="FFFFEB84"/>
        <color rgb="FF63BE7B"/>
      </colorScale>
    </cfRule>
  </conditionalFormatting>
  <conditionalFormatting sqref="AGE96:AGH123">
    <cfRule type="colorScale" priority="128">
      <colorScale>
        <cfvo type="min"/>
        <cfvo type="percentile" val="50"/>
        <cfvo type="max"/>
        <color rgb="FFF8696B"/>
        <color rgb="FFFFEB84"/>
        <color rgb="FF63BE7B"/>
      </colorScale>
    </cfRule>
  </conditionalFormatting>
  <conditionalFormatting sqref="AFJ10">
    <cfRule type="colorScale" priority="127">
      <colorScale>
        <cfvo type="min"/>
        <cfvo type="percentile" val="50"/>
        <cfvo type="max"/>
        <color rgb="FFF8696B"/>
        <color rgb="FFFFEB84"/>
        <color rgb="FF63BE7B"/>
      </colorScale>
    </cfRule>
  </conditionalFormatting>
  <conditionalFormatting sqref="AFJ2:AFJ9">
    <cfRule type="colorScale" priority="126">
      <colorScale>
        <cfvo type="min"/>
        <cfvo type="percentile" val="50"/>
        <cfvo type="max"/>
        <color rgb="FFF8696B"/>
        <color rgb="FFFFEB84"/>
        <color rgb="FF63BE7B"/>
      </colorScale>
    </cfRule>
  </conditionalFormatting>
  <conditionalFormatting sqref="AFX14:AFX92">
    <cfRule type="colorScale" priority="124">
      <colorScale>
        <cfvo type="min"/>
        <cfvo type="percentile" val="50"/>
        <cfvo type="max"/>
        <color rgb="FFF8696B"/>
        <color rgb="FFFFEB84"/>
        <color rgb="FF63BE7B"/>
      </colorScale>
    </cfRule>
  </conditionalFormatting>
  <conditionalFormatting sqref="AFP14:AFP92 AFP12">
    <cfRule type="colorScale" priority="123">
      <colorScale>
        <cfvo type="min"/>
        <cfvo type="percentile" val="50"/>
        <cfvo type="max"/>
        <color rgb="FFF8696B"/>
        <color rgb="FFFFEB84"/>
        <color rgb="FF63BE7B"/>
      </colorScale>
    </cfRule>
  </conditionalFormatting>
  <conditionalFormatting sqref="AGD14:AGD92">
    <cfRule type="colorScale" priority="122">
      <colorScale>
        <cfvo type="min"/>
        <cfvo type="percentile" val="50"/>
        <cfvo type="max"/>
        <color rgb="FFF8696B"/>
        <color rgb="FFFFEB84"/>
        <color rgb="FF63BE7B"/>
      </colorScale>
    </cfRule>
  </conditionalFormatting>
  <conditionalFormatting sqref="AEA14:AEA92">
    <cfRule type="colorScale" priority="121">
      <colorScale>
        <cfvo type="min"/>
        <cfvo type="percentile" val="50"/>
        <cfvo type="max"/>
        <color rgb="FFF8696B"/>
        <color rgb="FFFFEB84"/>
        <color rgb="FF63BE7B"/>
      </colorScale>
    </cfRule>
  </conditionalFormatting>
  <conditionalFormatting sqref="AFJ14:AFJ92">
    <cfRule type="colorScale" priority="120">
      <colorScale>
        <cfvo type="min"/>
        <cfvo type="percentile" val="50"/>
        <cfvo type="max"/>
        <color rgb="FFF8696B"/>
        <color rgb="FFFFEB84"/>
        <color rgb="FF63BE7B"/>
      </colorScale>
    </cfRule>
  </conditionalFormatting>
  <conditionalFormatting sqref="AEB2:AEB10">
    <cfRule type="colorScale" priority="118">
      <colorScale>
        <cfvo type="min"/>
        <cfvo type="percentile" val="50"/>
        <cfvo type="max"/>
        <color rgb="FF63BE7B"/>
        <color rgb="FFFFEB84"/>
        <color rgb="FFF8696B"/>
      </colorScale>
    </cfRule>
  </conditionalFormatting>
  <conditionalFormatting sqref="AFK2:AFK10">
    <cfRule type="colorScale" priority="117">
      <colorScale>
        <cfvo type="min"/>
        <cfvo type="percentile" val="50"/>
        <cfvo type="max"/>
        <color rgb="FF63BE7B"/>
        <color rgb="FFFFEB84"/>
        <color rgb="FFF8696B"/>
      </colorScale>
    </cfRule>
  </conditionalFormatting>
  <conditionalFormatting sqref="ADZ2:ADZ9">
    <cfRule type="colorScale" priority="116">
      <colorScale>
        <cfvo type="min"/>
        <cfvo type="percentile" val="50"/>
        <cfvo type="max"/>
        <color rgb="FFF8696B"/>
        <color rgb="FFFFEB84"/>
        <color rgb="FF63BE7B"/>
      </colorScale>
    </cfRule>
  </conditionalFormatting>
  <conditionalFormatting sqref="AFI2:AFI9">
    <cfRule type="colorScale" priority="115">
      <colorScale>
        <cfvo type="min"/>
        <cfvo type="percentile" val="50"/>
        <cfvo type="max"/>
        <color rgb="FFF8696B"/>
        <color rgb="FFFFEB84"/>
        <color rgb="FF63BE7B"/>
      </colorScale>
    </cfRule>
  </conditionalFormatting>
  <conditionalFormatting sqref="AGZ96:AGZ123">
    <cfRule type="colorScale" priority="108">
      <colorScale>
        <cfvo type="min"/>
        <cfvo type="percentile" val="50"/>
        <cfvo type="max"/>
        <color rgb="FFF8696B"/>
        <color rgb="FFFFEB84"/>
        <color rgb="FF63BE7B"/>
      </colorScale>
    </cfRule>
  </conditionalFormatting>
  <conditionalFormatting sqref="AGW96:AGW123 AGK96:AGR123">
    <cfRule type="colorScale" priority="110">
      <colorScale>
        <cfvo type="min"/>
        <cfvo type="percentile" val="50"/>
        <cfvo type="max"/>
        <color rgb="FFF8696B"/>
        <color rgb="FFFFEB84"/>
        <color rgb="FF63BE7B"/>
      </colorScale>
    </cfRule>
  </conditionalFormatting>
  <conditionalFormatting sqref="AGX96:AGY123">
    <cfRule type="colorScale" priority="109">
      <colorScale>
        <cfvo type="min"/>
        <cfvo type="percentile" val="50"/>
        <cfvo type="max"/>
        <color rgb="FFF8696B"/>
        <color rgb="FFFFEB84"/>
        <color rgb="FF63BE7B"/>
      </colorScale>
    </cfRule>
  </conditionalFormatting>
  <conditionalFormatting sqref="AGW15:AGW24 AGK82:AGM92 AGK15:AGM24 AGW82:AGW92 AGR15:AGR24 AGR82:AGR92">
    <cfRule type="colorScale" priority="107">
      <colorScale>
        <cfvo type="min"/>
        <cfvo type="percentile" val="50"/>
        <cfvo type="max"/>
        <color rgb="FFF8696B"/>
        <color rgb="FFFFEB84"/>
        <color rgb="FF63BE7B"/>
      </colorScale>
    </cfRule>
  </conditionalFormatting>
  <conditionalFormatting sqref="AGJ96:AGJ123">
    <cfRule type="colorScale" priority="106">
      <colorScale>
        <cfvo type="min"/>
        <cfvo type="percentile" val="50"/>
        <cfvo type="max"/>
        <color rgb="FFF8696B"/>
        <color rgb="FFFFEB84"/>
        <color rgb="FF63BE7B"/>
      </colorScale>
    </cfRule>
  </conditionalFormatting>
  <conditionalFormatting sqref="AGZ14:AGZ92">
    <cfRule type="colorScale" priority="111">
      <colorScale>
        <cfvo type="min"/>
        <cfvo type="percentile" val="50"/>
        <cfvo type="max"/>
        <color rgb="FFF8696B"/>
        <color rgb="FFFFEB84"/>
        <color rgb="FF63BE7B"/>
      </colorScale>
    </cfRule>
  </conditionalFormatting>
  <conditionalFormatting sqref="AGW25:AGW81 AGK25:AGM81 AGR25:AGR81">
    <cfRule type="colorScale" priority="112">
      <colorScale>
        <cfvo type="min"/>
        <cfvo type="percentile" val="50"/>
        <cfvo type="max"/>
        <color rgb="FFF8696B"/>
        <color rgb="FFFFEB84"/>
        <color rgb="FF63BE7B"/>
      </colorScale>
    </cfRule>
  </conditionalFormatting>
  <conditionalFormatting sqref="AGX12:AGX13">
    <cfRule type="colorScale" priority="113">
      <colorScale>
        <cfvo type="min"/>
        <cfvo type="percentile" val="50"/>
        <cfvo type="max"/>
        <color rgb="FFF8696B"/>
        <color rgb="FFFFEB84"/>
        <color rgb="FF63BE7B"/>
      </colorScale>
    </cfRule>
  </conditionalFormatting>
  <conditionalFormatting sqref="AGK14:AGM14 AGR14">
    <cfRule type="colorScale" priority="105">
      <colorScale>
        <cfvo type="min"/>
        <cfvo type="percentile" val="50"/>
        <cfvo type="max"/>
        <color rgb="FFF8696B"/>
        <color rgb="FFFFEB84"/>
        <color rgb="FF63BE7B"/>
      </colorScale>
    </cfRule>
  </conditionalFormatting>
  <conditionalFormatting sqref="AGW14:AGW92">
    <cfRule type="colorScale" priority="104">
      <colorScale>
        <cfvo type="min"/>
        <cfvo type="percentile" val="50"/>
        <cfvo type="max"/>
        <color rgb="FFF8696B"/>
        <color rgb="FFFFEB84"/>
        <color rgb="FF63BE7B"/>
      </colorScale>
    </cfRule>
  </conditionalFormatting>
  <conditionalFormatting sqref="AGJ14:AGJ92">
    <cfRule type="colorScale" priority="103">
      <colorScale>
        <cfvo type="min"/>
        <cfvo type="percentile" val="50"/>
        <cfvo type="max"/>
        <color rgb="FFF8696B"/>
        <color rgb="FFFFEB84"/>
        <color rgb="FF63BE7B"/>
      </colorScale>
    </cfRule>
  </conditionalFormatting>
  <conditionalFormatting sqref="AHA96:AHB123">
    <cfRule type="colorScale" priority="102">
      <colorScale>
        <cfvo type="min"/>
        <cfvo type="percentile" val="50"/>
        <cfvo type="max"/>
        <color rgb="FFF8696B"/>
        <color rgb="FFFFEB84"/>
        <color rgb="FF63BE7B"/>
      </colorScale>
    </cfRule>
  </conditionalFormatting>
  <conditionalFormatting sqref="AHA14:AHA92">
    <cfRule type="colorScale" priority="101">
      <colorScale>
        <cfvo type="min"/>
        <cfvo type="percentile" val="50"/>
        <cfvo type="max"/>
        <color rgb="FF63BE7B"/>
        <color rgb="FFFFEB84"/>
        <color rgb="FFF8696B"/>
      </colorScale>
    </cfRule>
  </conditionalFormatting>
  <conditionalFormatting sqref="AGS96:AGT123">
    <cfRule type="colorScale" priority="100">
      <colorScale>
        <cfvo type="min"/>
        <cfvo type="percentile" val="50"/>
        <cfvo type="max"/>
        <color rgb="FFF8696B"/>
        <color rgb="FFFFEB84"/>
        <color rgb="FF63BE7B"/>
      </colorScale>
    </cfRule>
  </conditionalFormatting>
  <conditionalFormatting sqref="AGU96:AGV123">
    <cfRule type="colorScale" priority="99">
      <colorScale>
        <cfvo type="min"/>
        <cfvo type="percentile" val="50"/>
        <cfvo type="max"/>
        <color rgb="FFF8696B"/>
        <color rgb="FFFFEB84"/>
        <color rgb="FF63BE7B"/>
      </colorScale>
    </cfRule>
  </conditionalFormatting>
  <conditionalFormatting sqref="AHA96:AHB123">
    <cfRule type="colorScale" priority="98">
      <colorScale>
        <cfvo type="min"/>
        <cfvo type="percentile" val="50"/>
        <cfvo type="max"/>
        <color rgb="FF63BE7B"/>
        <color rgb="FFFFEB84"/>
        <color rgb="FFF8696B"/>
      </colorScale>
    </cfRule>
  </conditionalFormatting>
  <conditionalFormatting sqref="AGU14:AGV92">
    <cfRule type="colorScale" priority="97">
      <colorScale>
        <cfvo type="min"/>
        <cfvo type="percentile" val="50"/>
        <cfvo type="max"/>
        <color rgb="FFF8696B"/>
        <color rgb="FFFFEB84"/>
        <color rgb="FF63BE7B"/>
      </colorScale>
    </cfRule>
  </conditionalFormatting>
  <conditionalFormatting sqref="AGW96:AGW123">
    <cfRule type="colorScale" priority="96">
      <colorScale>
        <cfvo type="min"/>
        <cfvo type="percentile" val="50"/>
        <cfvo type="max"/>
        <color rgb="FFF8696B"/>
        <color rgb="FFFFEB84"/>
        <color rgb="FF63BE7B"/>
      </colorScale>
    </cfRule>
  </conditionalFormatting>
  <conditionalFormatting sqref="AHF96:AHH123">
    <cfRule type="colorScale" priority="94">
      <colorScale>
        <cfvo type="min"/>
        <cfvo type="percentile" val="50"/>
        <cfvo type="max"/>
        <color rgb="FFF8696B"/>
        <color rgb="FFFFEB84"/>
        <color rgb="FF63BE7B"/>
      </colorScale>
    </cfRule>
  </conditionalFormatting>
  <conditionalFormatting sqref="AHI14:AHI92">
    <cfRule type="colorScale" priority="93">
      <colorScale>
        <cfvo type="min"/>
        <cfvo type="percentile" val="50"/>
        <cfvo type="max"/>
        <color rgb="FFF8696B"/>
        <color rgb="FFFFEB84"/>
        <color rgb="FF63BE7B"/>
      </colorScale>
    </cfRule>
  </conditionalFormatting>
  <conditionalFormatting sqref="AHI96:AHI123">
    <cfRule type="colorScale" priority="92">
      <colorScale>
        <cfvo type="min"/>
        <cfvo type="percentile" val="50"/>
        <cfvo type="max"/>
        <color rgb="FFF8696B"/>
        <color rgb="FFFFEB84"/>
        <color rgb="FF63BE7B"/>
      </colorScale>
    </cfRule>
  </conditionalFormatting>
  <conditionalFormatting sqref="AGQ2:AGQ10 AGV2:AGV10">
    <cfRule type="colorScale" priority="91">
      <colorScale>
        <cfvo type="min"/>
        <cfvo type="percentile" val="50"/>
        <cfvo type="max"/>
        <color rgb="FFF8696B"/>
        <color rgb="FFFFEB84"/>
        <color rgb="FF63BE7B"/>
      </colorScale>
    </cfRule>
  </conditionalFormatting>
  <conditionalFormatting sqref="AGW2:AGW10">
    <cfRule type="colorScale" priority="90">
      <colorScale>
        <cfvo type="min"/>
        <cfvo type="percentile" val="50"/>
        <cfvo type="max"/>
        <color rgb="FFF8696B"/>
        <color rgb="FFFFEB84"/>
        <color rgb="FF63BE7B"/>
      </colorScale>
    </cfRule>
  </conditionalFormatting>
  <conditionalFormatting sqref="AGP14:AGQ92">
    <cfRule type="colorScale" priority="89">
      <colorScale>
        <cfvo type="min"/>
        <cfvo type="percentile" val="50"/>
        <cfvo type="max"/>
        <color rgb="FFF8696B"/>
        <color rgb="FFFFEB84"/>
        <color rgb="FF63BE7B"/>
      </colorScale>
    </cfRule>
  </conditionalFormatting>
  <conditionalFormatting sqref="AGN14:AGO92">
    <cfRule type="colorScale" priority="88">
      <colorScale>
        <cfvo type="min"/>
        <cfvo type="percentile" val="50"/>
        <cfvo type="max"/>
        <color rgb="FFF8696B"/>
        <color rgb="FFFFEB84"/>
        <color rgb="FF63BE7B"/>
      </colorScale>
    </cfRule>
  </conditionalFormatting>
  <conditionalFormatting sqref="AGT14:AGT92">
    <cfRule type="colorScale" priority="87">
      <colorScale>
        <cfvo type="min"/>
        <cfvo type="percentile" val="50"/>
        <cfvo type="max"/>
        <color rgb="FFF8696B"/>
        <color rgb="FFFFEB84"/>
        <color rgb="FF63BE7B"/>
      </colorScale>
    </cfRule>
  </conditionalFormatting>
  <conditionalFormatting sqref="AHH14:AHH92">
    <cfRule type="colorScale" priority="86">
      <colorScale>
        <cfvo type="min"/>
        <cfvo type="percentile" val="50"/>
        <cfvo type="max"/>
        <color rgb="FFF8696B"/>
        <color rgb="FFFFEB84"/>
        <color rgb="FF63BE7B"/>
      </colorScale>
    </cfRule>
  </conditionalFormatting>
  <conditionalFormatting sqref="AGN14:AGN92">
    <cfRule type="colorScale" priority="85">
      <colorScale>
        <cfvo type="min"/>
        <cfvo type="percentile" val="50"/>
        <cfvo type="max"/>
        <color rgb="FFF8696B"/>
        <color rgb="FFFFEB84"/>
        <color rgb="FF63BE7B"/>
      </colorScale>
    </cfRule>
  </conditionalFormatting>
  <conditionalFormatting sqref="AGK14:AGM92">
    <cfRule type="colorScale" priority="84">
      <colorScale>
        <cfvo type="min"/>
        <cfvo type="percentile" val="50"/>
        <cfvo type="max"/>
        <color rgb="FFF8696B"/>
        <color rgb="FFFFEB84"/>
        <color rgb="FF63BE7B"/>
      </colorScale>
    </cfRule>
  </conditionalFormatting>
  <conditionalFormatting sqref="AHJ14:AHK92">
    <cfRule type="colorScale" priority="83">
      <colorScale>
        <cfvo type="min"/>
        <cfvo type="percentile" val="50"/>
        <cfvo type="max"/>
        <color rgb="FFF8696B"/>
        <color rgb="FFFFEB84"/>
        <color rgb="FF63BE7B"/>
      </colorScale>
    </cfRule>
  </conditionalFormatting>
  <conditionalFormatting sqref="AHJ96:AHK123">
    <cfRule type="colorScale" priority="82">
      <colorScale>
        <cfvo type="min"/>
        <cfvo type="percentile" val="50"/>
        <cfvo type="max"/>
        <color rgb="FFF8696B"/>
        <color rgb="FFFFEB84"/>
        <color rgb="FF63BE7B"/>
      </colorScale>
    </cfRule>
  </conditionalFormatting>
  <conditionalFormatting sqref="AGX14:AGX92">
    <cfRule type="colorScale" priority="81">
      <colorScale>
        <cfvo type="min"/>
        <cfvo type="percentile" val="50"/>
        <cfvo type="max"/>
        <color rgb="FFF8696B"/>
        <color rgb="FFFFEB84"/>
        <color rgb="FF63BE7B"/>
      </colorScale>
    </cfRule>
  </conditionalFormatting>
  <conditionalFormatting sqref="AGX14:AGX92">
    <cfRule type="colorScale" priority="80">
      <colorScale>
        <cfvo type="min"/>
        <cfvo type="percentile" val="50"/>
        <cfvo type="max"/>
        <color rgb="FFF8696B"/>
        <color rgb="FFFFEB84"/>
        <color rgb="FF63BE7B"/>
      </colorScale>
    </cfRule>
  </conditionalFormatting>
  <conditionalFormatting sqref="AHA2:AHA10">
    <cfRule type="colorScale" priority="79">
      <colorScale>
        <cfvo type="min"/>
        <cfvo type="percentile" val="50"/>
        <cfvo type="max"/>
        <color rgb="FFF8696B"/>
        <color rgb="FFFFEB84"/>
        <color rgb="FF63BE7B"/>
      </colorScale>
    </cfRule>
  </conditionalFormatting>
  <conditionalFormatting sqref="AHE2:AHE10">
    <cfRule type="colorScale" priority="78">
      <colorScale>
        <cfvo type="min"/>
        <cfvo type="percentile" val="50"/>
        <cfvo type="max"/>
        <color rgb="FFF8696B"/>
        <color rgb="FFFFEB84"/>
        <color rgb="FF63BE7B"/>
      </colorScale>
    </cfRule>
  </conditionalFormatting>
  <conditionalFormatting sqref="AHC2:AHC10">
    <cfRule type="colorScale" priority="77">
      <colorScale>
        <cfvo type="min"/>
        <cfvo type="percentile" val="50"/>
        <cfvo type="max"/>
        <color rgb="FFF8696B"/>
        <color rgb="FFFFEB84"/>
        <color rgb="FF63BE7B"/>
      </colorScale>
    </cfRule>
  </conditionalFormatting>
  <conditionalFormatting sqref="AHG2:AHG10">
    <cfRule type="colorScale" priority="76">
      <colorScale>
        <cfvo type="min"/>
        <cfvo type="percentile" val="50"/>
        <cfvo type="max"/>
        <color rgb="FFF8696B"/>
        <color rgb="FFFFEB84"/>
        <color rgb="FF63BE7B"/>
      </colorScale>
    </cfRule>
  </conditionalFormatting>
  <conditionalFormatting sqref="AHL14:AHL92">
    <cfRule type="colorScale" priority="75">
      <colorScale>
        <cfvo type="min"/>
        <cfvo type="percentile" val="50"/>
        <cfvo type="max"/>
        <color rgb="FFF8696B"/>
        <color rgb="FFFFEB84"/>
        <color rgb="FF63BE7B"/>
      </colorScale>
    </cfRule>
  </conditionalFormatting>
  <conditionalFormatting sqref="AHL96:AHM123">
    <cfRule type="colorScale" priority="74">
      <colorScale>
        <cfvo type="min"/>
        <cfvo type="percentile" val="50"/>
        <cfvo type="max"/>
        <color rgb="FFF8696B"/>
        <color rgb="FFFFEB84"/>
        <color rgb="FF63BE7B"/>
      </colorScale>
    </cfRule>
  </conditionalFormatting>
  <conditionalFormatting sqref="AHN14:AHQ92">
    <cfRule type="colorScale" priority="73">
      <colorScale>
        <cfvo type="min"/>
        <cfvo type="percentile" val="50"/>
        <cfvo type="max"/>
        <color rgb="FFF8696B"/>
        <color rgb="FFFFEB84"/>
        <color rgb="FF63BE7B"/>
      </colorScale>
    </cfRule>
  </conditionalFormatting>
  <conditionalFormatting sqref="AHN96:AHQ123">
    <cfRule type="colorScale" priority="72">
      <colorScale>
        <cfvo type="min"/>
        <cfvo type="percentile" val="50"/>
        <cfvo type="max"/>
        <color rgb="FFF8696B"/>
        <color rgb="FFFFEB84"/>
        <color rgb="FF63BE7B"/>
      </colorScale>
    </cfRule>
  </conditionalFormatting>
  <conditionalFormatting sqref="AGS10">
    <cfRule type="colorScale" priority="71">
      <colorScale>
        <cfvo type="min"/>
        <cfvo type="percentile" val="50"/>
        <cfvo type="max"/>
        <color rgb="FFF8696B"/>
        <color rgb="FFFFEB84"/>
        <color rgb="FF63BE7B"/>
      </colorScale>
    </cfRule>
  </conditionalFormatting>
  <conditionalFormatting sqref="AGS2:AGS9">
    <cfRule type="colorScale" priority="70">
      <colorScale>
        <cfvo type="min"/>
        <cfvo type="percentile" val="50"/>
        <cfvo type="max"/>
        <color rgb="FFF8696B"/>
        <color rgb="FFFFEB84"/>
        <color rgb="FF63BE7B"/>
      </colorScale>
    </cfRule>
  </conditionalFormatting>
  <conditionalFormatting sqref="AHG14:AHG92">
    <cfRule type="colorScale" priority="69">
      <colorScale>
        <cfvo type="min"/>
        <cfvo type="percentile" val="50"/>
        <cfvo type="max"/>
        <color rgb="FFF8696B"/>
        <color rgb="FFFFEB84"/>
        <color rgb="FF63BE7B"/>
      </colorScale>
    </cfRule>
  </conditionalFormatting>
  <conditionalFormatting sqref="AHM14:AHM92">
    <cfRule type="colorScale" priority="67">
      <colorScale>
        <cfvo type="min"/>
        <cfvo type="percentile" val="50"/>
        <cfvo type="max"/>
        <color rgb="FFF8696B"/>
        <color rgb="FFFFEB84"/>
        <color rgb="FF63BE7B"/>
      </colorScale>
    </cfRule>
  </conditionalFormatting>
  <conditionalFormatting sqref="AGS14:AGS92">
    <cfRule type="colorScale" priority="66">
      <colorScale>
        <cfvo type="min"/>
        <cfvo type="percentile" val="50"/>
        <cfvo type="max"/>
        <color rgb="FFF8696B"/>
        <color rgb="FFFFEB84"/>
        <color rgb="FF63BE7B"/>
      </colorScale>
    </cfRule>
  </conditionalFormatting>
  <conditionalFormatting sqref="AGT2:AGT10">
    <cfRule type="colorScale" priority="65">
      <colorScale>
        <cfvo type="min"/>
        <cfvo type="percentile" val="50"/>
        <cfvo type="max"/>
        <color rgb="FF63BE7B"/>
        <color rgb="FFFFEB84"/>
        <color rgb="FFF8696B"/>
      </colorScale>
    </cfRule>
  </conditionalFormatting>
  <conditionalFormatting sqref="AII96:AII123">
    <cfRule type="colorScale" priority="57">
      <colorScale>
        <cfvo type="min"/>
        <cfvo type="percentile" val="50"/>
        <cfvo type="max"/>
        <color rgb="FFF8696B"/>
        <color rgb="FFFFEB84"/>
        <color rgb="FF63BE7B"/>
      </colorScale>
    </cfRule>
  </conditionalFormatting>
  <conditionalFormatting sqref="AIF96:AIF123 AHT96:AIA123">
    <cfRule type="colorScale" priority="59">
      <colorScale>
        <cfvo type="min"/>
        <cfvo type="percentile" val="50"/>
        <cfvo type="max"/>
        <color rgb="FFF8696B"/>
        <color rgb="FFFFEB84"/>
        <color rgb="FF63BE7B"/>
      </colorScale>
    </cfRule>
  </conditionalFormatting>
  <conditionalFormatting sqref="AIG96:AIH123">
    <cfRule type="colorScale" priority="58">
      <colorScale>
        <cfvo type="min"/>
        <cfvo type="percentile" val="50"/>
        <cfvo type="max"/>
        <color rgb="FFF8696B"/>
        <color rgb="FFFFEB84"/>
        <color rgb="FF63BE7B"/>
      </colorScale>
    </cfRule>
  </conditionalFormatting>
  <conditionalFormatting sqref="AIF15:AIF24 AHT82:AHV92 AHT15:AHV24 AIF82:AIF92 AIA15:AIA24 AIA82:AIA92">
    <cfRule type="colorScale" priority="56">
      <colorScale>
        <cfvo type="min"/>
        <cfvo type="percentile" val="50"/>
        <cfvo type="max"/>
        <color rgb="FFF8696B"/>
        <color rgb="FFFFEB84"/>
        <color rgb="FF63BE7B"/>
      </colorScale>
    </cfRule>
  </conditionalFormatting>
  <conditionalFormatting sqref="AHS96:AHS123">
    <cfRule type="colorScale" priority="55">
      <colorScale>
        <cfvo type="min"/>
        <cfvo type="percentile" val="50"/>
        <cfvo type="max"/>
        <color rgb="FFF8696B"/>
        <color rgb="FFFFEB84"/>
        <color rgb="FF63BE7B"/>
      </colorScale>
    </cfRule>
  </conditionalFormatting>
  <conditionalFormatting sqref="AII14:AII92">
    <cfRule type="colorScale" priority="60">
      <colorScale>
        <cfvo type="min"/>
        <cfvo type="percentile" val="50"/>
        <cfvo type="max"/>
        <color rgb="FFF8696B"/>
        <color rgb="FFFFEB84"/>
        <color rgb="FF63BE7B"/>
      </colorScale>
    </cfRule>
  </conditionalFormatting>
  <conditionalFormatting sqref="AIF25:AIF81 AHT25:AHV81 AIA25:AIA81">
    <cfRule type="colorScale" priority="61">
      <colorScale>
        <cfvo type="min"/>
        <cfvo type="percentile" val="50"/>
        <cfvo type="max"/>
        <color rgb="FFF8696B"/>
        <color rgb="FFFFEB84"/>
        <color rgb="FF63BE7B"/>
      </colorScale>
    </cfRule>
  </conditionalFormatting>
  <conditionalFormatting sqref="AIG12:AIG13">
    <cfRule type="colorScale" priority="62">
      <colorScale>
        <cfvo type="min"/>
        <cfvo type="percentile" val="50"/>
        <cfvo type="max"/>
        <color rgb="FFF8696B"/>
        <color rgb="FFFFEB84"/>
        <color rgb="FF63BE7B"/>
      </colorScale>
    </cfRule>
  </conditionalFormatting>
  <conditionalFormatting sqref="AHT14:AHV14 AIA14">
    <cfRule type="colorScale" priority="54">
      <colorScale>
        <cfvo type="min"/>
        <cfvo type="percentile" val="50"/>
        <cfvo type="max"/>
        <color rgb="FFF8696B"/>
        <color rgb="FFFFEB84"/>
        <color rgb="FF63BE7B"/>
      </colorScale>
    </cfRule>
  </conditionalFormatting>
  <conditionalFormatting sqref="AIF14:AIF92">
    <cfRule type="colorScale" priority="53">
      <colorScale>
        <cfvo type="min"/>
        <cfvo type="percentile" val="50"/>
        <cfvo type="max"/>
        <color rgb="FFF8696B"/>
        <color rgb="FFFFEB84"/>
        <color rgb="FF63BE7B"/>
      </colorScale>
    </cfRule>
  </conditionalFormatting>
  <conditionalFormatting sqref="AHS14:AHS92">
    <cfRule type="colorScale" priority="52">
      <colorScale>
        <cfvo type="min"/>
        <cfvo type="percentile" val="50"/>
        <cfvo type="max"/>
        <color rgb="FFF8696B"/>
        <color rgb="FFFFEB84"/>
        <color rgb="FF63BE7B"/>
      </colorScale>
    </cfRule>
  </conditionalFormatting>
  <conditionalFormatting sqref="AIJ96:AIK123">
    <cfRule type="colorScale" priority="51">
      <colorScale>
        <cfvo type="min"/>
        <cfvo type="percentile" val="50"/>
        <cfvo type="max"/>
        <color rgb="FFF8696B"/>
        <color rgb="FFFFEB84"/>
        <color rgb="FF63BE7B"/>
      </colorScale>
    </cfRule>
  </conditionalFormatting>
  <conditionalFormatting sqref="AIJ14:AIJ92">
    <cfRule type="colorScale" priority="50">
      <colorScale>
        <cfvo type="min"/>
        <cfvo type="percentile" val="50"/>
        <cfvo type="max"/>
        <color rgb="FF63BE7B"/>
        <color rgb="FFFFEB84"/>
        <color rgb="FFF8696B"/>
      </colorScale>
    </cfRule>
  </conditionalFormatting>
  <conditionalFormatting sqref="AIB96:AIC123">
    <cfRule type="colorScale" priority="49">
      <colorScale>
        <cfvo type="min"/>
        <cfvo type="percentile" val="50"/>
        <cfvo type="max"/>
        <color rgb="FFF8696B"/>
        <color rgb="FFFFEB84"/>
        <color rgb="FF63BE7B"/>
      </colorScale>
    </cfRule>
  </conditionalFormatting>
  <conditionalFormatting sqref="AID96:AIE123">
    <cfRule type="colorScale" priority="48">
      <colorScale>
        <cfvo type="min"/>
        <cfvo type="percentile" val="50"/>
        <cfvo type="max"/>
        <color rgb="FFF8696B"/>
        <color rgb="FFFFEB84"/>
        <color rgb="FF63BE7B"/>
      </colorScale>
    </cfRule>
  </conditionalFormatting>
  <conditionalFormatting sqref="AIJ96:AIK123">
    <cfRule type="colorScale" priority="47">
      <colorScale>
        <cfvo type="min"/>
        <cfvo type="percentile" val="50"/>
        <cfvo type="max"/>
        <color rgb="FF63BE7B"/>
        <color rgb="FFFFEB84"/>
        <color rgb="FFF8696B"/>
      </colorScale>
    </cfRule>
  </conditionalFormatting>
  <conditionalFormatting sqref="AID14:AIE92">
    <cfRule type="colorScale" priority="46">
      <colorScale>
        <cfvo type="min"/>
        <cfvo type="percentile" val="50"/>
        <cfvo type="max"/>
        <color rgb="FFF8696B"/>
        <color rgb="FFFFEB84"/>
        <color rgb="FF63BE7B"/>
      </colorScale>
    </cfRule>
  </conditionalFormatting>
  <conditionalFormatting sqref="AIF96:AIF123">
    <cfRule type="colorScale" priority="45">
      <colorScale>
        <cfvo type="min"/>
        <cfvo type="percentile" val="50"/>
        <cfvo type="max"/>
        <color rgb="FFF8696B"/>
        <color rgb="FFFFEB84"/>
        <color rgb="FF63BE7B"/>
      </colorScale>
    </cfRule>
  </conditionalFormatting>
  <conditionalFormatting sqref="AIO96:AIQ123">
    <cfRule type="colorScale" priority="43">
      <colorScale>
        <cfvo type="min"/>
        <cfvo type="percentile" val="50"/>
        <cfvo type="max"/>
        <color rgb="FFF8696B"/>
        <color rgb="FFFFEB84"/>
        <color rgb="FF63BE7B"/>
      </colorScale>
    </cfRule>
  </conditionalFormatting>
  <conditionalFormatting sqref="AIR14:AIR92">
    <cfRule type="colorScale" priority="42">
      <colorScale>
        <cfvo type="min"/>
        <cfvo type="percentile" val="50"/>
        <cfvo type="max"/>
        <color rgb="FFF8696B"/>
        <color rgb="FFFFEB84"/>
        <color rgb="FF63BE7B"/>
      </colorScale>
    </cfRule>
  </conditionalFormatting>
  <conditionalFormatting sqref="AIR96:AIR123">
    <cfRule type="colorScale" priority="41">
      <colorScale>
        <cfvo type="min"/>
        <cfvo type="percentile" val="50"/>
        <cfvo type="max"/>
        <color rgb="FFF8696B"/>
        <color rgb="FFFFEB84"/>
        <color rgb="FF63BE7B"/>
      </colorScale>
    </cfRule>
  </conditionalFormatting>
  <conditionalFormatting sqref="AHZ2:AHZ10 AIE2:AIE10">
    <cfRule type="colorScale" priority="40">
      <colorScale>
        <cfvo type="min"/>
        <cfvo type="percentile" val="50"/>
        <cfvo type="max"/>
        <color rgb="FFF8696B"/>
        <color rgb="FFFFEB84"/>
        <color rgb="FF63BE7B"/>
      </colorScale>
    </cfRule>
  </conditionalFormatting>
  <conditionalFormatting sqref="AIF2:AIF10">
    <cfRule type="colorScale" priority="39">
      <colorScale>
        <cfvo type="min"/>
        <cfvo type="percentile" val="50"/>
        <cfvo type="max"/>
        <color rgb="FFF8696B"/>
        <color rgb="FFFFEB84"/>
        <color rgb="FF63BE7B"/>
      </colorScale>
    </cfRule>
  </conditionalFormatting>
  <conditionalFormatting sqref="AHY14:AHZ92">
    <cfRule type="colorScale" priority="38">
      <colorScale>
        <cfvo type="min"/>
        <cfvo type="percentile" val="50"/>
        <cfvo type="max"/>
        <color rgb="FFF8696B"/>
        <color rgb="FFFFEB84"/>
        <color rgb="FF63BE7B"/>
      </colorScale>
    </cfRule>
  </conditionalFormatting>
  <conditionalFormatting sqref="AHW14:AHX92">
    <cfRule type="colorScale" priority="37">
      <colorScale>
        <cfvo type="min"/>
        <cfvo type="percentile" val="50"/>
        <cfvo type="max"/>
        <color rgb="FFF8696B"/>
        <color rgb="FFFFEB84"/>
        <color rgb="FF63BE7B"/>
      </colorScale>
    </cfRule>
  </conditionalFormatting>
  <conditionalFormatting sqref="AIC14:AIC92">
    <cfRule type="colorScale" priority="36">
      <colorScale>
        <cfvo type="min"/>
        <cfvo type="percentile" val="50"/>
        <cfvo type="max"/>
        <color rgb="FFF8696B"/>
        <color rgb="FFFFEB84"/>
        <color rgb="FF63BE7B"/>
      </colorScale>
    </cfRule>
  </conditionalFormatting>
  <conditionalFormatting sqref="AIQ14:AIQ92">
    <cfRule type="colorScale" priority="35">
      <colorScale>
        <cfvo type="min"/>
        <cfvo type="percentile" val="50"/>
        <cfvo type="max"/>
        <color rgb="FFF8696B"/>
        <color rgb="FFFFEB84"/>
        <color rgb="FF63BE7B"/>
      </colorScale>
    </cfRule>
  </conditionalFormatting>
  <conditionalFormatting sqref="AHW14:AHW92">
    <cfRule type="colorScale" priority="34">
      <colorScale>
        <cfvo type="min"/>
        <cfvo type="percentile" val="50"/>
        <cfvo type="max"/>
        <color rgb="FFF8696B"/>
        <color rgb="FFFFEB84"/>
        <color rgb="FF63BE7B"/>
      </colorScale>
    </cfRule>
  </conditionalFormatting>
  <conditionalFormatting sqref="AHT14:AHV92">
    <cfRule type="colorScale" priority="33">
      <colorScale>
        <cfvo type="min"/>
        <cfvo type="percentile" val="50"/>
        <cfvo type="max"/>
        <color rgb="FFF8696B"/>
        <color rgb="FFFFEB84"/>
        <color rgb="FF63BE7B"/>
      </colorScale>
    </cfRule>
  </conditionalFormatting>
  <conditionalFormatting sqref="AIS14:AIT92">
    <cfRule type="colorScale" priority="32">
      <colorScale>
        <cfvo type="min"/>
        <cfvo type="percentile" val="50"/>
        <cfvo type="max"/>
        <color rgb="FFF8696B"/>
        <color rgb="FFFFEB84"/>
        <color rgb="FF63BE7B"/>
      </colorScale>
    </cfRule>
  </conditionalFormatting>
  <conditionalFormatting sqref="AIS96:AIT123">
    <cfRule type="colorScale" priority="31">
      <colorScale>
        <cfvo type="min"/>
        <cfvo type="percentile" val="50"/>
        <cfvo type="max"/>
        <color rgb="FFF8696B"/>
        <color rgb="FFFFEB84"/>
        <color rgb="FF63BE7B"/>
      </colorScale>
    </cfRule>
  </conditionalFormatting>
  <conditionalFormatting sqref="AIG14:AIG92">
    <cfRule type="colorScale" priority="30">
      <colorScale>
        <cfvo type="min"/>
        <cfvo type="percentile" val="50"/>
        <cfvo type="max"/>
        <color rgb="FFF8696B"/>
        <color rgb="FFFFEB84"/>
        <color rgb="FF63BE7B"/>
      </colorScale>
    </cfRule>
  </conditionalFormatting>
  <conditionalFormatting sqref="AIG14:AIG92">
    <cfRule type="colorScale" priority="29">
      <colorScale>
        <cfvo type="min"/>
        <cfvo type="percentile" val="50"/>
        <cfvo type="max"/>
        <color rgb="FFF8696B"/>
        <color rgb="FFFFEB84"/>
        <color rgb="FF63BE7B"/>
      </colorScale>
    </cfRule>
  </conditionalFormatting>
  <conditionalFormatting sqref="AIJ2:AIJ10">
    <cfRule type="colorScale" priority="28">
      <colorScale>
        <cfvo type="min"/>
        <cfvo type="percentile" val="50"/>
        <cfvo type="max"/>
        <color rgb="FFF8696B"/>
        <color rgb="FFFFEB84"/>
        <color rgb="FF63BE7B"/>
      </colorScale>
    </cfRule>
  </conditionalFormatting>
  <conditionalFormatting sqref="AIN2:AIN10">
    <cfRule type="colorScale" priority="27">
      <colorScale>
        <cfvo type="min"/>
        <cfvo type="percentile" val="50"/>
        <cfvo type="max"/>
        <color rgb="FFF8696B"/>
        <color rgb="FFFFEB84"/>
        <color rgb="FF63BE7B"/>
      </colorScale>
    </cfRule>
  </conditionalFormatting>
  <conditionalFormatting sqref="AIL2:AIL10">
    <cfRule type="colorScale" priority="26">
      <colorScale>
        <cfvo type="min"/>
        <cfvo type="percentile" val="50"/>
        <cfvo type="max"/>
        <color rgb="FFF8696B"/>
        <color rgb="FFFFEB84"/>
        <color rgb="FF63BE7B"/>
      </colorScale>
    </cfRule>
  </conditionalFormatting>
  <conditionalFormatting sqref="AIP2:AIP10">
    <cfRule type="colorScale" priority="25">
      <colorScale>
        <cfvo type="min"/>
        <cfvo type="percentile" val="50"/>
        <cfvo type="max"/>
        <color rgb="FFF8696B"/>
        <color rgb="FFFFEB84"/>
        <color rgb="FF63BE7B"/>
      </colorScale>
    </cfRule>
  </conditionalFormatting>
  <conditionalFormatting sqref="AIU14:AIU92">
    <cfRule type="colorScale" priority="24">
      <colorScale>
        <cfvo type="min"/>
        <cfvo type="percentile" val="50"/>
        <cfvo type="max"/>
        <color rgb="FFF8696B"/>
        <color rgb="FFFFEB84"/>
        <color rgb="FF63BE7B"/>
      </colorScale>
    </cfRule>
  </conditionalFormatting>
  <conditionalFormatting sqref="AIU96:AIV123">
    <cfRule type="colorScale" priority="23">
      <colorScale>
        <cfvo type="min"/>
        <cfvo type="percentile" val="50"/>
        <cfvo type="max"/>
        <color rgb="FFF8696B"/>
        <color rgb="FFFFEB84"/>
        <color rgb="FF63BE7B"/>
      </colorScale>
    </cfRule>
  </conditionalFormatting>
  <conditionalFormatting sqref="AIW14:AIZ92">
    <cfRule type="colorScale" priority="22">
      <colorScale>
        <cfvo type="min"/>
        <cfvo type="percentile" val="50"/>
        <cfvo type="max"/>
        <color rgb="FFF8696B"/>
        <color rgb="FFFFEB84"/>
        <color rgb="FF63BE7B"/>
      </colorScale>
    </cfRule>
  </conditionalFormatting>
  <conditionalFormatting sqref="AIW96:AIZ123">
    <cfRule type="colorScale" priority="21">
      <colorScale>
        <cfvo type="min"/>
        <cfvo type="percentile" val="50"/>
        <cfvo type="max"/>
        <color rgb="FFF8696B"/>
        <color rgb="FFFFEB84"/>
        <color rgb="FF63BE7B"/>
      </colorScale>
    </cfRule>
  </conditionalFormatting>
  <conditionalFormatting sqref="AIB10">
    <cfRule type="colorScale" priority="20">
      <colorScale>
        <cfvo type="min"/>
        <cfvo type="percentile" val="50"/>
        <cfvo type="max"/>
        <color rgb="FFF8696B"/>
        <color rgb="FFFFEB84"/>
        <color rgb="FF63BE7B"/>
      </colorScale>
    </cfRule>
  </conditionalFormatting>
  <conditionalFormatting sqref="AIB2:AIB9">
    <cfRule type="colorScale" priority="19">
      <colorScale>
        <cfvo type="min"/>
        <cfvo type="percentile" val="50"/>
        <cfvo type="max"/>
        <color rgb="FFF8696B"/>
        <color rgb="FFFFEB84"/>
        <color rgb="FF63BE7B"/>
      </colorScale>
    </cfRule>
  </conditionalFormatting>
  <conditionalFormatting sqref="AIP14:AIP92">
    <cfRule type="colorScale" priority="18">
      <colorScale>
        <cfvo type="min"/>
        <cfvo type="percentile" val="50"/>
        <cfvo type="max"/>
        <color rgb="FFF8696B"/>
        <color rgb="FFFFEB84"/>
        <color rgb="FF63BE7B"/>
      </colorScale>
    </cfRule>
  </conditionalFormatting>
  <conditionalFormatting sqref="AIV14:AIV92">
    <cfRule type="colorScale" priority="16">
      <colorScale>
        <cfvo type="min"/>
        <cfvo type="percentile" val="50"/>
        <cfvo type="max"/>
        <color rgb="FFF8696B"/>
        <color rgb="FFFFEB84"/>
        <color rgb="FF63BE7B"/>
      </colorScale>
    </cfRule>
  </conditionalFormatting>
  <conditionalFormatting sqref="AIB14:AIB92">
    <cfRule type="colorScale" priority="15">
      <colorScale>
        <cfvo type="min"/>
        <cfvo type="percentile" val="50"/>
        <cfvo type="max"/>
        <color rgb="FFF8696B"/>
        <color rgb="FFFFEB84"/>
        <color rgb="FF63BE7B"/>
      </colorScale>
    </cfRule>
  </conditionalFormatting>
  <conditionalFormatting sqref="AIC2:AIC10">
    <cfRule type="colorScale" priority="14">
      <colorScale>
        <cfvo type="min"/>
        <cfvo type="percentile" val="50"/>
        <cfvo type="max"/>
        <color rgb="FF63BE7B"/>
        <color rgb="FFFFEB84"/>
        <color rgb="FFF8696B"/>
      </colorScale>
    </cfRule>
  </conditionalFormatting>
  <conditionalFormatting sqref="AFW14:AFW92">
    <cfRule type="colorScale" priority="12">
      <colorScale>
        <cfvo type="min"/>
        <cfvo type="percentile" val="50"/>
        <cfvo type="max"/>
        <color rgb="FFF8696B"/>
        <color rgb="FFFFEB84"/>
        <color rgb="FF63BE7B"/>
      </colorScale>
    </cfRule>
  </conditionalFormatting>
  <conditionalFormatting sqref="AGR10">
    <cfRule type="colorScale" priority="11">
      <colorScale>
        <cfvo type="min"/>
        <cfvo type="percentile" val="50"/>
        <cfvo type="max"/>
        <color rgb="FFF8696B"/>
        <color rgb="FFFFEB84"/>
        <color rgb="FF63BE7B"/>
      </colorScale>
    </cfRule>
  </conditionalFormatting>
  <conditionalFormatting sqref="AGR2:AGR9">
    <cfRule type="colorScale" priority="10">
      <colorScale>
        <cfvo type="min"/>
        <cfvo type="percentile" val="50"/>
        <cfvo type="max"/>
        <color rgb="FFF8696B"/>
        <color rgb="FFFFEB84"/>
        <color rgb="FF63BE7B"/>
      </colorScale>
    </cfRule>
  </conditionalFormatting>
  <conditionalFormatting sqref="AIA10">
    <cfRule type="colorScale" priority="9">
      <colorScale>
        <cfvo type="min"/>
        <cfvo type="percentile" val="50"/>
        <cfvo type="max"/>
        <color rgb="FFF8696B"/>
        <color rgb="FFFFEB84"/>
        <color rgb="FF63BE7B"/>
      </colorScale>
    </cfRule>
  </conditionalFormatting>
  <conditionalFormatting sqref="AIA2:AIA9">
    <cfRule type="colorScale" priority="8">
      <colorScale>
        <cfvo type="min"/>
        <cfvo type="percentile" val="50"/>
        <cfvo type="max"/>
        <color rgb="FFF8696B"/>
        <color rgb="FFFFEB84"/>
        <color rgb="FF63BE7B"/>
      </colorScale>
    </cfRule>
  </conditionalFormatting>
  <conditionalFormatting sqref="AHF14:AHF92">
    <cfRule type="colorScale" priority="7">
      <colorScale>
        <cfvo type="min"/>
        <cfvo type="percentile" val="50"/>
        <cfvo type="max"/>
        <color rgb="FFF8696B"/>
        <color rgb="FFFFEB84"/>
        <color rgb="FF63BE7B"/>
      </colorScale>
    </cfRule>
  </conditionalFormatting>
  <conditionalFormatting sqref="AIO14:AIO92">
    <cfRule type="colorScale" priority="6">
      <colorScale>
        <cfvo type="min"/>
        <cfvo type="percentile" val="50"/>
        <cfvo type="max"/>
        <color rgb="FFF8696B"/>
        <color rgb="FFFFEB84"/>
        <color rgb="FF63BE7B"/>
      </colorScale>
    </cfRule>
  </conditionalFormatting>
  <conditionalFormatting sqref="ABV14:ABV92">
    <cfRule type="colorScale" priority="5">
      <colorScale>
        <cfvo type="min"/>
        <cfvo type="percentile" val="50"/>
        <cfvo type="max"/>
        <color rgb="FFF8696B"/>
        <color rgb="FFFFEB84"/>
        <color rgb="FF63BE7B"/>
      </colorScale>
    </cfRule>
  </conditionalFormatting>
  <conditionalFormatting sqref="ADE14:ADE92">
    <cfRule type="colorScale" priority="4">
      <colorScale>
        <cfvo type="min"/>
        <cfvo type="percentile" val="50"/>
        <cfvo type="max"/>
        <color rgb="FFF8696B"/>
        <color rgb="FFFFEB84"/>
        <color rgb="FF63BE7B"/>
      </colorScale>
    </cfRule>
  </conditionalFormatting>
  <conditionalFormatting sqref="AEN14:AEN92">
    <cfRule type="colorScale" priority="3">
      <colorScale>
        <cfvo type="min"/>
        <cfvo type="percentile" val="50"/>
        <cfvo type="max"/>
        <color rgb="FFF8696B"/>
        <color rgb="FFFFEB84"/>
        <color rgb="FF63BE7B"/>
      </colorScale>
    </cfRule>
  </conditionalFormatting>
  <conditionalFormatting sqref="AGY14:AGY92 AGY12">
    <cfRule type="colorScale" priority="2">
      <colorScale>
        <cfvo type="min"/>
        <cfvo type="percentile" val="50"/>
        <cfvo type="max"/>
        <color rgb="FFF8696B"/>
        <color rgb="FFFFEB84"/>
        <color rgb="FF63BE7B"/>
      </colorScale>
    </cfRule>
  </conditionalFormatting>
  <conditionalFormatting sqref="AIH14:AIH92 AIH1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O80" sqref="O80"/>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[3]futuresATR!$C$1</f>
        <v>LastClose</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1.5580000000000001</v>
      </c>
      <c r="O2" s="153">
        <f>N2*I2/H2</f>
        <v>45182</v>
      </c>
      <c r="P2" s="199">
        <f>VLOOKUP($A2,[3]futuresATR!$A$2:$F$80,4)</f>
        <v>3.7832869999999998E-2</v>
      </c>
      <c r="Q2" s="152">
        <f>P2*I2/H2</f>
        <v>1097.1532299999999</v>
      </c>
      <c r="R2" s="144">
        <f>MAX(CEILING($R$1/Q2,1),1)</f>
        <v>2</v>
      </c>
      <c r="S2" s="139">
        <f t="shared" ref="S2:S33" si="0">R2*O2</f>
        <v>90364</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0.75800000000000001</v>
      </c>
      <c r="O3" s="153">
        <f t="shared" ref="O3:O66" si="4">N3*I3/H3</f>
        <v>75800</v>
      </c>
      <c r="P3" s="199">
        <f>VLOOKUP($A3,[3]futuresATR!$A$2:$F$80,4)</f>
        <v>1.0095E-2</v>
      </c>
      <c r="Q3" s="152">
        <f t="shared" ref="Q3:Q11" si="5">P3*I3/H3</f>
        <v>1009.5</v>
      </c>
      <c r="R3" s="144">
        <f>MAX(CEILING($R$1/Q3,1),1)</f>
        <v>2</v>
      </c>
      <c r="S3" s="139">
        <f>R3*O3</f>
        <v>151600</v>
      </c>
      <c r="T3" s="111">
        <f>IF(R3&gt;$T$1,$T$1,R3)</f>
        <v>2</v>
      </c>
      <c r="U3" s="111">
        <f t="shared" ref="U3:U66" si="6">T3*2*7</f>
        <v>28</v>
      </c>
      <c r="V3" s="160">
        <f t="shared" ref="V3:V66" si="7">IF(ROUND(T3*Q3/$R$1,0)&lt;1,0,T3)</f>
        <v>2</v>
      </c>
      <c r="W3" s="160">
        <f t="shared" ref="W3:W66" si="8">V3*Q3</f>
        <v>2019</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0.90670051681929464</v>
      </c>
      <c r="I4" s="113">
        <v>200</v>
      </c>
      <c r="J4" s="113">
        <v>0.01</v>
      </c>
      <c r="K4" s="113" t="s">
        <v>297</v>
      </c>
      <c r="L4" s="113" t="s">
        <v>785</v>
      </c>
      <c r="M4" s="146" t="s">
        <v>295</v>
      </c>
      <c r="N4" s="198">
        <f>VLOOKUP($A4,[3]futuresATR!$A$2:$F$80,3)</f>
        <v>444.15</v>
      </c>
      <c r="O4" s="153">
        <f t="shared" si="4"/>
        <v>97970.606999999989</v>
      </c>
      <c r="P4" s="199">
        <f>VLOOKUP($A4,[3]futuresATR!$A$2:$F$80,4)</f>
        <v>11.08169438</v>
      </c>
      <c r="Q4" s="152">
        <f t="shared" si="5"/>
        <v>2444.4001463403997</v>
      </c>
      <c r="R4" s="144">
        <f t="shared" ref="R4:R66" si="9">MAX(CEILING($R$1/Q4,1),1)</f>
        <v>1</v>
      </c>
      <c r="S4" s="139">
        <f t="shared" si="0"/>
        <v>97970.606999999989</v>
      </c>
      <c r="T4" s="111">
        <f t="shared" ref="T4:T66" si="10">IF(R4&gt;$T$1,$T$1,R4)</f>
        <v>1</v>
      </c>
      <c r="U4" s="111">
        <f t="shared" si="6"/>
        <v>14</v>
      </c>
      <c r="V4" s="160">
        <f t="shared" si="7"/>
        <v>1</v>
      </c>
      <c r="W4" s="160">
        <f t="shared" si="8"/>
        <v>2444.4001463403997</v>
      </c>
      <c r="X4" s="113" t="s">
        <v>903</v>
      </c>
      <c r="Y4" s="113">
        <v>4</v>
      </c>
      <c r="Z4" s="113">
        <v>445.6</v>
      </c>
      <c r="AA4" s="169">
        <v>0</v>
      </c>
      <c r="AB4" s="113" t="s">
        <v>907</v>
      </c>
      <c r="AC4" s="113">
        <v>449.35</v>
      </c>
      <c r="AD4" s="162">
        <v>-3344</v>
      </c>
      <c r="AE4" s="162">
        <v>0</v>
      </c>
      <c r="AF4" s="166">
        <f t="shared" si="1"/>
        <v>-3.75</v>
      </c>
      <c r="AG4" s="144">
        <f t="shared" si="2"/>
        <v>-3308.7</v>
      </c>
      <c r="AH4" s="141">
        <f t="shared" si="3"/>
        <v>-35.300000000000182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31.42</v>
      </c>
      <c r="O5" s="153">
        <f t="shared" si="4"/>
        <v>18852</v>
      </c>
      <c r="P5" s="199">
        <f>VLOOKUP($A5,[3]futuresATR!$A$2:$F$80,4)</f>
        <v>0.72399999999999998</v>
      </c>
      <c r="Q5" s="152">
        <f t="shared" si="5"/>
        <v>434.4</v>
      </c>
      <c r="R5" s="144">
        <f t="shared" si="9"/>
        <v>5</v>
      </c>
      <c r="S5" s="139">
        <f t="shared" si="0"/>
        <v>94260</v>
      </c>
      <c r="T5" s="111">
        <f t="shared" si="10"/>
        <v>5</v>
      </c>
      <c r="U5" s="111">
        <f t="shared" si="6"/>
        <v>70</v>
      </c>
      <c r="V5" s="160">
        <f t="shared" si="7"/>
        <v>5</v>
      </c>
      <c r="W5" s="160">
        <f t="shared" si="8"/>
        <v>2172</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1.3210999999999999</v>
      </c>
      <c r="O6" s="153">
        <f t="shared" si="4"/>
        <v>82568.75</v>
      </c>
      <c r="P6" s="199">
        <f>VLOOKUP($A6,[3]futuresATR!$A$2:$F$80,4)</f>
        <v>3.2065000000000003E-2</v>
      </c>
      <c r="Q6" s="152">
        <f t="shared" si="5"/>
        <v>2004.0625000000002</v>
      </c>
      <c r="R6" s="144">
        <f t="shared" si="9"/>
        <v>1</v>
      </c>
      <c r="S6" s="139">
        <f t="shared" si="0"/>
        <v>82568.75</v>
      </c>
      <c r="T6" s="111">
        <f t="shared" si="10"/>
        <v>1</v>
      </c>
      <c r="U6" s="111">
        <f t="shared" si="6"/>
        <v>14</v>
      </c>
      <c r="V6" s="160">
        <f t="shared" si="7"/>
        <v>1</v>
      </c>
      <c r="W6" s="160">
        <f t="shared" si="8"/>
        <v>2004.0625000000002</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358.25</v>
      </c>
      <c r="O7" s="153">
        <f t="shared" si="4"/>
        <v>17912.5</v>
      </c>
      <c r="P7" s="199">
        <f>VLOOKUP($A7,[3]futuresATR!$A$2:$F$80,4)</f>
        <v>14.617237403000001</v>
      </c>
      <c r="Q7" s="152">
        <f t="shared" si="5"/>
        <v>730.86187015000007</v>
      </c>
      <c r="R7" s="144">
        <f t="shared" si="9"/>
        <v>3</v>
      </c>
      <c r="S7" s="139">
        <f t="shared" si="0"/>
        <v>53737.5</v>
      </c>
      <c r="T7" s="111">
        <f t="shared" si="10"/>
        <v>3</v>
      </c>
      <c r="U7" s="111">
        <f t="shared" si="6"/>
        <v>42</v>
      </c>
      <c r="V7" s="160">
        <f t="shared" si="7"/>
        <v>3</v>
      </c>
      <c r="W7" s="160">
        <f t="shared" si="8"/>
        <v>2192.5856104500003</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3065</v>
      </c>
      <c r="O8" s="153">
        <f t="shared" si="4"/>
        <v>30650</v>
      </c>
      <c r="P8" s="199">
        <f>VLOOKUP($A8,[3]futuresATR!$A$2:$F$80,4)</f>
        <v>53.75</v>
      </c>
      <c r="Q8" s="152">
        <f t="shared" si="5"/>
        <v>537.5</v>
      </c>
      <c r="R8" s="144">
        <f t="shared" si="9"/>
        <v>4</v>
      </c>
      <c r="S8" s="139">
        <f t="shared" si="0"/>
        <v>122600</v>
      </c>
      <c r="T8" s="111">
        <f t="shared" si="10"/>
        <v>4</v>
      </c>
      <c r="U8" s="111">
        <f t="shared" si="6"/>
        <v>56</v>
      </c>
      <c r="V8" s="160">
        <f t="shared" si="7"/>
        <v>4</v>
      </c>
      <c r="W8" s="160">
        <f t="shared" si="8"/>
        <v>2150</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0.77275000000000005</v>
      </c>
      <c r="O9" s="153">
        <f t="shared" si="4"/>
        <v>77275</v>
      </c>
      <c r="P9" s="199">
        <f>VLOOKUP($A9,[3]futuresATR!$A$2:$F$80,4)</f>
        <v>7.8174999999999998E-3</v>
      </c>
      <c r="Q9" s="152">
        <f t="shared" si="5"/>
        <v>781.75</v>
      </c>
      <c r="R9" s="144">
        <f t="shared" si="9"/>
        <v>3</v>
      </c>
      <c r="S9" s="139">
        <f t="shared" si="0"/>
        <v>231825</v>
      </c>
      <c r="T9" s="111">
        <f t="shared" si="10"/>
        <v>3</v>
      </c>
      <c r="U9" s="111">
        <f t="shared" si="6"/>
        <v>42</v>
      </c>
      <c r="V9" s="160">
        <f t="shared" si="7"/>
        <v>3</v>
      </c>
      <c r="W9" s="160">
        <f t="shared" si="8"/>
        <v>2345.25</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1.2948</v>
      </c>
      <c r="I10" s="145">
        <v>1000</v>
      </c>
      <c r="J10" s="113">
        <v>0.01</v>
      </c>
      <c r="K10" s="113" t="s">
        <v>1142</v>
      </c>
      <c r="L10" s="113" t="s">
        <v>310</v>
      </c>
      <c r="M10" s="146" t="s">
        <v>488</v>
      </c>
      <c r="N10" s="198">
        <f>VLOOKUP($A10,[3]futuresATR!$A$2:$F$80,3)</f>
        <v>147.29</v>
      </c>
      <c r="O10" s="153">
        <f t="shared" si="4"/>
        <v>113755.02008032129</v>
      </c>
      <c r="P10" s="199">
        <f>VLOOKUP($A10,[3]futuresATR!$A$2:$F$80,4)</f>
        <v>0.88200000000000001</v>
      </c>
      <c r="Q10" s="152">
        <f t="shared" si="5"/>
        <v>681.18628359592219</v>
      </c>
      <c r="R10" s="144">
        <f t="shared" si="9"/>
        <v>3</v>
      </c>
      <c r="S10" s="139">
        <f t="shared" si="0"/>
        <v>341265.06024096388</v>
      </c>
      <c r="T10" s="111">
        <f t="shared" si="10"/>
        <v>3</v>
      </c>
      <c r="U10" s="111">
        <f t="shared" si="6"/>
        <v>42</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46.65</v>
      </c>
      <c r="O11" s="153">
        <f t="shared" si="4"/>
        <v>46650</v>
      </c>
      <c r="P11" s="199">
        <f>VLOOKUP($A11,[3]futuresATR!$A$2:$F$80,4)</f>
        <v>1.88988515</v>
      </c>
      <c r="Q11" s="152">
        <f t="shared" si="5"/>
        <v>1889.8851500000001</v>
      </c>
      <c r="R11" s="144">
        <f t="shared" si="9"/>
        <v>2</v>
      </c>
      <c r="S11" s="139">
        <f t="shared" si="0"/>
        <v>93300</v>
      </c>
      <c r="T11" s="111">
        <f t="shared" si="10"/>
        <v>2</v>
      </c>
      <c r="U11" s="111">
        <f t="shared" si="6"/>
        <v>28</v>
      </c>
      <c r="V11" s="160">
        <f t="shared" si="7"/>
        <v>2</v>
      </c>
      <c r="W11" s="160">
        <f t="shared" si="8"/>
        <v>3779.7703000000001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74.28</v>
      </c>
      <c r="O12" s="172">
        <f>N12*I12/H12*100</f>
        <v>37140</v>
      </c>
      <c r="P12" s="199">
        <f>VLOOKUP($A12,[3]futuresATR!$A$2:$F$80,4)</f>
        <v>1.7495000000000001</v>
      </c>
      <c r="Q12" s="157">
        <f>P12*I12/H12*100</f>
        <v>874.75</v>
      </c>
      <c r="R12" s="144">
        <f t="shared" si="9"/>
        <v>3</v>
      </c>
      <c r="S12" s="139">
        <f t="shared" si="0"/>
        <v>111420</v>
      </c>
      <c r="T12" s="111">
        <f t="shared" si="10"/>
        <v>3</v>
      </c>
      <c r="U12" s="111">
        <f t="shared" si="6"/>
        <v>42</v>
      </c>
      <c r="V12" s="160">
        <f t="shared" si="7"/>
        <v>3</v>
      </c>
      <c r="W12" s="160">
        <f t="shared" si="8"/>
        <v>2624.25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1.1088499999999999</v>
      </c>
      <c r="O13" s="153">
        <f t="shared" si="4"/>
        <v>138606.25</v>
      </c>
      <c r="P13" s="199">
        <f>VLOOKUP($A13,[3]futuresATR!$A$2:$F$80,4)</f>
        <v>1.159E-2</v>
      </c>
      <c r="Q13" s="152">
        <f t="shared" ref="Q13:Q33" si="11">P13*I13/H13</f>
        <v>1448.75</v>
      </c>
      <c r="R13" s="144">
        <f t="shared" si="9"/>
        <v>2</v>
      </c>
      <c r="S13" s="139">
        <f t="shared" si="0"/>
        <v>277212.5</v>
      </c>
      <c r="T13" s="111">
        <f t="shared" si="10"/>
        <v>2</v>
      </c>
      <c r="U13" s="111">
        <f t="shared" si="6"/>
        <v>28</v>
      </c>
      <c r="V13" s="160">
        <f t="shared" si="7"/>
        <v>2</v>
      </c>
      <c r="W13" s="160">
        <f t="shared" si="8"/>
        <v>2897.5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96.563000000000002</v>
      </c>
      <c r="O14" s="153">
        <f t="shared" si="4"/>
        <v>96563</v>
      </c>
      <c r="P14" s="199">
        <f>VLOOKUP($A14,[3]futuresATR!$A$2:$F$80,4)</f>
        <v>0.80420000000000003</v>
      </c>
      <c r="Q14" s="152">
        <f t="shared" si="11"/>
        <v>804.2</v>
      </c>
      <c r="R14" s="144">
        <f t="shared" si="9"/>
        <v>3</v>
      </c>
      <c r="S14" s="139">
        <f t="shared" si="0"/>
        <v>289689</v>
      </c>
      <c r="T14" s="111">
        <f t="shared" si="10"/>
        <v>3</v>
      </c>
      <c r="U14" s="111">
        <f t="shared" si="6"/>
        <v>42</v>
      </c>
      <c r="V14" s="160">
        <f t="shared" si="7"/>
        <v>3</v>
      </c>
      <c r="W14" s="160">
        <f t="shared" si="8"/>
        <v>2412.6000000000004</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0.90670051681929464</v>
      </c>
      <c r="I15" s="131">
        <v>1000</v>
      </c>
      <c r="J15">
        <v>0.01</v>
      </c>
      <c r="K15" t="s">
        <v>1142</v>
      </c>
      <c r="L15" t="s">
        <v>804</v>
      </c>
      <c r="M15" s="133" t="s">
        <v>566</v>
      </c>
      <c r="N15" s="198">
        <f>VLOOKUP($A15,[3]futuresATR!$A$2:$F$80,3)</f>
        <v>166.06</v>
      </c>
      <c r="O15" s="153">
        <f t="shared" si="4"/>
        <v>183147.57399999999</v>
      </c>
      <c r="P15" s="199">
        <f>VLOOKUP($A15,[3]futuresATR!$A$2:$F$80,4)</f>
        <v>0.99399999999999999</v>
      </c>
      <c r="Q15" s="152">
        <f t="shared" si="11"/>
        <v>1096.2826</v>
      </c>
      <c r="R15" s="144">
        <f t="shared" si="9"/>
        <v>2</v>
      </c>
      <c r="S15" s="139">
        <f t="shared" si="0"/>
        <v>366295.14799999999</v>
      </c>
      <c r="T15" s="111">
        <f t="shared" si="10"/>
        <v>2</v>
      </c>
      <c r="U15" s="111">
        <f t="shared" si="6"/>
        <v>28</v>
      </c>
      <c r="V15" s="160">
        <f t="shared" si="7"/>
        <v>2</v>
      </c>
      <c r="W15" s="160">
        <f t="shared" si="8"/>
        <v>2192.5652</v>
      </c>
      <c r="X15" t="s">
        <v>904</v>
      </c>
      <c r="Y15">
        <v>2</v>
      </c>
      <c r="Z15">
        <v>162.88999999999999</v>
      </c>
      <c r="AA15" s="137">
        <v>0.01</v>
      </c>
      <c r="AB15" s="134">
        <v>1E-4</v>
      </c>
      <c r="AC15">
        <v>162.9</v>
      </c>
      <c r="AD15" s="109">
        <v>22</v>
      </c>
      <c r="AE15" s="109">
        <v>0</v>
      </c>
      <c r="AF15" s="166">
        <f t="shared" si="1"/>
        <v>-1.0000000000019327E-2</v>
      </c>
      <c r="AG15" s="144">
        <f t="shared" si="2"/>
        <v>-22.058000000042629</v>
      </c>
      <c r="AH15" s="141">
        <f t="shared" si="3"/>
        <v>5.8000000042628841E-2</v>
      </c>
    </row>
    <row r="16" spans="1:34" ht="15.75" thickBot="1" x14ac:dyDescent="0.3">
      <c r="A16" s="5" t="s">
        <v>321</v>
      </c>
      <c r="B16" t="s">
        <v>322</v>
      </c>
      <c r="C16" s="155" t="s">
        <v>321</v>
      </c>
      <c r="D16" t="s">
        <v>530</v>
      </c>
      <c r="E16" t="s">
        <v>783</v>
      </c>
      <c r="F16" t="s">
        <v>803</v>
      </c>
      <c r="G16" t="s">
        <v>473</v>
      </c>
      <c r="H16">
        <f>VLOOKUP(G16,MARGIN!$E$1:$F$10,2)</f>
        <v>0.90670051681929464</v>
      </c>
      <c r="I16" s="131">
        <v>1000</v>
      </c>
      <c r="J16">
        <v>0.01</v>
      </c>
      <c r="K16" t="s">
        <v>1142</v>
      </c>
      <c r="L16" t="s">
        <v>805</v>
      </c>
      <c r="M16" s="133" t="s">
        <v>564</v>
      </c>
      <c r="N16" s="198">
        <f>VLOOKUP($A16,[3]futuresATR!$A$2:$F$80,3)</f>
        <v>133.52000000000001</v>
      </c>
      <c r="O16" s="153">
        <f t="shared" si="4"/>
        <v>147259.20799999998</v>
      </c>
      <c r="P16" s="199">
        <f>VLOOKUP($A16,[3]futuresATR!$A$2:$F$80,4)</f>
        <v>0.26950000000000002</v>
      </c>
      <c r="Q16" s="152">
        <f t="shared" si="11"/>
        <v>297.23154999999997</v>
      </c>
      <c r="R16" s="144">
        <f t="shared" si="9"/>
        <v>7</v>
      </c>
      <c r="S16" s="139">
        <f t="shared" si="0"/>
        <v>1030814.4559999999</v>
      </c>
      <c r="T16" s="111">
        <f t="shared" si="10"/>
        <v>7</v>
      </c>
      <c r="U16" s="111">
        <f t="shared" si="6"/>
        <v>98</v>
      </c>
      <c r="V16" s="160">
        <f t="shared" si="7"/>
        <v>7</v>
      </c>
      <c r="W16" s="160">
        <f t="shared" si="8"/>
        <v>2080.6208499999998</v>
      </c>
      <c r="X16" t="s">
        <v>903</v>
      </c>
      <c r="Y16">
        <v>7</v>
      </c>
      <c r="Z16">
        <v>132.27000000000001</v>
      </c>
      <c r="AA16" s="137">
        <v>0.02</v>
      </c>
      <c r="AB16" s="134">
        <v>2.0000000000000001E-4</v>
      </c>
      <c r="AC16">
        <v>132.29</v>
      </c>
      <c r="AD16" s="109">
        <v>-156</v>
      </c>
      <c r="AE16" s="109">
        <v>0</v>
      </c>
      <c r="AF16" s="166">
        <f t="shared" si="1"/>
        <v>-1.999999999998181E-2</v>
      </c>
      <c r="AG16" s="144">
        <f t="shared" si="2"/>
        <v>-154.40599999985955</v>
      </c>
      <c r="AH16" s="141">
        <f t="shared" si="3"/>
        <v>-1.5940000001404542</v>
      </c>
    </row>
    <row r="17" spans="1:34" ht="15.75" thickBot="1" x14ac:dyDescent="0.3">
      <c r="A17" s="5" t="s">
        <v>323</v>
      </c>
      <c r="B17" t="s">
        <v>324</v>
      </c>
      <c r="C17" s="155" t="s">
        <v>323</v>
      </c>
      <c r="D17" t="s">
        <v>530</v>
      </c>
      <c r="E17" t="s">
        <v>783</v>
      </c>
      <c r="F17" t="s">
        <v>803</v>
      </c>
      <c r="G17" t="s">
        <v>473</v>
      </c>
      <c r="H17">
        <f>VLOOKUP(G17,MARGIN!$E$1:$F$10,2)</f>
        <v>0.90670051681929464</v>
      </c>
      <c r="I17" s="131">
        <v>1000</v>
      </c>
      <c r="J17">
        <v>1E-3</v>
      </c>
      <c r="K17" t="s">
        <v>1142</v>
      </c>
      <c r="L17" t="s">
        <v>806</v>
      </c>
      <c r="M17" s="133" t="s">
        <v>568</v>
      </c>
      <c r="N17" s="198">
        <f>VLOOKUP($A17,[3]futuresATR!$A$2:$F$80,3)</f>
        <v>112.05500000000001</v>
      </c>
      <c r="O17" s="153">
        <f t="shared" si="4"/>
        <v>123585.4595</v>
      </c>
      <c r="P17" s="199">
        <f>VLOOKUP($A17,[3]futuresATR!$A$2:$F$80,4)</f>
        <v>6.9500000000000006E-2</v>
      </c>
      <c r="Q17" s="152">
        <f t="shared" si="11"/>
        <v>76.65155</v>
      </c>
      <c r="R17" s="144">
        <f t="shared" si="9"/>
        <v>27</v>
      </c>
      <c r="S17" s="139">
        <f t="shared" si="0"/>
        <v>3336807.4065</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-397.04399999992097</v>
      </c>
      <c r="AH17" s="141">
        <f t="shared" si="3"/>
        <v>-9.9560000000790296</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99.174999999999997</v>
      </c>
      <c r="O18" s="153">
        <f t="shared" si="4"/>
        <v>247937.5</v>
      </c>
      <c r="P18" s="199">
        <f>VLOOKUP($A18,[3]futuresATR!$A$2:$F$80,4)</f>
        <v>4.4499999999999998E-2</v>
      </c>
      <c r="Q18" s="152">
        <f t="shared" si="11"/>
        <v>111.25</v>
      </c>
      <c r="R18" s="144">
        <f t="shared" si="9"/>
        <v>18</v>
      </c>
      <c r="S18" s="139">
        <f t="shared" si="0"/>
        <v>4462875</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1541.1</v>
      </c>
      <c r="O19" s="153">
        <f t="shared" si="4"/>
        <v>154110</v>
      </c>
      <c r="P19" s="199">
        <f>VLOOKUP($A19,[3]futuresATR!$A$2:$F$80,4)</f>
        <v>26.635000000000002</v>
      </c>
      <c r="Q19" s="152">
        <f t="shared" si="11"/>
        <v>2663.5</v>
      </c>
      <c r="R19" s="144">
        <f t="shared" si="9"/>
        <v>1</v>
      </c>
      <c r="S19" s="139">
        <f t="shared" si="0"/>
        <v>154110</v>
      </c>
      <c r="T19" s="111">
        <f t="shared" si="10"/>
        <v>1</v>
      </c>
      <c r="U19" s="111">
        <f t="shared" si="6"/>
        <v>14</v>
      </c>
      <c r="V19" s="160">
        <f t="shared" si="7"/>
        <v>1</v>
      </c>
      <c r="W19" s="160">
        <f t="shared" si="8"/>
        <v>2663.5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2152.75</v>
      </c>
      <c r="O20" s="153">
        <f t="shared" si="4"/>
        <v>107637.5</v>
      </c>
      <c r="P20" s="199">
        <f>VLOOKUP($A20,[3]futuresATR!$A$2:$F$80,4)</f>
        <v>31.462499999999999</v>
      </c>
      <c r="Q20" s="152">
        <f t="shared" si="11"/>
        <v>1573.125</v>
      </c>
      <c r="R20" s="144">
        <f t="shared" si="9"/>
        <v>2</v>
      </c>
      <c r="S20" s="139">
        <f t="shared" si="0"/>
        <v>215275</v>
      </c>
      <c r="T20" s="111">
        <f t="shared" si="10"/>
        <v>2</v>
      </c>
      <c r="U20" s="111">
        <f t="shared" si="6"/>
        <v>28</v>
      </c>
      <c r="V20" s="160">
        <f t="shared" si="7"/>
        <v>2</v>
      </c>
      <c r="W20" s="160">
        <f t="shared" si="8"/>
        <v>3146.25</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139.57499999999999</v>
      </c>
      <c r="O21" s="153">
        <f t="shared" si="4"/>
        <v>69787.5</v>
      </c>
      <c r="P21" s="199">
        <f>VLOOKUP($A21,[3]futuresATR!$A$2:$F$80,4)</f>
        <v>3.05375</v>
      </c>
      <c r="Q21" s="152">
        <f t="shared" si="11"/>
        <v>1526.875</v>
      </c>
      <c r="R21" s="144">
        <f t="shared" si="9"/>
        <v>2</v>
      </c>
      <c r="S21" s="139">
        <f t="shared" si="0"/>
        <v>139575</v>
      </c>
      <c r="T21" s="111">
        <f t="shared" si="10"/>
        <v>2</v>
      </c>
      <c r="U21" s="111">
        <f t="shared" si="6"/>
        <v>28</v>
      </c>
      <c r="V21" s="160">
        <f t="shared" si="7"/>
        <v>2</v>
      </c>
      <c r="W21" s="160">
        <f t="shared" si="8"/>
        <v>3053.75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0.90670051681929464</v>
      </c>
      <c r="I22">
        <v>10</v>
      </c>
      <c r="J22">
        <v>0.1</v>
      </c>
      <c r="K22" t="s">
        <v>297</v>
      </c>
      <c r="L22" t="s">
        <v>486</v>
      </c>
      <c r="M22" s="133" t="s">
        <v>485</v>
      </c>
      <c r="N22" s="198">
        <f>VLOOKUP($A22,[3]futuresATR!$A$2:$F$80,3)</f>
        <v>4372.5</v>
      </c>
      <c r="O22" s="153">
        <f t="shared" si="4"/>
        <v>48224.302499999998</v>
      </c>
      <c r="P22" s="199">
        <f>VLOOKUP($A22,[3]futuresATR!$A$2:$F$80,4)</f>
        <v>109.52349742299999</v>
      </c>
      <c r="Q22" s="152">
        <f t="shared" si="11"/>
        <v>1207.934653078267</v>
      </c>
      <c r="R22" s="144">
        <f t="shared" si="9"/>
        <v>2</v>
      </c>
      <c r="S22" s="139">
        <f t="shared" si="0"/>
        <v>96448.604999999996</v>
      </c>
      <c r="T22" s="111">
        <f t="shared" si="10"/>
        <v>2</v>
      </c>
      <c r="U22" s="111">
        <f t="shared" si="6"/>
        <v>28</v>
      </c>
      <c r="V22" s="160">
        <f t="shared" si="7"/>
        <v>2</v>
      </c>
      <c r="W22" s="160">
        <f t="shared" si="8"/>
        <v>2415.8693061565341</v>
      </c>
      <c r="X22" t="s">
        <v>903</v>
      </c>
      <c r="Y22">
        <v>16</v>
      </c>
      <c r="Z22">
        <v>4440.5</v>
      </c>
      <c r="AA22" s="137">
        <v>-2</v>
      </c>
      <c r="AB22" t="s">
        <v>913</v>
      </c>
      <c r="AC22">
        <v>4438.5</v>
      </c>
      <c r="AD22" s="109">
        <v>358</v>
      </c>
      <c r="AE22" s="109">
        <v>0</v>
      </c>
      <c r="AF22" s="166">
        <f t="shared" si="1"/>
        <v>2</v>
      </c>
      <c r="AG22" s="144">
        <f t="shared" si="2"/>
        <v>352.928</v>
      </c>
      <c r="AH22" s="141">
        <f t="shared" si="3"/>
        <v>-5.0720000000000027</v>
      </c>
    </row>
    <row r="23" spans="1:34" ht="15.75" thickBot="1" x14ac:dyDescent="0.3">
      <c r="A23" s="5" t="s">
        <v>336</v>
      </c>
      <c r="B23" s="182" t="s">
        <v>1121</v>
      </c>
      <c r="C23" s="155" t="s">
        <v>336</v>
      </c>
      <c r="D23" t="s">
        <v>530</v>
      </c>
      <c r="E23" t="s">
        <v>783</v>
      </c>
      <c r="F23" t="s">
        <v>1122</v>
      </c>
      <c r="G23" t="s">
        <v>473</v>
      </c>
      <c r="H23">
        <f>VLOOKUP(G23,MARGIN!$E$1:$F$10,2)</f>
        <v>0.90670051681929464</v>
      </c>
      <c r="I23">
        <v>5</v>
      </c>
      <c r="J23">
        <v>0.1</v>
      </c>
      <c r="K23" t="s">
        <v>297</v>
      </c>
      <c r="L23" t="s">
        <v>817</v>
      </c>
      <c r="M23" s="133" t="s">
        <v>667</v>
      </c>
      <c r="N23" s="198">
        <f>VLOOKUP($A23,[3]futuresATR!$A$2:$F$80,3)</f>
        <v>10049.5</v>
      </c>
      <c r="O23" s="153">
        <f t="shared" si="4"/>
        <v>55417.967749999996</v>
      </c>
      <c r="P23" s="199">
        <f>VLOOKUP($A23,[3]futuresATR!$A$2:$F$80,4)</f>
        <v>240.375</v>
      </c>
      <c r="Q23" s="152">
        <f t="shared" si="11"/>
        <v>1325.5479375</v>
      </c>
      <c r="R23" s="144">
        <f t="shared" si="9"/>
        <v>2</v>
      </c>
      <c r="S23" s="139">
        <f t="shared" si="0"/>
        <v>110835.93549999999</v>
      </c>
      <c r="T23" s="111">
        <f t="shared" si="10"/>
        <v>2</v>
      </c>
      <c r="U23" s="111">
        <f t="shared" si="6"/>
        <v>28</v>
      </c>
      <c r="V23" s="160">
        <f t="shared" si="7"/>
        <v>2</v>
      </c>
      <c r="W23" s="160">
        <f t="shared" si="8"/>
        <v>2651.095875</v>
      </c>
      <c r="X23" t="s">
        <v>903</v>
      </c>
      <c r="Y23">
        <v>1</v>
      </c>
      <c r="Z23">
        <v>10177</v>
      </c>
      <c r="AA23" s="137">
        <v>0</v>
      </c>
      <c r="AB23" s="140" t="s">
        <v>907</v>
      </c>
      <c r="AC23">
        <v>10255</v>
      </c>
      <c r="AD23" s="109">
        <v>-2174</v>
      </c>
      <c r="AE23" s="109">
        <v>0</v>
      </c>
      <c r="AF23" s="166">
        <f t="shared" si="1"/>
        <v>-78</v>
      </c>
      <c r="AG23" s="144">
        <f t="shared" si="2"/>
        <v>-430.13099999999997</v>
      </c>
      <c r="AH23" s="141">
        <f t="shared" si="3"/>
        <v>-1743.8690000000001</v>
      </c>
    </row>
    <row r="24" spans="1:34" s="1" customFormat="1" ht="15.75" thickBot="1" x14ac:dyDescent="0.3">
      <c r="A24" s="5" t="s">
        <v>338</v>
      </c>
      <c r="B24" s="113" t="s">
        <v>339</v>
      </c>
      <c r="C24" s="155" t="s">
        <v>338</v>
      </c>
      <c r="D24" s="113" t="s">
        <v>814</v>
      </c>
      <c r="E24" s="113" t="s">
        <v>783</v>
      </c>
      <c r="F24" s="113" t="s">
        <v>818</v>
      </c>
      <c r="G24" s="113" t="s">
        <v>473</v>
      </c>
      <c r="H24">
        <f>VLOOKUP(G24,MARGIN!$E$1:$F$10,2)</f>
        <v>0.90670051681929464</v>
      </c>
      <c r="I24" s="145">
        <v>2500</v>
      </c>
      <c r="J24" s="113">
        <v>1E-3</v>
      </c>
      <c r="K24" s="113" t="s">
        <v>1142</v>
      </c>
      <c r="L24" s="113" t="s">
        <v>819</v>
      </c>
      <c r="M24" s="146" t="s">
        <v>572</v>
      </c>
      <c r="N24" s="198">
        <f>VLOOKUP($A24,[3]futuresATR!$A$2:$F$80,3)</f>
        <v>100.34</v>
      </c>
      <c r="O24" s="153">
        <f t="shared" si="4"/>
        <v>276662.46499999997</v>
      </c>
      <c r="P24" s="199">
        <f>VLOOKUP($A24,[3]futuresATR!$A$2:$F$80,4)</f>
        <v>2.6249999999999999E-2</v>
      </c>
      <c r="Q24" s="152">
        <f t="shared" si="11"/>
        <v>72.37781249999999</v>
      </c>
      <c r="R24" s="144">
        <f t="shared" si="9"/>
        <v>28</v>
      </c>
      <c r="S24" s="139">
        <f t="shared" si="0"/>
        <v>7746549.0199999996</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2067.9375000000782</v>
      </c>
      <c r="AH24" s="141">
        <f t="shared" si="3"/>
        <v>-32.062499999921783</v>
      </c>
    </row>
    <row r="25" spans="1:34" x14ac:dyDescent="0.25">
      <c r="A25" s="5" t="s">
        <v>340</v>
      </c>
      <c r="B25" s="113" t="s">
        <v>341</v>
      </c>
      <c r="C25" s="155" t="s">
        <v>340</v>
      </c>
      <c r="D25" s="113" t="s">
        <v>814</v>
      </c>
      <c r="E25" s="113" t="s">
        <v>783</v>
      </c>
      <c r="F25" s="113" t="s">
        <v>820</v>
      </c>
      <c r="G25" s="113" t="s">
        <v>460</v>
      </c>
      <c r="H25">
        <f>VLOOKUP(G25,MARGIN!$E$1:$F$10,2)</f>
        <v>0.75861022606584738</v>
      </c>
      <c r="I25" s="113">
        <v>10</v>
      </c>
      <c r="J25" s="113">
        <v>0.1</v>
      </c>
      <c r="K25" s="113" t="s">
        <v>297</v>
      </c>
      <c r="L25" s="113" t="s">
        <v>821</v>
      </c>
      <c r="M25" s="146" t="s">
        <v>595</v>
      </c>
      <c r="N25" s="198">
        <f>VLOOKUP($A25,[3]futuresATR!$A$2:$F$80,3)</f>
        <v>6610</v>
      </c>
      <c r="O25" s="153">
        <f t="shared" si="4"/>
        <v>87133.02</v>
      </c>
      <c r="P25" s="199">
        <f>VLOOKUP($A25,[3]futuresATR!$A$2:$F$80,4)</f>
        <v>153.92500000000001</v>
      </c>
      <c r="Q25" s="152">
        <f t="shared" si="11"/>
        <v>2029.03935</v>
      </c>
      <c r="R25" s="144">
        <f t="shared" si="9"/>
        <v>1</v>
      </c>
      <c r="S25" s="139">
        <f t="shared" si="0"/>
        <v>87133.02</v>
      </c>
      <c r="T25" s="111">
        <f t="shared" si="10"/>
        <v>1</v>
      </c>
      <c r="U25" s="111">
        <f t="shared" si="6"/>
        <v>14</v>
      </c>
      <c r="V25" s="160">
        <f t="shared" si="7"/>
        <v>1</v>
      </c>
      <c r="W25" s="160">
        <f t="shared" si="8"/>
        <v>2029.03935</v>
      </c>
      <c r="X25" s="113" t="s">
        <v>903</v>
      </c>
      <c r="Y25" s="113">
        <v>3</v>
      </c>
      <c r="Z25" s="113">
        <v>6187</v>
      </c>
      <c r="AA25" s="113" t="s">
        <v>1070</v>
      </c>
      <c r="AB25" s="113" t="s">
        <v>907</v>
      </c>
      <c r="AC25" s="113">
        <v>6211.5</v>
      </c>
      <c r="AD25" s="162">
        <v>-1058</v>
      </c>
      <c r="AE25" s="162">
        <v>0</v>
      </c>
      <c r="AF25" s="166">
        <f t="shared" si="1"/>
        <v>-24.5</v>
      </c>
      <c r="AG25" s="144">
        <f t="shared" si="2"/>
        <v>-968.87699999999995</v>
      </c>
      <c r="AH25" s="141">
        <f t="shared" si="3"/>
        <v>-89.123000000000047</v>
      </c>
    </row>
    <row r="26" spans="1:34" ht="15.75" thickBot="1" x14ac:dyDescent="0.3">
      <c r="A26" s="5" t="s">
        <v>342</v>
      </c>
      <c r="B26" s="113" t="s">
        <v>343</v>
      </c>
      <c r="C26" s="155" t="s">
        <v>342</v>
      </c>
      <c r="D26" s="113" t="s">
        <v>814</v>
      </c>
      <c r="E26" s="113" t="s">
        <v>783</v>
      </c>
      <c r="F26" s="113" t="s">
        <v>822</v>
      </c>
      <c r="G26" s="113" t="s">
        <v>460</v>
      </c>
      <c r="H26">
        <f>VLOOKUP(G26,MARGIN!$E$1:$F$10,2)</f>
        <v>0.75861022606584738</v>
      </c>
      <c r="I26" s="145">
        <v>1000</v>
      </c>
      <c r="J26" s="113">
        <v>0.01</v>
      </c>
      <c r="K26" s="113" t="s">
        <v>1142</v>
      </c>
      <c r="L26" s="113" t="s">
        <v>823</v>
      </c>
      <c r="M26" s="146" t="s">
        <v>600</v>
      </c>
      <c r="N26" s="198">
        <f>VLOOKUP($A26,[3]futuresATR!$A$2:$F$80,3)</f>
        <v>129.31</v>
      </c>
      <c r="O26" s="153">
        <f t="shared" si="4"/>
        <v>170456.44200000001</v>
      </c>
      <c r="P26" s="199">
        <f>VLOOKUP($A26,[3]futuresATR!$A$2:$F$80,4)</f>
        <v>0.98299999999999998</v>
      </c>
      <c r="Q26" s="152">
        <f t="shared" si="11"/>
        <v>1295.7906</v>
      </c>
      <c r="R26" s="144">
        <f t="shared" si="9"/>
        <v>2</v>
      </c>
      <c r="S26" s="139">
        <f t="shared" si="0"/>
        <v>340912.88400000002</v>
      </c>
      <c r="T26" s="111">
        <f t="shared" si="10"/>
        <v>2</v>
      </c>
      <c r="U26" s="111">
        <f t="shared" si="6"/>
        <v>28</v>
      </c>
      <c r="V26" s="160">
        <f t="shared" si="7"/>
        <v>2</v>
      </c>
      <c r="W26" s="160">
        <f t="shared" si="8"/>
        <v>2591.5812000000001</v>
      </c>
      <c r="X26" s="113" t="s">
        <v>904</v>
      </c>
      <c r="Y26" s="113">
        <v>3</v>
      </c>
      <c r="Z26" s="113">
        <v>123.47</v>
      </c>
      <c r="AA26" s="113" t="s">
        <v>1070</v>
      </c>
      <c r="AB26" s="113" t="s">
        <v>907</v>
      </c>
      <c r="AC26" s="113">
        <v>123.83</v>
      </c>
      <c r="AD26" s="162">
        <v>1557</v>
      </c>
      <c r="AE26" s="162">
        <v>0</v>
      </c>
      <c r="AF26" s="166">
        <f t="shared" si="1"/>
        <v>-0.35999999999999943</v>
      </c>
      <c r="AG26" s="144">
        <f t="shared" si="2"/>
        <v>-1423.6559999999977</v>
      </c>
      <c r="AH26" s="141">
        <f t="shared" si="3"/>
        <v>-133.34400000000232</v>
      </c>
    </row>
    <row r="27" spans="1:34" ht="15.75" thickBot="1" x14ac:dyDescent="0.3">
      <c r="A27" s="5" t="s">
        <v>344</v>
      </c>
      <c r="B27" s="113" t="s">
        <v>345</v>
      </c>
      <c r="C27" s="155" t="s">
        <v>344</v>
      </c>
      <c r="D27" s="113" t="s">
        <v>814</v>
      </c>
      <c r="E27" s="113" t="s">
        <v>783</v>
      </c>
      <c r="F27" s="113" t="s">
        <v>824</v>
      </c>
      <c r="G27" s="113" t="s">
        <v>460</v>
      </c>
      <c r="H27">
        <f>VLOOKUP(G27,MARGIN!$E$1:$F$10,2)</f>
        <v>0.75861022606584738</v>
      </c>
      <c r="I27" s="145">
        <v>1250</v>
      </c>
      <c r="J27" s="113">
        <v>0.01</v>
      </c>
      <c r="K27" s="113" t="s">
        <v>1142</v>
      </c>
      <c r="L27" s="113" t="s">
        <v>825</v>
      </c>
      <c r="M27" s="146" t="s">
        <v>457</v>
      </c>
      <c r="N27" s="198">
        <f>VLOOKUP($A27,[3]futuresATR!$A$2:$F$80,3)</f>
        <v>99.69</v>
      </c>
      <c r="O27" s="153">
        <f t="shared" si="4"/>
        <v>164264.19750000001</v>
      </c>
      <c r="P27" s="199">
        <f>VLOOKUP($A27,[3]futuresATR!$A$2:$F$80,4)</f>
        <v>5.6500000000000002E-2</v>
      </c>
      <c r="Q27" s="152">
        <f t="shared" si="11"/>
        <v>93.097875000000002</v>
      </c>
      <c r="R27" s="144">
        <f t="shared" si="9"/>
        <v>22</v>
      </c>
      <c r="S27" s="139">
        <f t="shared" si="0"/>
        <v>3613812.3450000002</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823.87500000042144</v>
      </c>
      <c r="AH27" s="141">
        <f t="shared" si="3"/>
        <v>-77.124999999578563</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121.3671875</v>
      </c>
      <c r="O28" s="153">
        <f t="shared" si="4"/>
        <v>121367.1875</v>
      </c>
      <c r="P28" s="199">
        <f>VLOOKUP($A28,[3]futuresATR!$A$2:$F$80,4)</f>
        <v>0.453125</v>
      </c>
      <c r="Q28" s="152">
        <f t="shared" si="11"/>
        <v>453.125</v>
      </c>
      <c r="R28" s="144">
        <f t="shared" si="9"/>
        <v>5</v>
      </c>
      <c r="S28" s="139">
        <f t="shared" si="0"/>
        <v>606835.9375</v>
      </c>
      <c r="T28" s="111">
        <f t="shared" si="10"/>
        <v>5</v>
      </c>
      <c r="U28" s="111">
        <f t="shared" si="6"/>
        <v>70</v>
      </c>
      <c r="V28" s="160">
        <f t="shared" si="7"/>
        <v>5</v>
      </c>
      <c r="W28" s="160">
        <f t="shared" si="8"/>
        <v>2265.625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1327.4</v>
      </c>
      <c r="O29" s="153">
        <f t="shared" si="4"/>
        <v>132740</v>
      </c>
      <c r="P29" s="199">
        <f>VLOOKUP($A29,[3]futuresATR!$A$2:$F$80,4)</f>
        <v>24.734999999999999</v>
      </c>
      <c r="Q29" s="152">
        <f t="shared" si="11"/>
        <v>2473.5</v>
      </c>
      <c r="R29" s="144">
        <f t="shared" si="9"/>
        <v>1</v>
      </c>
      <c r="S29" s="139">
        <f t="shared" si="0"/>
        <v>132740</v>
      </c>
      <c r="T29" s="111">
        <f t="shared" si="10"/>
        <v>1</v>
      </c>
      <c r="U29" s="111">
        <f t="shared" si="6"/>
        <v>14</v>
      </c>
      <c r="V29" s="160">
        <f t="shared" si="7"/>
        <v>1</v>
      </c>
      <c r="W29" s="160">
        <f t="shared" si="8"/>
        <v>2473.5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9073</v>
      </c>
      <c r="O30" s="153">
        <f t="shared" si="4"/>
        <v>58384.813384813388</v>
      </c>
      <c r="P30" s="199">
        <f>VLOOKUP($A30,[3]futuresATR!$A$2:$F$80,4)</f>
        <v>194.106915953</v>
      </c>
      <c r="Q30" s="152">
        <f t="shared" si="11"/>
        <v>1249.0792532368082</v>
      </c>
      <c r="R30" s="144">
        <f t="shared" si="9"/>
        <v>2</v>
      </c>
      <c r="S30" s="139">
        <f t="shared" si="0"/>
        <v>116769.62676962678</v>
      </c>
      <c r="T30" s="111">
        <f t="shared" si="10"/>
        <v>2</v>
      </c>
      <c r="U30" s="111">
        <f t="shared" si="6"/>
        <v>28</v>
      </c>
      <c r="V30" s="160">
        <f t="shared" si="7"/>
        <v>2</v>
      </c>
      <c r="W30" s="160">
        <f t="shared" si="8"/>
        <v>2498.1585064736164</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223.35</v>
      </c>
      <c r="O31" s="153">
        <f t="shared" si="4"/>
        <v>55837.5</v>
      </c>
      <c r="P31" s="199">
        <f>VLOOKUP($A31,[3]futuresATR!$A$2:$F$80,4)</f>
        <v>5.1751264340000001</v>
      </c>
      <c r="Q31" s="152">
        <f t="shared" si="11"/>
        <v>1293.7816084999999</v>
      </c>
      <c r="R31" s="144">
        <f t="shared" si="9"/>
        <v>2</v>
      </c>
      <c r="S31" s="139">
        <f t="shared" si="0"/>
        <v>111675</v>
      </c>
      <c r="T31" s="111">
        <f t="shared" si="10"/>
        <v>2</v>
      </c>
      <c r="U31" s="111">
        <f t="shared" si="6"/>
        <v>28</v>
      </c>
      <c r="V31" s="160">
        <f t="shared" si="7"/>
        <v>2</v>
      </c>
      <c r="W31" s="160">
        <f t="shared" si="8"/>
        <v>2587.5632169999999</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21731</v>
      </c>
      <c r="O32" s="153">
        <f t="shared" si="4"/>
        <v>139839.12483912485</v>
      </c>
      <c r="P32" s="199">
        <f>VLOOKUP($A32,[3]futuresATR!$A$2:$F$80,4)</f>
        <v>423.34741264899998</v>
      </c>
      <c r="Q32" s="152">
        <f t="shared" si="11"/>
        <v>2724.2433246396395</v>
      </c>
      <c r="R32" s="144">
        <f t="shared" si="9"/>
        <v>1</v>
      </c>
      <c r="S32" s="139">
        <f t="shared" si="0"/>
        <v>139839.12483912485</v>
      </c>
      <c r="T32" s="111">
        <f t="shared" si="10"/>
        <v>1</v>
      </c>
      <c r="U32" s="111">
        <f t="shared" si="6"/>
        <v>14</v>
      </c>
      <c r="V32" s="160">
        <f t="shared" si="7"/>
        <v>1</v>
      </c>
      <c r="W32" s="160">
        <f t="shared" si="8"/>
        <v>2724.2433246396395</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1.4228000000000001</v>
      </c>
      <c r="O33" s="153">
        <f t="shared" si="4"/>
        <v>59757.600000000006</v>
      </c>
      <c r="P33" s="199">
        <f>VLOOKUP($A33,[3]futuresATR!$A$2:$F$80,4)</f>
        <v>5.5158860499999997E-2</v>
      </c>
      <c r="Q33" s="152">
        <f t="shared" si="11"/>
        <v>2316.672141</v>
      </c>
      <c r="R33" s="144">
        <f t="shared" si="9"/>
        <v>1</v>
      </c>
      <c r="S33" s="139">
        <f t="shared" si="0"/>
        <v>59757.600000000006</v>
      </c>
      <c r="T33" s="111">
        <f t="shared" si="10"/>
        <v>1</v>
      </c>
      <c r="U33" s="111">
        <f t="shared" si="6"/>
        <v>14</v>
      </c>
      <c r="V33" s="160">
        <f t="shared" si="7"/>
        <v>1</v>
      </c>
      <c r="W33" s="160">
        <f t="shared" si="8"/>
        <v>2316.672141</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0.94989999999999997</v>
      </c>
      <c r="O34" s="172">
        <f>N34*I34/H34/100</f>
        <v>118737.5</v>
      </c>
      <c r="P34" s="199">
        <f>VLOOKUP($A34,[3]futuresATR!$A$2:$F$80,4)</f>
        <v>1.5405E-2</v>
      </c>
      <c r="Q34" s="159">
        <f>P34*I34/H34/100</f>
        <v>1925.625</v>
      </c>
      <c r="R34" s="144">
        <f t="shared" si="9"/>
        <v>2</v>
      </c>
      <c r="S34" s="139">
        <f t="shared" ref="S34:S65" si="12">R34*O34</f>
        <v>237475</v>
      </c>
      <c r="T34" s="111">
        <f t="shared" si="10"/>
        <v>2</v>
      </c>
      <c r="U34" s="111">
        <f t="shared" si="6"/>
        <v>28</v>
      </c>
      <c r="V34" s="160">
        <f t="shared" si="7"/>
        <v>2</v>
      </c>
      <c r="W34" s="160">
        <f t="shared" si="8"/>
        <v>3851.25</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147.55000000000001</v>
      </c>
      <c r="O35" s="153">
        <f t="shared" si="4"/>
        <v>55331.250000000007</v>
      </c>
      <c r="P35" s="199">
        <f>VLOOKUP($A35,[3]futuresATR!$A$2:$F$80,4)</f>
        <v>4.2949999999999999</v>
      </c>
      <c r="Q35" s="152">
        <f t="shared" ref="Q35:Q51" si="14">P35*I35/H35</f>
        <v>1610.625</v>
      </c>
      <c r="R35" s="144">
        <f t="shared" si="9"/>
        <v>2</v>
      </c>
      <c r="S35" s="139">
        <f t="shared" si="12"/>
        <v>110662.50000000001</v>
      </c>
      <c r="T35" s="111">
        <f t="shared" si="10"/>
        <v>2</v>
      </c>
      <c r="U35" s="111">
        <f t="shared" si="6"/>
        <v>28</v>
      </c>
      <c r="V35" s="160">
        <f t="shared" si="7"/>
        <v>2</v>
      </c>
      <c r="W35" s="160">
        <f t="shared" si="8"/>
        <v>3221.25</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413.75</v>
      </c>
      <c r="O36" s="153">
        <f t="shared" si="4"/>
        <v>20687.5</v>
      </c>
      <c r="P36" s="199">
        <f>VLOOKUP($A36,[3]futuresATR!$A$2:$F$80,4)</f>
        <v>12.1875</v>
      </c>
      <c r="Q36" s="152">
        <f t="shared" si="14"/>
        <v>609.375</v>
      </c>
      <c r="R36" s="144">
        <f t="shared" si="9"/>
        <v>4</v>
      </c>
      <c r="S36" s="139">
        <f t="shared" si="12"/>
        <v>82750</v>
      </c>
      <c r="T36" s="111">
        <f t="shared" si="10"/>
        <v>4</v>
      </c>
      <c r="U36" s="111">
        <f t="shared" si="6"/>
        <v>56</v>
      </c>
      <c r="V36" s="160">
        <f t="shared" si="7"/>
        <v>4</v>
      </c>
      <c r="W36" s="160">
        <f t="shared" si="8"/>
        <v>2437.5</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336.2</v>
      </c>
      <c r="O37" s="153">
        <f t="shared" si="4"/>
        <v>36982</v>
      </c>
      <c r="P37" s="199">
        <f>VLOOKUP($A37,[3]futuresATR!$A$2:$F$80,4)</f>
        <v>7.097707497</v>
      </c>
      <c r="Q37" s="152">
        <f t="shared" si="14"/>
        <v>780.74782467</v>
      </c>
      <c r="R37" s="144">
        <f t="shared" si="9"/>
        <v>3</v>
      </c>
      <c r="S37" s="139">
        <f t="shared" si="12"/>
        <v>110946</v>
      </c>
      <c r="T37" s="111">
        <f t="shared" si="10"/>
        <v>3</v>
      </c>
      <c r="U37" s="111">
        <f t="shared" si="6"/>
        <v>42</v>
      </c>
      <c r="V37" s="160">
        <f t="shared" si="7"/>
        <v>3</v>
      </c>
      <c r="W37" s="160">
        <f t="shared" si="8"/>
        <v>2342.2434740099998</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109.85</v>
      </c>
      <c r="O38" s="153">
        <f t="shared" si="4"/>
        <v>43940</v>
      </c>
      <c r="P38" s="199">
        <f>VLOOKUP($A38,[3]futuresATR!$A$2:$F$80,4)</f>
        <v>2.1775118330000001</v>
      </c>
      <c r="Q38" s="152">
        <f t="shared" si="14"/>
        <v>871.00473320000003</v>
      </c>
      <c r="R38" s="144">
        <f t="shared" si="9"/>
        <v>3</v>
      </c>
      <c r="S38" s="139">
        <f t="shared" si="12"/>
        <v>131820</v>
      </c>
      <c r="T38" s="111">
        <f t="shared" si="10"/>
        <v>3</v>
      </c>
      <c r="U38" s="111">
        <f t="shared" si="6"/>
        <v>42</v>
      </c>
      <c r="V38" s="160">
        <f t="shared" si="7"/>
        <v>3</v>
      </c>
      <c r="W38" s="160">
        <f t="shared" si="8"/>
        <v>2613.0141996000002</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49.1</v>
      </c>
      <c r="O39" s="153">
        <f t="shared" si="4"/>
        <v>49100</v>
      </c>
      <c r="P39" s="199">
        <f>VLOOKUP($A39,[3]futuresATR!$A$2:$F$80,4)</f>
        <v>1.782</v>
      </c>
      <c r="Q39" s="152">
        <f t="shared" si="14"/>
        <v>1782</v>
      </c>
      <c r="R39" s="144">
        <f t="shared" si="9"/>
        <v>2</v>
      </c>
      <c r="S39" s="139">
        <f t="shared" si="12"/>
        <v>98200</v>
      </c>
      <c r="T39" s="111">
        <f t="shared" si="10"/>
        <v>2</v>
      </c>
      <c r="U39" s="111">
        <f t="shared" si="6"/>
        <v>28</v>
      </c>
      <c r="V39" s="160">
        <f t="shared" si="7"/>
        <v>2</v>
      </c>
      <c r="W39" s="160">
        <f t="shared" si="8"/>
        <v>3564</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413</v>
      </c>
      <c r="O40" s="153">
        <f t="shared" si="4"/>
        <v>41300</v>
      </c>
      <c r="P40" s="199">
        <f>VLOOKUP($A40,[3]futuresATR!$A$2:$F$80,4)</f>
        <v>16.024999999999999</v>
      </c>
      <c r="Q40" s="152">
        <f t="shared" si="14"/>
        <v>1602.4999999999998</v>
      </c>
      <c r="R40" s="144">
        <f t="shared" si="9"/>
        <v>2</v>
      </c>
      <c r="S40" s="139">
        <f t="shared" si="12"/>
        <v>82600</v>
      </c>
      <c r="T40" s="111">
        <f t="shared" si="10"/>
        <v>2</v>
      </c>
      <c r="U40" s="111">
        <f t="shared" si="6"/>
        <v>28</v>
      </c>
      <c r="V40" s="160">
        <f t="shared" si="7"/>
        <v>2</v>
      </c>
      <c r="W40" s="160">
        <f t="shared" si="8"/>
        <v>3204.9999999999995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66</v>
      </c>
      <c r="O41" s="153">
        <f t="shared" si="4"/>
        <v>26400</v>
      </c>
      <c r="P41" s="199">
        <f>VLOOKUP($A41,[3]futuresATR!$A$2:$F$80,4)</f>
        <v>1.297845753</v>
      </c>
      <c r="Q41" s="152">
        <f t="shared" si="14"/>
        <v>519.1383012</v>
      </c>
      <c r="R41" s="144">
        <f t="shared" si="9"/>
        <v>4</v>
      </c>
      <c r="S41" s="139">
        <f t="shared" si="12"/>
        <v>105600</v>
      </c>
      <c r="T41" s="111">
        <f t="shared" si="10"/>
        <v>4</v>
      </c>
      <c r="U41" s="111">
        <f t="shared" si="6"/>
        <v>56</v>
      </c>
      <c r="V41" s="160">
        <f t="shared" si="7"/>
        <v>4</v>
      </c>
      <c r="W41" s="160">
        <f t="shared" si="8"/>
        <v>2076.5532048</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1819</v>
      </c>
      <c r="O42" s="153">
        <f t="shared" si="4"/>
        <v>18190</v>
      </c>
      <c r="P42" s="199">
        <f>VLOOKUP($A42,[3]futuresATR!$A$2:$F$80,4)</f>
        <v>31.2</v>
      </c>
      <c r="Q42" s="152">
        <f>P42*I42/H42</f>
        <v>312</v>
      </c>
      <c r="R42" s="144">
        <f t="shared" si="9"/>
        <v>7</v>
      </c>
      <c r="S42" s="139">
        <f t="shared" si="12"/>
        <v>127330</v>
      </c>
      <c r="T42" s="111">
        <f t="shared" si="10"/>
        <v>7</v>
      </c>
      <c r="U42" s="111">
        <f t="shared" si="6"/>
        <v>98</v>
      </c>
      <c r="V42" s="160">
        <f>IF(ROUND(T42*Q42/$R$1,0)&lt;1,0,T42)</f>
        <v>7</v>
      </c>
      <c r="W42" s="160">
        <f t="shared" si="8"/>
        <v>2184</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531.1</v>
      </c>
      <c r="O43" s="153">
        <f t="shared" si="4"/>
        <v>26555</v>
      </c>
      <c r="P43" s="199">
        <f>VLOOKUP($A43,[3]futuresATR!$A$2:$F$80,4)</f>
        <v>13.59</v>
      </c>
      <c r="Q43" s="152">
        <f t="shared" si="14"/>
        <v>679.5</v>
      </c>
      <c r="R43" s="144">
        <f t="shared" si="9"/>
        <v>3</v>
      </c>
      <c r="S43" s="139">
        <f t="shared" si="12"/>
        <v>79665</v>
      </c>
      <c r="T43" s="111">
        <f t="shared" si="10"/>
        <v>3</v>
      </c>
      <c r="U43" s="111">
        <f t="shared" si="6"/>
        <v>42</v>
      </c>
      <c r="V43" s="160">
        <f t="shared" si="7"/>
        <v>3</v>
      </c>
      <c r="W43" s="160">
        <f t="shared" si="8"/>
        <v>2038.5</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868.8</v>
      </c>
      <c r="O44" s="153">
        <f t="shared" si="4"/>
        <v>43440</v>
      </c>
      <c r="P44" s="199">
        <f>VLOOKUP($A44,[3]futuresATR!$A$2:$F$80,4)</f>
        <v>19.184999999999999</v>
      </c>
      <c r="Q44" s="152">
        <f t="shared" si="14"/>
        <v>959.24999999999989</v>
      </c>
      <c r="R44" s="144">
        <f t="shared" si="9"/>
        <v>3</v>
      </c>
      <c r="S44" s="139">
        <f t="shared" si="12"/>
        <v>130320</v>
      </c>
      <c r="T44" s="111">
        <f t="shared" si="10"/>
        <v>3</v>
      </c>
      <c r="U44" s="111">
        <f t="shared" si="6"/>
        <v>42</v>
      </c>
      <c r="V44" s="160">
        <f t="shared" si="7"/>
        <v>3</v>
      </c>
      <c r="W44" s="160">
        <f t="shared" si="8"/>
        <v>2877.7499999999995</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0.90670051681929464</v>
      </c>
      <c r="I45">
        <v>10</v>
      </c>
      <c r="J45">
        <v>0.1</v>
      </c>
      <c r="K45" t="s">
        <v>297</v>
      </c>
      <c r="M45" s="133" t="s">
        <v>624</v>
      </c>
      <c r="N45" s="198">
        <f>VLOOKUP($A45,[3]futuresATR!$A$2:$F$80,3)</f>
        <v>8496.2000000000007</v>
      </c>
      <c r="O45" s="153">
        <f t="shared" si="4"/>
        <v>93704.589799999987</v>
      </c>
      <c r="P45" s="199">
        <f>VLOOKUP($A45,[3]futuresATR!$A$2:$F$80,4)</f>
        <v>265.64985952699999</v>
      </c>
      <c r="Q45" s="152">
        <f t="shared" si="14"/>
        <v>2929.8523007232825</v>
      </c>
      <c r="R45" s="144">
        <f t="shared" si="9"/>
        <v>1</v>
      </c>
      <c r="S45" s="139">
        <f t="shared" si="12"/>
        <v>93704.589799999987</v>
      </c>
      <c r="T45" s="111">
        <f t="shared" si="10"/>
        <v>1</v>
      </c>
      <c r="U45" s="111">
        <f t="shared" si="6"/>
        <v>14</v>
      </c>
      <c r="V45" s="160">
        <f t="shared" si="7"/>
        <v>1</v>
      </c>
      <c r="W45" s="160">
        <f t="shared" si="8"/>
        <v>2929.8523007232825</v>
      </c>
      <c r="X45" t="s">
        <v>903</v>
      </c>
      <c r="Y45">
        <v>2</v>
      </c>
      <c r="Z45">
        <v>8908.6</v>
      </c>
      <c r="AA45" s="137">
        <v>0</v>
      </c>
      <c r="AB45" t="s">
        <v>907</v>
      </c>
      <c r="AC45">
        <v>8979</v>
      </c>
      <c r="AD45" s="109">
        <v>-1569</v>
      </c>
      <c r="AE45" s="109">
        <v>0</v>
      </c>
      <c r="AF45" s="166">
        <f t="shared" si="1"/>
        <v>-70.399999999999636</v>
      </c>
      <c r="AG45" s="144">
        <f t="shared" si="13"/>
        <v>-1552.8831999999918</v>
      </c>
      <c r="AH45" s="141">
        <f t="shared" si="3"/>
        <v>-16.116800000008197</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5.3839999999999999E-2</v>
      </c>
      <c r="O46" s="153">
        <f t="shared" si="4"/>
        <v>26920</v>
      </c>
      <c r="P46" s="199">
        <f>VLOOKUP($A46,[3]futuresATR!$A$2:$F$80,4)</f>
        <v>1.01E-3</v>
      </c>
      <c r="Q46" s="152">
        <f t="shared" si="14"/>
        <v>505</v>
      </c>
      <c r="R46" s="144">
        <f t="shared" si="9"/>
        <v>4</v>
      </c>
      <c r="S46" s="139">
        <f t="shared" si="12"/>
        <v>107680</v>
      </c>
      <c r="T46" s="111">
        <f t="shared" si="10"/>
        <v>4</v>
      </c>
      <c r="U46" s="111">
        <f t="shared" si="6"/>
        <v>56</v>
      </c>
      <c r="V46" s="160">
        <f t="shared" si="7"/>
        <v>4</v>
      </c>
      <c r="W46" s="160">
        <f t="shared" si="8"/>
        <v>2020</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496.75</v>
      </c>
      <c r="O47" s="153">
        <f t="shared" si="4"/>
        <v>24837.5</v>
      </c>
      <c r="P47" s="199">
        <f>VLOOKUP($A47,[3]futuresATR!$A$2:$F$80,4)</f>
        <v>10.125</v>
      </c>
      <c r="Q47" s="152">
        <f t="shared" si="14"/>
        <v>506.25</v>
      </c>
      <c r="R47" s="144">
        <f t="shared" si="9"/>
        <v>4</v>
      </c>
      <c r="S47" s="139">
        <f t="shared" si="12"/>
        <v>99350</v>
      </c>
      <c r="T47" s="111">
        <f t="shared" si="10"/>
        <v>4</v>
      </c>
      <c r="U47" s="111">
        <f t="shared" si="6"/>
        <v>56</v>
      </c>
      <c r="V47" s="160">
        <f t="shared" si="7"/>
        <v>4</v>
      </c>
      <c r="W47" s="160">
        <f t="shared" si="8"/>
        <v>2025</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0.71160000000000001</v>
      </c>
      <c r="O48" s="153">
        <f t="shared" si="4"/>
        <v>71160</v>
      </c>
      <c r="P48" s="199">
        <f>VLOOKUP($A48,[3]futuresATR!$A$2:$F$80,4)</f>
        <v>1.014E-2</v>
      </c>
      <c r="Q48" s="152">
        <f t="shared" si="14"/>
        <v>1014</v>
      </c>
      <c r="R48" s="144">
        <f t="shared" si="9"/>
        <v>2</v>
      </c>
      <c r="S48" s="139">
        <f t="shared" si="12"/>
        <v>142320</v>
      </c>
      <c r="T48" s="111">
        <f t="shared" si="10"/>
        <v>2</v>
      </c>
      <c r="U48" s="111">
        <f t="shared" si="6"/>
        <v>28</v>
      </c>
      <c r="V48" s="160">
        <f t="shared" si="7"/>
        <v>2</v>
      </c>
      <c r="W48" s="160">
        <f t="shared" si="8"/>
        <v>2028</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2.7280000000000002</v>
      </c>
      <c r="O49" s="153">
        <f t="shared" si="4"/>
        <v>27280.000000000004</v>
      </c>
      <c r="P49" s="199">
        <f>VLOOKUP($A49,[3]futuresATR!$A$2:$F$80,4)</f>
        <v>0.10290000000000001</v>
      </c>
      <c r="Q49" s="152">
        <f t="shared" si="14"/>
        <v>1029</v>
      </c>
      <c r="R49" s="144">
        <f t="shared" si="9"/>
        <v>2</v>
      </c>
      <c r="S49" s="139">
        <f t="shared" si="12"/>
        <v>54560.000000000007</v>
      </c>
      <c r="T49" s="111">
        <f t="shared" si="10"/>
        <v>2</v>
      </c>
      <c r="U49" s="111">
        <f t="shared" si="6"/>
        <v>28</v>
      </c>
      <c r="V49" s="160">
        <f t="shared" si="7"/>
        <v>2</v>
      </c>
      <c r="W49" s="160">
        <f t="shared" si="8"/>
        <v>2058</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104.91</v>
      </c>
      <c r="I50" s="145">
        <f>500</f>
        <v>500</v>
      </c>
      <c r="J50" s="113">
        <v>5</v>
      </c>
      <c r="K50" s="113" t="s">
        <v>297</v>
      </c>
      <c r="L50" s="113" t="s">
        <v>380</v>
      </c>
      <c r="M50" s="146" t="s">
        <v>698</v>
      </c>
      <c r="N50" s="198">
        <f>VLOOKUP($A50,[3]futuresATR!$A$2:$F$80,3)</f>
        <v>16485</v>
      </c>
      <c r="O50" s="153">
        <f t="shared" si="4"/>
        <v>78567.343437231917</v>
      </c>
      <c r="P50" s="199">
        <f>VLOOKUP($A50,[3]futuresATR!$A$2:$F$80,4)</f>
        <v>468.75</v>
      </c>
      <c r="Q50" s="152">
        <f t="shared" si="14"/>
        <v>2234.0577637975407</v>
      </c>
      <c r="R50" s="144">
        <f t="shared" si="9"/>
        <v>1</v>
      </c>
      <c r="S50" s="139">
        <f t="shared" si="12"/>
        <v>78567.343437231917</v>
      </c>
      <c r="T50" s="111">
        <f t="shared" si="10"/>
        <v>1</v>
      </c>
      <c r="U50" s="111">
        <f t="shared" si="6"/>
        <v>14</v>
      </c>
      <c r="V50" s="160">
        <f t="shared" si="7"/>
        <v>1</v>
      </c>
      <c r="W50" s="160">
        <f t="shared" si="8"/>
        <v>2234.0577637975407</v>
      </c>
      <c r="X50" s="158" t="s">
        <v>904</v>
      </c>
      <c r="Y50" s="113">
        <v>2</v>
      </c>
      <c r="Z50" s="113">
        <v>16645</v>
      </c>
      <c r="AA50" s="162">
        <v>35</v>
      </c>
      <c r="AB50" s="161">
        <v>2.0999999999999999E-3</v>
      </c>
      <c r="AC50" s="113">
        <v>16680</v>
      </c>
      <c r="AD50" s="162">
        <v>350</v>
      </c>
      <c r="AE50" s="162">
        <v>0</v>
      </c>
      <c r="AF50" s="166">
        <f t="shared" si="1"/>
        <v>-35</v>
      </c>
      <c r="AG50" s="144">
        <f t="shared" si="13"/>
        <v>-333.61929272709943</v>
      </c>
      <c r="AH50" s="141">
        <f t="shared" si="3"/>
        <v>-16.380707272900565</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4579.25</v>
      </c>
      <c r="O51" s="153">
        <f t="shared" si="4"/>
        <v>91585</v>
      </c>
      <c r="P51" s="199">
        <f>VLOOKUP($A51,[3]futuresATR!$A$2:$F$80,4)</f>
        <v>71.775000000000006</v>
      </c>
      <c r="Q51" s="152">
        <f t="shared" si="14"/>
        <v>1435.5</v>
      </c>
      <c r="R51" s="144">
        <f t="shared" si="9"/>
        <v>2</v>
      </c>
      <c r="S51" s="139">
        <f t="shared" si="12"/>
        <v>183170</v>
      </c>
      <c r="T51" s="111">
        <f t="shared" si="10"/>
        <v>2</v>
      </c>
      <c r="U51" s="111">
        <f t="shared" si="6"/>
        <v>28</v>
      </c>
      <c r="V51" s="160">
        <f t="shared" si="7"/>
        <v>2</v>
      </c>
      <c r="W51" s="160">
        <f t="shared" si="8"/>
        <v>2871</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203.5</v>
      </c>
      <c r="O52" s="153">
        <f t="shared" si="4"/>
        <v>10175</v>
      </c>
      <c r="P52" s="199">
        <f>VLOOKUP($A52,[3]futuresATR!$A$2:$F$80,4)</f>
        <v>6.3</v>
      </c>
      <c r="Q52" s="173">
        <f>P52*I52/H52</f>
        <v>315</v>
      </c>
      <c r="R52" s="144">
        <f t="shared" si="9"/>
        <v>7</v>
      </c>
      <c r="S52" s="139">
        <f t="shared" si="12"/>
        <v>71225</v>
      </c>
      <c r="T52" s="111">
        <f t="shared" si="10"/>
        <v>7</v>
      </c>
      <c r="U52" s="111">
        <f t="shared" si="6"/>
        <v>98</v>
      </c>
      <c r="V52" s="160">
        <f t="shared" si="7"/>
        <v>7</v>
      </c>
      <c r="W52" s="160">
        <f t="shared" si="8"/>
        <v>2205</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183.85</v>
      </c>
      <c r="O53" s="153">
        <f t="shared" si="4"/>
        <v>27577.5</v>
      </c>
      <c r="P53" s="199">
        <f>VLOOKUP($A53,[3]futuresATR!$A$2:$F$80,4)</f>
        <v>5.3153210174999996</v>
      </c>
      <c r="Q53" s="152">
        <f t="shared" ref="Q53:Q61" si="15">P53*I53/H53</f>
        <v>797.29815262499994</v>
      </c>
      <c r="R53" s="144">
        <f t="shared" si="9"/>
        <v>3</v>
      </c>
      <c r="S53" s="139">
        <f t="shared" si="12"/>
        <v>82732.5</v>
      </c>
      <c r="T53" s="111">
        <f t="shared" si="10"/>
        <v>3</v>
      </c>
      <c r="U53" s="111">
        <f t="shared" si="6"/>
        <v>42</v>
      </c>
      <c r="V53" s="160">
        <f t="shared" si="7"/>
        <v>3</v>
      </c>
      <c r="W53" s="160">
        <f t="shared" si="8"/>
        <v>2391.8944578749997</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647.4</v>
      </c>
      <c r="O54" s="153">
        <f t="shared" si="4"/>
        <v>64740</v>
      </c>
      <c r="P54" s="199">
        <f>VLOOKUP($A54,[3]futuresATR!$A$2:$F$80,4)</f>
        <v>16.952500000000001</v>
      </c>
      <c r="Q54" s="152">
        <f t="shared" si="15"/>
        <v>1695.25</v>
      </c>
      <c r="R54" s="144">
        <f t="shared" si="9"/>
        <v>2</v>
      </c>
      <c r="S54" s="139">
        <f t="shared" si="12"/>
        <v>129480</v>
      </c>
      <c r="T54" s="111">
        <f t="shared" si="10"/>
        <v>2</v>
      </c>
      <c r="U54" s="111">
        <f t="shared" si="6"/>
        <v>28</v>
      </c>
      <c r="V54" s="160">
        <f t="shared" si="7"/>
        <v>2</v>
      </c>
      <c r="W54" s="160">
        <f t="shared" si="8"/>
        <v>3390.5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1094.4000000000001</v>
      </c>
      <c r="O55" s="153">
        <f t="shared" si="4"/>
        <v>54720.000000000007</v>
      </c>
      <c r="P55" s="199">
        <f>VLOOKUP($A55,[3]futuresATR!$A$2:$F$80,4)</f>
        <v>23.554985765000001</v>
      </c>
      <c r="Q55" s="152">
        <f t="shared" si="15"/>
        <v>1177.7492882500001</v>
      </c>
      <c r="R55" s="144">
        <f t="shared" si="9"/>
        <v>2</v>
      </c>
      <c r="S55" s="139">
        <f t="shared" si="12"/>
        <v>109440.00000000001</v>
      </c>
      <c r="T55" s="111">
        <f t="shared" si="10"/>
        <v>2</v>
      </c>
      <c r="U55" s="111">
        <f t="shared" si="6"/>
        <v>28</v>
      </c>
      <c r="V55" s="160">
        <f t="shared" si="7"/>
        <v>2</v>
      </c>
      <c r="W55" s="160">
        <f t="shared" si="8"/>
        <v>2355.4985765000001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1.4298999999999999</v>
      </c>
      <c r="O56" s="153">
        <f t="shared" si="4"/>
        <v>60055.799999999996</v>
      </c>
      <c r="P56" s="199">
        <f>VLOOKUP($A56,[3]futuresATR!$A$2:$F$80,4)</f>
        <v>5.7679300000000003E-2</v>
      </c>
      <c r="Q56" s="152">
        <f t="shared" si="15"/>
        <v>2422.5306</v>
      </c>
      <c r="R56" s="144">
        <f t="shared" si="9"/>
        <v>1</v>
      </c>
      <c r="S56" s="139">
        <f t="shared" si="12"/>
        <v>60055.799999999996</v>
      </c>
      <c r="T56" s="111">
        <f t="shared" si="10"/>
        <v>1</v>
      </c>
      <c r="U56" s="111">
        <f t="shared" si="6"/>
        <v>14</v>
      </c>
      <c r="V56" s="160">
        <f t="shared" si="7"/>
        <v>1</v>
      </c>
      <c r="W56" s="160">
        <f t="shared" si="8"/>
        <v>2422.5306</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10.52</v>
      </c>
      <c r="O57" s="153">
        <f t="shared" si="4"/>
        <v>21040</v>
      </c>
      <c r="P57" s="199">
        <f>VLOOKUP($A57,[3]futuresATR!$A$2:$F$80,4)</f>
        <v>0.25700000000000001</v>
      </c>
      <c r="Q57" s="152">
        <f t="shared" si="15"/>
        <v>514</v>
      </c>
      <c r="R57" s="144">
        <f t="shared" si="9"/>
        <v>4</v>
      </c>
      <c r="S57" s="139">
        <f t="shared" si="12"/>
        <v>84160</v>
      </c>
      <c r="T57" s="111">
        <f t="shared" si="10"/>
        <v>4</v>
      </c>
      <c r="U57" s="111">
        <f t="shared" si="6"/>
        <v>56</v>
      </c>
      <c r="V57" s="160">
        <f t="shared" si="7"/>
        <v>4</v>
      </c>
      <c r="W57" s="160">
        <f t="shared" si="8"/>
        <v>2056</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1.2948</v>
      </c>
      <c r="I58" s="148">
        <v>20</v>
      </c>
      <c r="J58" s="113">
        <v>0.1</v>
      </c>
      <c r="K58" s="113" t="s">
        <v>300</v>
      </c>
      <c r="M58" s="146" t="s">
        <v>494</v>
      </c>
      <c r="N58" s="198">
        <f>VLOOKUP($A58,[3]futuresATR!$A$2:$F$80,3)</f>
        <v>470</v>
      </c>
      <c r="O58" s="153">
        <f t="shared" si="4"/>
        <v>7259.8084646277421</v>
      </c>
      <c r="P58" s="199">
        <f>VLOOKUP($A58,[3]futuresATR!$A$2:$F$80,4)</f>
        <v>12.11</v>
      </c>
      <c r="Q58" s="152">
        <f t="shared" si="15"/>
        <v>187.05591597157863</v>
      </c>
      <c r="R58" s="144">
        <f t="shared" si="9"/>
        <v>11</v>
      </c>
      <c r="S58" s="139">
        <f t="shared" si="12"/>
        <v>79857.893110905163</v>
      </c>
      <c r="T58" s="111">
        <f t="shared" si="10"/>
        <v>11</v>
      </c>
      <c r="U58" s="111">
        <f t="shared" si="6"/>
        <v>154</v>
      </c>
      <c r="V58" s="160">
        <f t="shared" si="7"/>
        <v>11</v>
      </c>
      <c r="W58" s="160">
        <f t="shared" si="8"/>
        <v>2057.6150756873649</v>
      </c>
      <c r="X58" s="113" t="s">
        <v>903</v>
      </c>
      <c r="Y58" s="113">
        <v>28</v>
      </c>
      <c r="Z58" s="113">
        <v>516.20000000000005</v>
      </c>
      <c r="AA58" s="113" t="s">
        <v>1057</v>
      </c>
      <c r="AB58" s="161">
        <v>1.5E-3</v>
      </c>
      <c r="AC58" s="113">
        <v>517</v>
      </c>
      <c r="AD58" s="162">
        <v>-342</v>
      </c>
      <c r="AE58" s="162">
        <v>0</v>
      </c>
      <c r="AF58" s="166">
        <f t="shared" si="1"/>
        <v>-0.79999999999995453</v>
      </c>
      <c r="AG58" s="144">
        <f t="shared" si="13"/>
        <v>-345.99938214394081</v>
      </c>
      <c r="AH58" s="141">
        <f>ABS(AG58)-ABS(AD58)</f>
        <v>3.9993821439408066</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1057.25</v>
      </c>
      <c r="O59" s="153">
        <f t="shared" si="4"/>
        <v>52862.5</v>
      </c>
      <c r="P59" s="199">
        <f>VLOOKUP($A59,[3]futuresATR!$A$2:$F$80,4)</f>
        <v>36.662500000000001</v>
      </c>
      <c r="Q59" s="152">
        <f t="shared" si="15"/>
        <v>1833.125</v>
      </c>
      <c r="R59" s="144">
        <f t="shared" si="9"/>
        <v>2</v>
      </c>
      <c r="S59" s="139">
        <f t="shared" si="12"/>
        <v>105725</v>
      </c>
      <c r="T59" s="111">
        <f t="shared" si="10"/>
        <v>2</v>
      </c>
      <c r="U59" s="111">
        <f t="shared" si="6"/>
        <v>28</v>
      </c>
      <c r="V59" s="160">
        <f t="shared" si="7"/>
        <v>2</v>
      </c>
      <c r="W59" s="160">
        <f t="shared" si="8"/>
        <v>3666.25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19.309999999999999</v>
      </c>
      <c r="O60" s="153">
        <f t="shared" si="4"/>
        <v>21627.199999999997</v>
      </c>
      <c r="P60" s="199">
        <f>VLOOKUP($A60,[3]futuresATR!$A$2:$F$80,4)</f>
        <v>0.71250000000000002</v>
      </c>
      <c r="Q60" s="152">
        <f t="shared" si="15"/>
        <v>798</v>
      </c>
      <c r="R60" s="144">
        <f t="shared" si="9"/>
        <v>3</v>
      </c>
      <c r="S60" s="139">
        <f t="shared" si="12"/>
        <v>64881.599999999991</v>
      </c>
      <c r="T60" s="111">
        <f t="shared" si="10"/>
        <v>3</v>
      </c>
      <c r="U60" s="111">
        <f t="shared" si="6"/>
        <v>42</v>
      </c>
      <c r="V60" s="160">
        <f t="shared" si="7"/>
        <v>3</v>
      </c>
      <c r="W60" s="160">
        <f t="shared" si="8"/>
        <v>2394</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1.0205</v>
      </c>
      <c r="O61" s="153">
        <f t="shared" si="4"/>
        <v>127562.5</v>
      </c>
      <c r="P61" s="199">
        <f>VLOOKUP($A61,[3]futuresATR!$A$2:$F$80,4)</f>
        <v>8.6549999999999995E-3</v>
      </c>
      <c r="Q61" s="152">
        <f t="shared" si="15"/>
        <v>1081.875</v>
      </c>
      <c r="R61" s="144">
        <f t="shared" si="9"/>
        <v>2</v>
      </c>
      <c r="S61" s="139">
        <f t="shared" si="12"/>
        <v>255125</v>
      </c>
      <c r="T61" s="111">
        <f t="shared" si="10"/>
        <v>2</v>
      </c>
      <c r="U61" s="111">
        <f t="shared" si="6"/>
        <v>28</v>
      </c>
      <c r="V61" s="160">
        <f t="shared" si="7"/>
        <v>2</v>
      </c>
      <c r="W61" s="160">
        <f t="shared" si="8"/>
        <v>2163.75</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2016.5</v>
      </c>
      <c r="O62" s="172">
        <f>N62*I62/H62/100</f>
        <v>100825</v>
      </c>
      <c r="P62" s="199">
        <f>VLOOKUP($A62,[3]futuresATR!$A$2:$F$80,4)</f>
        <v>64.156505791000001</v>
      </c>
      <c r="Q62" s="159">
        <f>P62*I62/H62/100</f>
        <v>3207.82528955</v>
      </c>
      <c r="R62" s="144">
        <f t="shared" si="9"/>
        <v>1</v>
      </c>
      <c r="S62" s="139">
        <f t="shared" si="12"/>
        <v>100825</v>
      </c>
      <c r="T62" s="111">
        <f t="shared" si="10"/>
        <v>1</v>
      </c>
      <c r="U62" s="111">
        <f t="shared" si="6"/>
        <v>14</v>
      </c>
      <c r="V62" s="160">
        <f t="shared" si="7"/>
        <v>1</v>
      </c>
      <c r="W62" s="160">
        <f t="shared" si="8"/>
        <v>3207.82528955</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8560.5</v>
      </c>
      <c r="O63" s="153">
        <f t="shared" si="4"/>
        <v>17121</v>
      </c>
      <c r="P63" s="199">
        <f>VLOOKUP($A63,[3]futuresATR!$A$2:$F$80,4)</f>
        <v>109.767937078</v>
      </c>
      <c r="Q63" s="152">
        <f t="shared" ref="Q63:Q80" si="16">P63*I63/H63</f>
        <v>219.53587415600001</v>
      </c>
      <c r="R63" s="144">
        <f t="shared" si="9"/>
        <v>10</v>
      </c>
      <c r="S63" s="139">
        <f t="shared" si="12"/>
        <v>171210</v>
      </c>
      <c r="T63" s="111">
        <f t="shared" si="10"/>
        <v>10</v>
      </c>
      <c r="U63" s="111">
        <f t="shared" si="6"/>
        <v>140</v>
      </c>
      <c r="V63" s="160">
        <f t="shared" si="7"/>
        <v>10</v>
      </c>
      <c r="W63" s="160">
        <f t="shared" si="8"/>
        <v>2195.35874156</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104.91</v>
      </c>
      <c r="I64" s="113">
        <v>100000</v>
      </c>
      <c r="J64" s="113">
        <v>0.01</v>
      </c>
      <c r="K64" s="113" t="s">
        <v>1142</v>
      </c>
      <c r="L64" s="113"/>
      <c r="M64" s="146" t="s">
        <v>447</v>
      </c>
      <c r="N64" s="198">
        <f>VLOOKUP($A64,[3]futuresATR!$A$2:$F$80,3)</f>
        <v>153.05000000000001</v>
      </c>
      <c r="O64" s="153">
        <f t="shared" si="4"/>
        <v>145886.95071966448</v>
      </c>
      <c r="P64" s="199">
        <f>VLOOKUP($A64,[3]futuresATR!$A$2:$F$80,4)</f>
        <v>0.317</v>
      </c>
      <c r="Q64" s="152">
        <f t="shared" si="16"/>
        <v>302.16375941283007</v>
      </c>
      <c r="R64" s="144">
        <f t="shared" si="9"/>
        <v>7</v>
      </c>
      <c r="S64" s="139">
        <f t="shared" si="12"/>
        <v>1021208.6550376514</v>
      </c>
      <c r="T64" s="111">
        <f t="shared" si="10"/>
        <v>7</v>
      </c>
      <c r="U64" s="111">
        <f t="shared" si="6"/>
        <v>98</v>
      </c>
      <c r="V64" s="160">
        <f t="shared" si="7"/>
        <v>7</v>
      </c>
      <c r="W64" s="160">
        <f t="shared" si="8"/>
        <v>2115.1463158898105</v>
      </c>
      <c r="X64" s="113" t="s">
        <v>903</v>
      </c>
      <c r="Y64" s="113">
        <v>10</v>
      </c>
      <c r="Z64" s="113">
        <v>152</v>
      </c>
      <c r="AA64" s="113" t="s">
        <v>1072</v>
      </c>
      <c r="AB64" s="161" t="s">
        <v>910</v>
      </c>
      <c r="AC64" s="113">
        <v>152.01</v>
      </c>
      <c r="AD64" s="162">
        <v>-91</v>
      </c>
      <c r="AE64" s="162">
        <v>147</v>
      </c>
      <c r="AF64" s="166">
        <f t="shared" si="1"/>
        <v>-9.9999999999909051E-3</v>
      </c>
      <c r="AG64" s="144">
        <f t="shared" si="13"/>
        <v>-95.319797921941714</v>
      </c>
      <c r="AH64" s="141">
        <f t="shared" si="3"/>
        <v>4.3197979219417135</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366.3</v>
      </c>
      <c r="O65" s="153">
        <f t="shared" si="4"/>
        <v>36630</v>
      </c>
      <c r="P65" s="199">
        <f>VLOOKUP($A65,[3]futuresATR!$A$2:$F$80,4)</f>
        <v>13.605</v>
      </c>
      <c r="Q65" s="152">
        <f t="shared" si="16"/>
        <v>1360.5</v>
      </c>
      <c r="R65" s="144">
        <f t="shared" si="9"/>
        <v>2</v>
      </c>
      <c r="S65" s="139">
        <f t="shared" si="12"/>
        <v>73260</v>
      </c>
      <c r="T65" s="111">
        <f t="shared" si="10"/>
        <v>2</v>
      </c>
      <c r="U65" s="111">
        <f t="shared" si="6"/>
        <v>28</v>
      </c>
      <c r="V65" s="160">
        <f t="shared" si="7"/>
        <v>2</v>
      </c>
      <c r="W65" s="160">
        <f t="shared" si="8"/>
        <v>2721</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0.98370000000000002</v>
      </c>
      <c r="I66" s="113">
        <v>10</v>
      </c>
      <c r="J66" s="113">
        <v>1</v>
      </c>
      <c r="K66" s="113" t="s">
        <v>297</v>
      </c>
      <c r="L66" s="113" t="s">
        <v>873</v>
      </c>
      <c r="M66" s="146" t="s">
        <v>750</v>
      </c>
      <c r="N66" s="198">
        <f>VLOOKUP($A66,[3]futuresATR!$A$2:$F$80,3)</f>
        <v>8131</v>
      </c>
      <c r="O66" s="153">
        <f t="shared" si="4"/>
        <v>82657.314221815599</v>
      </c>
      <c r="P66" s="199">
        <f>VLOOKUP($A66,[3]futuresATR!$A$2:$F$80,4)</f>
        <v>148.9</v>
      </c>
      <c r="Q66" s="152">
        <f t="shared" si="16"/>
        <v>1513.6728677442309</v>
      </c>
      <c r="R66" s="144">
        <f t="shared" si="9"/>
        <v>2</v>
      </c>
      <c r="S66" s="139">
        <f t="shared" ref="S66:S80" si="17">R66*O66</f>
        <v>165314.6284436312</v>
      </c>
      <c r="T66" s="111">
        <f t="shared" si="10"/>
        <v>2</v>
      </c>
      <c r="U66" s="111">
        <f t="shared" si="6"/>
        <v>28</v>
      </c>
      <c r="V66" s="160">
        <f t="shared" si="7"/>
        <v>2</v>
      </c>
      <c r="W66" s="160">
        <f t="shared" si="8"/>
        <v>3027.3457354884617</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-3862.966351529938</v>
      </c>
      <c r="AH66" s="141">
        <f t="shared" ref="AH66:AH75" si="20">ABS(AG66)-ABS(AD66)</f>
        <v>26.966351529938038</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325.10000000000002</v>
      </c>
      <c r="O67" s="153">
        <f t="shared" ref="O67:O80" si="21">N67*I67/H67</f>
        <v>48522.388059701494</v>
      </c>
      <c r="P67" s="199">
        <f>VLOOKUP($A67,[3]futuresATR!$A$2:$F$80,4)</f>
        <v>5.4159751194999997</v>
      </c>
      <c r="Q67" s="152">
        <f t="shared" si="16"/>
        <v>808.35449544776111</v>
      </c>
      <c r="R67" s="144">
        <f t="shared" ref="R67:R80" si="22">MAX(CEILING($R$1/Q67,1),1)</f>
        <v>3</v>
      </c>
      <c r="S67" s="139">
        <f t="shared" si="17"/>
        <v>145567.1641791045</v>
      </c>
      <c r="T67" s="111">
        <f t="shared" ref="T67:T80" si="23">IF(R67&gt;$T$1,$T$1,R67)</f>
        <v>3</v>
      </c>
      <c r="U67" s="111">
        <f t="shared" ref="U67:U80" si="24">T67*2*7</f>
        <v>42</v>
      </c>
      <c r="V67" s="160">
        <f t="shared" ref="V67:V80" si="25">IF(ROUND(T67*Q67/$R$1,0)&lt;1,0,T67)</f>
        <v>3</v>
      </c>
      <c r="W67" s="160">
        <f t="shared" ref="W67:W80" si="26">V67*Q67</f>
        <v>2425.0634863432833</v>
      </c>
      <c r="X67" s="113" t="s">
        <v>904</v>
      </c>
      <c r="Y67" s="113">
        <v>4</v>
      </c>
      <c r="Z67" s="113">
        <v>317.57</v>
      </c>
      <c r="AA67" s="113" t="s">
        <v>1160</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331.8</v>
      </c>
      <c r="O68" s="153">
        <f t="shared" si="21"/>
        <v>33180</v>
      </c>
      <c r="P68" s="199">
        <f>VLOOKUP($A68,[3]futuresATR!$A$2:$F$80,4)</f>
        <v>5.1679317400000002</v>
      </c>
      <c r="Q68" s="152">
        <f t="shared" si="16"/>
        <v>516.79317400000002</v>
      </c>
      <c r="R68" s="144">
        <f t="shared" si="22"/>
        <v>4</v>
      </c>
      <c r="S68" s="139">
        <f t="shared" si="17"/>
        <v>132720</v>
      </c>
      <c r="T68" s="111">
        <f t="shared" si="23"/>
        <v>4</v>
      </c>
      <c r="U68" s="111">
        <f t="shared" si="24"/>
        <v>56</v>
      </c>
      <c r="V68" s="160">
        <f t="shared" si="25"/>
        <v>4</v>
      </c>
      <c r="W68" s="160">
        <f t="shared" si="26"/>
        <v>2067.1726960000001</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0.90670051681929464</v>
      </c>
      <c r="I69">
        <v>10</v>
      </c>
      <c r="J69">
        <v>1</v>
      </c>
      <c r="K69" t="s">
        <v>297</v>
      </c>
      <c r="L69" t="s">
        <v>875</v>
      </c>
      <c r="M69" s="133" t="s">
        <v>531</v>
      </c>
      <c r="N69" s="198">
        <f>VLOOKUP($A69,[3]futuresATR!$A$2:$F$80,3)</f>
        <v>2949</v>
      </c>
      <c r="O69" s="153">
        <f t="shared" si="21"/>
        <v>32524.520999999997</v>
      </c>
      <c r="P69" s="199">
        <f>VLOOKUP($A69,[3]futuresATR!$A$2:$F$80,4)</f>
        <v>78.55</v>
      </c>
      <c r="Q69" s="152">
        <f t="shared" si="16"/>
        <v>866.32794999999999</v>
      </c>
      <c r="R69" s="144">
        <f t="shared" si="22"/>
        <v>3</v>
      </c>
      <c r="S69" s="139">
        <f t="shared" si="17"/>
        <v>97573.562999999995</v>
      </c>
      <c r="T69" s="111">
        <f t="shared" si="23"/>
        <v>3</v>
      </c>
      <c r="U69" s="111">
        <f t="shared" si="24"/>
        <v>42</v>
      </c>
      <c r="V69" s="160">
        <f t="shared" si="25"/>
        <v>3</v>
      </c>
      <c r="W69" s="160">
        <f t="shared" si="26"/>
        <v>2598.9838500000001</v>
      </c>
      <c r="X69" t="s">
        <v>904</v>
      </c>
      <c r="Y69">
        <v>3</v>
      </c>
      <c r="Z69">
        <v>2942.67</v>
      </c>
      <c r="AA69" s="137">
        <v>-6</v>
      </c>
      <c r="AB69" t="s">
        <v>914</v>
      </c>
      <c r="AC69">
        <v>3037</v>
      </c>
      <c r="AD69" s="109">
        <v>3164</v>
      </c>
      <c r="AE69" s="109">
        <v>0</v>
      </c>
      <c r="AF69" s="166">
        <f t="shared" si="18"/>
        <v>-94.329999999999927</v>
      </c>
      <c r="AG69" s="144">
        <f t="shared" si="19"/>
        <v>-3121.0967099999975</v>
      </c>
      <c r="AH69" s="141">
        <f t="shared" si="20"/>
        <v>-42.903290000002471</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1202</v>
      </c>
      <c r="O70" s="153">
        <f t="shared" si="21"/>
        <v>120200</v>
      </c>
      <c r="P70" s="199">
        <f>VLOOKUP($A70,[3]futuresATR!$A$2:$F$80,4)</f>
        <v>23.844999999999999</v>
      </c>
      <c r="Q70" s="152">
        <f t="shared" si="16"/>
        <v>2384.5</v>
      </c>
      <c r="R70" s="144">
        <f t="shared" si="22"/>
        <v>1</v>
      </c>
      <c r="S70" s="139">
        <f t="shared" si="17"/>
        <v>120200</v>
      </c>
      <c r="T70" s="111">
        <f t="shared" si="23"/>
        <v>1</v>
      </c>
      <c r="U70" s="111">
        <f t="shared" si="24"/>
        <v>14</v>
      </c>
      <c r="V70" s="160">
        <f t="shared" si="25"/>
        <v>1</v>
      </c>
      <c r="W70" s="160">
        <f t="shared" si="26"/>
        <v>2384.5</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109.34375</v>
      </c>
      <c r="O71" s="153">
        <f t="shared" si="21"/>
        <v>218687.5</v>
      </c>
      <c r="P71" s="199">
        <f>VLOOKUP($A71,[3]futuresATR!$A$2:$F$80,4)</f>
        <v>0.13945312500000001</v>
      </c>
      <c r="Q71" s="152">
        <f t="shared" si="16"/>
        <v>278.90625</v>
      </c>
      <c r="R71" s="144">
        <f t="shared" si="22"/>
        <v>8</v>
      </c>
      <c r="S71" s="139">
        <f t="shared" si="17"/>
        <v>1749500</v>
      </c>
      <c r="T71" s="111">
        <f t="shared" si="23"/>
        <v>8</v>
      </c>
      <c r="U71" s="111">
        <f t="shared" si="24"/>
        <v>112</v>
      </c>
      <c r="V71" s="160">
        <f t="shared" si="25"/>
        <v>8</v>
      </c>
      <c r="W71" s="160">
        <f t="shared" si="26"/>
        <v>2231.25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131.875</v>
      </c>
      <c r="O72" s="153">
        <f t="shared" si="21"/>
        <v>131875</v>
      </c>
      <c r="P72" s="199">
        <f>VLOOKUP($A72,[3]futuresATR!$A$2:$F$80,4)</f>
        <v>0.81015625000000002</v>
      </c>
      <c r="Q72" s="152">
        <f t="shared" si="16"/>
        <v>810.15625</v>
      </c>
      <c r="R72" s="144">
        <f t="shared" si="22"/>
        <v>3</v>
      </c>
      <c r="S72" s="139">
        <f t="shared" si="17"/>
        <v>395625</v>
      </c>
      <c r="T72" s="111">
        <f t="shared" si="23"/>
        <v>3</v>
      </c>
      <c r="U72" s="111">
        <f t="shared" si="24"/>
        <v>42</v>
      </c>
      <c r="V72" s="160">
        <f t="shared" si="25"/>
        <v>3</v>
      </c>
      <c r="W72" s="160">
        <f t="shared" si="26"/>
        <v>2430.46875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171.65625</v>
      </c>
      <c r="O73" s="153">
        <f t="shared" si="21"/>
        <v>171656.25</v>
      </c>
      <c r="P73" s="199">
        <f>VLOOKUP($A73,[3]futuresATR!$A$2:$F$80,4)</f>
        <v>2.21875</v>
      </c>
      <c r="Q73" s="152">
        <f t="shared" si="16"/>
        <v>2218.75</v>
      </c>
      <c r="R73" s="144">
        <f t="shared" si="22"/>
        <v>1</v>
      </c>
      <c r="S73" s="139">
        <f t="shared" si="17"/>
        <v>171656.25</v>
      </c>
      <c r="T73" s="111">
        <f t="shared" si="23"/>
        <v>1</v>
      </c>
      <c r="U73" s="111">
        <f t="shared" si="24"/>
        <v>14</v>
      </c>
      <c r="V73" s="160">
        <f t="shared" si="25"/>
        <v>1</v>
      </c>
      <c r="W73" s="160">
        <f t="shared" si="26"/>
        <v>2218.75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16.324999999999999</v>
      </c>
      <c r="O74" s="153">
        <f t="shared" si="21"/>
        <v>16325</v>
      </c>
      <c r="P74" s="199">
        <f>VLOOKUP($A74,[3]futuresATR!$A$2:$F$80,4)</f>
        <v>2.1620545689999999</v>
      </c>
      <c r="Q74" s="152">
        <f t="shared" si="16"/>
        <v>2162.0545689999999</v>
      </c>
      <c r="R74" s="144">
        <f t="shared" si="22"/>
        <v>1</v>
      </c>
      <c r="S74" s="139">
        <f t="shared" si="17"/>
        <v>16325</v>
      </c>
      <c r="T74" s="111">
        <f t="shared" si="23"/>
        <v>1</v>
      </c>
      <c r="U74" s="111">
        <f t="shared" si="24"/>
        <v>14</v>
      </c>
      <c r="V74" s="160">
        <f t="shared" si="25"/>
        <v>1</v>
      </c>
      <c r="W74" s="160">
        <f t="shared" si="26"/>
        <v>2162.0545689999999</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424.75</v>
      </c>
      <c r="O75" s="153">
        <f t="shared" si="21"/>
        <v>21237.5</v>
      </c>
      <c r="P75" s="199">
        <f>VLOOKUP($A75,[3]futuresATR!$A$2:$F$80,4)</f>
        <v>13.737500000000001</v>
      </c>
      <c r="Q75" s="152">
        <f t="shared" si="16"/>
        <v>686.875</v>
      </c>
      <c r="R75" s="144">
        <f t="shared" si="22"/>
        <v>3</v>
      </c>
      <c r="S75" s="139">
        <f t="shared" si="17"/>
        <v>63712.5</v>
      </c>
      <c r="T75" s="111">
        <f t="shared" si="23"/>
        <v>3</v>
      </c>
      <c r="U75" s="111">
        <f t="shared" si="24"/>
        <v>42</v>
      </c>
      <c r="V75" s="160">
        <f t="shared" si="25"/>
        <v>3</v>
      </c>
      <c r="W75" s="160">
        <f t="shared" si="26"/>
        <v>2060.625</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1.3194352816994326</v>
      </c>
      <c r="I76" s="113">
        <v>25</v>
      </c>
      <c r="J76" s="113">
        <v>0.1</v>
      </c>
      <c r="K76" s="113" t="s">
        <v>297</v>
      </c>
      <c r="L76" s="113" t="s">
        <v>885</v>
      </c>
      <c r="M76" s="146" t="s">
        <v>742</v>
      </c>
      <c r="N76" s="198">
        <f>VLOOKUP($A76,[3]futuresATR!$A$2:$F$80,3)</f>
        <v>5389</v>
      </c>
      <c r="O76" s="153">
        <f t="shared" si="21"/>
        <v>102108.0775</v>
      </c>
      <c r="P76" s="199">
        <f>VLOOKUP($A76,[3]futuresATR!$A$2:$F$80,4)</f>
        <v>80.95</v>
      </c>
      <c r="Q76" s="152">
        <f t="shared" si="16"/>
        <v>1533.800125</v>
      </c>
      <c r="R76" s="144">
        <f t="shared" si="22"/>
        <v>2</v>
      </c>
      <c r="S76" s="139">
        <f t="shared" si="17"/>
        <v>204216.155</v>
      </c>
      <c r="T76" s="111">
        <f t="shared" si="23"/>
        <v>2</v>
      </c>
      <c r="U76" s="111">
        <f t="shared" si="24"/>
        <v>28</v>
      </c>
      <c r="V76" s="160">
        <f t="shared" si="25"/>
        <v>2</v>
      </c>
      <c r="W76" s="160">
        <f t="shared" si="26"/>
        <v>3067.60025</v>
      </c>
      <c r="X76" s="113" t="s">
        <v>903</v>
      </c>
      <c r="Y76" s="113">
        <v>2</v>
      </c>
      <c r="Z76" s="113">
        <v>5304</v>
      </c>
      <c r="AA76" s="113" t="s">
        <v>1052</v>
      </c>
      <c r="AB76" s="161">
        <v>1.9E-3</v>
      </c>
      <c r="AC76" s="113">
        <v>5314</v>
      </c>
      <c r="AD76" s="162">
        <v>-361</v>
      </c>
      <c r="AE76" s="162">
        <v>0</v>
      </c>
      <c r="AF76" s="166">
        <f>Z76-AC76</f>
        <v>-10</v>
      </c>
      <c r="AG76" s="144">
        <f>AF76*I76*Y76/H76</f>
        <v>-378.95000000000005</v>
      </c>
      <c r="AH76" s="141">
        <f>ABS(AG76)-ABS(AD76)</f>
        <v>17.950000000000045</v>
      </c>
    </row>
    <row r="77" spans="1:34" ht="15.75" thickBot="1" x14ac:dyDescent="0.3">
      <c r="A77" s="5" t="s">
        <v>1063</v>
      </c>
      <c r="B77" t="s">
        <v>424</v>
      </c>
      <c r="C77" s="155" t="s">
        <v>1031</v>
      </c>
      <c r="D77" t="s">
        <v>453</v>
      </c>
      <c r="E77" t="s">
        <v>783</v>
      </c>
      <c r="F77" t="s">
        <v>886</v>
      </c>
      <c r="G77" t="s">
        <v>454</v>
      </c>
      <c r="H77">
        <f>VLOOKUP(G77,MARGIN!$E$1:$F$10,2)</f>
        <v>1.3194352816994326</v>
      </c>
      <c r="I77" s="147">
        <v>2400</v>
      </c>
      <c r="J77">
        <v>0.01</v>
      </c>
      <c r="K77" t="s">
        <v>1142</v>
      </c>
      <c r="L77" t="s">
        <v>887</v>
      </c>
      <c r="M77" s="133" t="s">
        <v>467</v>
      </c>
      <c r="N77" s="198">
        <f>VLOOKUP($A77,[3]futuresATR!$A$2:$F$80,3)</f>
        <v>98.12</v>
      </c>
      <c r="O77" s="153">
        <f t="shared" si="21"/>
        <v>178476.35520000002</v>
      </c>
      <c r="P77" s="199">
        <f>VLOOKUP($A77,[3]futuresATR!$A$2:$F$80,4)</f>
        <v>3.7999999999999999E-2</v>
      </c>
      <c r="Q77" s="152">
        <f t="shared" si="16"/>
        <v>69.120480000000001</v>
      </c>
      <c r="R77" s="144">
        <f t="shared" si="22"/>
        <v>29</v>
      </c>
      <c r="S77" s="139">
        <f t="shared" si="17"/>
        <v>5175814.3008000003</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-745.77359999932173</v>
      </c>
      <c r="AH77" s="141">
        <f>ABS(AG77)-ABS(AD77)</f>
        <v>33.773599999321732</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18417</v>
      </c>
      <c r="O78" s="153">
        <f t="shared" si="21"/>
        <v>92085</v>
      </c>
      <c r="P78" s="199">
        <f>VLOOKUP($A78,[3]futuresATR!$A$2:$F$80,4)</f>
        <v>241.5</v>
      </c>
      <c r="Q78" s="152">
        <f t="shared" si="16"/>
        <v>1207.5</v>
      </c>
      <c r="R78" s="144">
        <f t="shared" si="22"/>
        <v>2</v>
      </c>
      <c r="S78" s="139">
        <f t="shared" si="17"/>
        <v>184170</v>
      </c>
      <c r="T78" s="111">
        <f t="shared" si="23"/>
        <v>2</v>
      </c>
      <c r="U78" s="111">
        <f t="shared" si="24"/>
        <v>28</v>
      </c>
      <c r="V78" s="160">
        <f t="shared" si="25"/>
        <v>2</v>
      </c>
      <c r="W78" s="160">
        <f t="shared" si="26"/>
        <v>2415</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1.3194352816994326</v>
      </c>
      <c r="I79" s="147">
        <v>2800</v>
      </c>
      <c r="J79">
        <v>0.1</v>
      </c>
      <c r="K79" t="s">
        <v>1142</v>
      </c>
      <c r="L79" t="s">
        <v>891</v>
      </c>
      <c r="M79" s="133" t="s">
        <v>463</v>
      </c>
      <c r="N79" s="198">
        <f>VLOOKUP($A79,[3]futuresATR!$A$2:$F$80,3)</f>
        <v>98.48</v>
      </c>
      <c r="O79" s="153">
        <f t="shared" si="21"/>
        <v>208986.37760000001</v>
      </c>
      <c r="P79" s="199">
        <f>VLOOKUP($A79,[3]futuresATR!$A$2:$F$80,4)</f>
        <v>7.1999999999999995E-2</v>
      </c>
      <c r="Q79" s="152">
        <f t="shared" si="16"/>
        <v>152.79264000000001</v>
      </c>
      <c r="R79" s="144">
        <f t="shared" si="22"/>
        <v>14</v>
      </c>
      <c r="S79" s="139">
        <f t="shared" si="17"/>
        <v>2925809.2864000001</v>
      </c>
      <c r="T79" s="111">
        <f t="shared" si="23"/>
        <v>14</v>
      </c>
      <c r="U79" s="111">
        <f t="shared" si="24"/>
        <v>196</v>
      </c>
      <c r="V79" s="160">
        <f t="shared" si="25"/>
        <v>14</v>
      </c>
      <c r="W79" s="160">
        <f t="shared" si="26"/>
        <v>2139.0969599999999</v>
      </c>
      <c r="X79" t="s">
        <v>904</v>
      </c>
      <c r="Y79">
        <v>22</v>
      </c>
      <c r="Z79">
        <v>98.38</v>
      </c>
      <c r="AA79" t="s">
        <v>1067</v>
      </c>
      <c r="AB79" s="134">
        <v>1E-4</v>
      </c>
      <c r="AC79">
        <v>98.39</v>
      </c>
      <c r="AD79" s="109">
        <v>446</v>
      </c>
      <c r="AE79"/>
      <c r="AF79" s="166">
        <f>Z79-AC79</f>
        <v>-1.0000000000005116E-2</v>
      </c>
      <c r="AG79" s="144">
        <f>AF79*I79*Y79/H79</f>
        <v>-466.86640000023885</v>
      </c>
      <c r="AH79" s="141">
        <f>ABS(AG79)-ABS(AD79)</f>
        <v>20.866400000238855</v>
      </c>
    </row>
    <row r="80" spans="1:34" x14ac:dyDescent="0.25">
      <c r="A80" s="5" t="s">
        <v>1035</v>
      </c>
      <c r="B80" t="s">
        <v>427</v>
      </c>
      <c r="C80" s="155" t="s">
        <v>1035</v>
      </c>
      <c r="D80" t="s">
        <v>453</v>
      </c>
      <c r="E80" t="s">
        <v>783</v>
      </c>
      <c r="F80" t="s">
        <v>889</v>
      </c>
      <c r="G80" t="s">
        <v>454</v>
      </c>
      <c r="H80">
        <f>VLOOKUP(G80,MARGIN!$E$1:$F$10,2)</f>
        <v>1.3194352816994326</v>
      </c>
      <c r="I80" s="147">
        <v>8000</v>
      </c>
      <c r="J80">
        <v>1E-3</v>
      </c>
      <c r="K80" t="s">
        <v>1142</v>
      </c>
      <c r="L80" t="s">
        <v>890</v>
      </c>
      <c r="M80" s="133" t="s">
        <v>451</v>
      </c>
      <c r="N80" s="198">
        <f>VLOOKUP($A80,[3]futuresATR!$A$2:$F$80,3)</f>
        <v>98.015000000000001</v>
      </c>
      <c r="O80" s="153">
        <f t="shared" si="21"/>
        <v>594284.54800000007</v>
      </c>
      <c r="P80" s="199">
        <f>VLOOKUP($A80,[3]futuresATR!$A$2:$F$80,4)</f>
        <v>9.2249999999999999E-2</v>
      </c>
      <c r="Q80" s="152">
        <f t="shared" si="16"/>
        <v>559.33019999999999</v>
      </c>
      <c r="R80" s="144">
        <f t="shared" si="22"/>
        <v>4</v>
      </c>
      <c r="S80" s="139">
        <f>R80*O80</f>
        <v>2377138.1920000003</v>
      </c>
      <c r="T80" s="111">
        <f t="shared" si="23"/>
        <v>4</v>
      </c>
      <c r="U80" s="111">
        <f t="shared" si="24"/>
        <v>56</v>
      </c>
      <c r="V80" s="160">
        <f t="shared" si="25"/>
        <v>4</v>
      </c>
      <c r="W80" s="160">
        <f t="shared" si="26"/>
        <v>2237.3208</v>
      </c>
      <c r="X80" t="s">
        <v>904</v>
      </c>
      <c r="Y80">
        <v>8</v>
      </c>
      <c r="Z80">
        <v>97.734999999999999</v>
      </c>
      <c r="AA80" t="s">
        <v>1056</v>
      </c>
      <c r="AB80" s="134">
        <v>1E-4</v>
      </c>
      <c r="AC80">
        <v>97.74</v>
      </c>
      <c r="AD80" s="109">
        <v>232</v>
      </c>
      <c r="AE80" s="109">
        <v>0</v>
      </c>
      <c r="AF80" s="166">
        <f>Z80-AC80</f>
        <v>-4.9999999999954525E-3</v>
      </c>
      <c r="AG80" s="144">
        <f>AF80*I80*Y80/H80</f>
        <v>-242.52799999977944</v>
      </c>
      <c r="AH80" s="141">
        <f>ABS(AG80)-ABS(AD80)</f>
        <v>10.527999999779439</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1.3194352816994326</v>
      </c>
      <c r="G1" t="str">
        <f>"'"&amp;E1&amp;"':1/fxRates.ix['"&amp;D1&amp;"'],"</f>
        <v>'AUD':1/fxRates.ix['AUDUSD'],</v>
      </c>
    </row>
    <row r="2" spans="1:17" x14ac:dyDescent="0.25">
      <c r="A2" t="s">
        <v>777</v>
      </c>
      <c r="B2" s="142">
        <v>50</v>
      </c>
      <c r="D2" t="str">
        <f>F39</f>
        <v>USDCAD</v>
      </c>
      <c r="E2" s="176" t="s">
        <v>491</v>
      </c>
      <c r="F2" s="177">
        <f>G39</f>
        <v>1.2948</v>
      </c>
      <c r="G2" t="str">
        <f>"'"&amp;E2&amp;"':fxRates.ix['"&amp;D2&amp;"'],"</f>
        <v>'CAD':fxRates.ix['USDCAD'],</v>
      </c>
    </row>
    <row r="3" spans="1:17" x14ac:dyDescent="0.25">
      <c r="A3" t="s">
        <v>779</v>
      </c>
      <c r="B3" s="114">
        <f>B1/B2</f>
        <v>10000</v>
      </c>
      <c r="D3" t="str">
        <f>F38</f>
        <v>USDCHF</v>
      </c>
      <c r="E3" s="176" t="s">
        <v>539</v>
      </c>
      <c r="F3" s="177">
        <f>G38</f>
        <v>0.98370000000000002</v>
      </c>
      <c r="G3" t="str">
        <f>"'"&amp;E3&amp;"':fxRates.ix['"&amp;D3&amp;"'],"</f>
        <v>'CHF':fxRates.ix['USDCHF'],</v>
      </c>
    </row>
    <row r="4" spans="1:17" x14ac:dyDescent="0.25">
      <c r="B4" s="114"/>
      <c r="D4" t="str">
        <f>F33</f>
        <v>EURUSD</v>
      </c>
      <c r="E4" s="176" t="s">
        <v>473</v>
      </c>
      <c r="F4" s="177">
        <f>1/G33</f>
        <v>0.90670051681929464</v>
      </c>
      <c r="G4" t="str">
        <f t="shared" ref="G4:G9" si="0">"'"&amp;E4&amp;"':1/fxRates.ix['"&amp;D4&amp;"'],"</f>
        <v>'EUR':1/fxRates.ix['EURUSD'],</v>
      </c>
    </row>
    <row r="5" spans="1:17" x14ac:dyDescent="0.25">
      <c r="A5" t="s">
        <v>1116</v>
      </c>
      <c r="B5" s="203">
        <v>50000</v>
      </c>
      <c r="D5" t="str">
        <f>F24</f>
        <v>GBPUSD</v>
      </c>
      <c r="E5" s="176" t="s">
        <v>460</v>
      </c>
      <c r="F5" s="177">
        <f>1/G24</f>
        <v>0.75861022606584738</v>
      </c>
      <c r="G5" t="str">
        <f t="shared" si="0"/>
        <v>'GBP':1/fxRates.ix['GBPUSD'],</v>
      </c>
    </row>
    <row r="6" spans="1:17" x14ac:dyDescent="0.25">
      <c r="A6" t="s">
        <v>1117</v>
      </c>
      <c r="B6" s="203">
        <v>35000</v>
      </c>
      <c r="D6" t="s">
        <v>1216</v>
      </c>
      <c r="E6" s="176" t="s">
        <v>506</v>
      </c>
      <c r="F6" s="178">
        <v>7.77</v>
      </c>
      <c r="G6" t="str">
        <f>"'"&amp;E6&amp;"':fxRates.ix['"&amp;D6&amp;"'],"</f>
        <v>'HKD':fxRates.ix['USDHKD'],</v>
      </c>
    </row>
    <row r="7" spans="1:17" x14ac:dyDescent="0.25">
      <c r="A7" t="s">
        <v>1146</v>
      </c>
      <c r="B7" s="203">
        <v>1000000</v>
      </c>
      <c r="D7" t="s">
        <v>8</v>
      </c>
      <c r="E7" s="176" t="s">
        <v>444</v>
      </c>
      <c r="F7" s="177">
        <f>G40</f>
        <v>104.91</v>
      </c>
      <c r="G7" t="str">
        <f>"'"&amp;E7&amp;"':fxRates.ix['"&amp;D7&amp;"'],"</f>
        <v>'JPY':fxRates.ix['USDJPY'],</v>
      </c>
    </row>
    <row r="8" spans="1:17" x14ac:dyDescent="0.25">
      <c r="A8" t="s">
        <v>1147</v>
      </c>
      <c r="B8" s="204">
        <v>2E-3</v>
      </c>
      <c r="D8" t="s">
        <v>17</v>
      </c>
      <c r="E8" s="176" t="s">
        <v>781</v>
      </c>
      <c r="F8" s="177">
        <f>1/G37</f>
        <v>1.4043000087558106</v>
      </c>
      <c r="G8" t="str">
        <f t="shared" si="0"/>
        <v>'NZD':1/fxRates.ix['NZDUSD'],</v>
      </c>
    </row>
    <row r="9" spans="1:17" x14ac:dyDescent="0.25">
      <c r="B9" s="204"/>
      <c r="E9" s="176" t="s">
        <v>687</v>
      </c>
      <c r="F9" s="178">
        <v>1.34</v>
      </c>
      <c r="G9" t="str">
        <f t="shared" si="0"/>
        <v>'SGD':1/fxRates.ix[''],</v>
      </c>
    </row>
    <row r="10" spans="1:17" ht="15.75" thickBot="1" x14ac:dyDescent="0.3">
      <c r="B10" s="201"/>
      <c r="D10" t="s">
        <v>1217</v>
      </c>
      <c r="E10" s="179" t="s">
        <v>476</v>
      </c>
      <c r="F10" s="180">
        <v>1</v>
      </c>
      <c r="G10" t="str">
        <f>"'"&amp;E10&amp;"':fxRates.ix['"&amp;D10&amp;"'],"</f>
        <v>'USD':fxRates.ix['USDUSD'],</v>
      </c>
    </row>
    <row r="11" spans="1:17" x14ac:dyDescent="0.25">
      <c r="B11" s="114"/>
      <c r="E11" s="111"/>
      <c r="F11" s="1"/>
    </row>
    <row r="12" spans="1:17" x14ac:dyDescent="0.25">
      <c r="G12" s="286">
        <f>[4]currenciesATR!$A$1</f>
        <v>42566</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1.4043000087558106</v>
      </c>
      <c r="E13" t="s">
        <v>1084</v>
      </c>
      <c r="F13" t="s">
        <v>22</v>
      </c>
      <c r="G13" s="112">
        <f>[4]currenciesATR!$B2</f>
        <v>1.0624</v>
      </c>
      <c r="H13" s="112">
        <f>[4]currenciesATR!$C2</f>
        <v>7.8799999999999999E-3</v>
      </c>
      <c r="I13" s="138">
        <f>J13*10000*G13/D13</f>
        <v>52957.3449664</v>
      </c>
      <c r="J13" s="114">
        <f>ROUND($B$5*$D13/$G13/10000,0)</f>
        <v>7</v>
      </c>
      <c r="K13" t="str">
        <f>"'"&amp;F13&amp;"':"&amp;J13&amp;","</f>
        <v>'AUDNZD':7,</v>
      </c>
      <c r="L13" t="s">
        <v>20</v>
      </c>
      <c r="M13" s="114">
        <f>ROUND($B$6*Q13/N13/10000,0)</f>
        <v>5</v>
      </c>
      <c r="N13" s="166">
        <f>G18</f>
        <v>0.97960000000000003</v>
      </c>
      <c r="O13" s="138">
        <f>N13*M13/Q13*10000</f>
        <v>37828.236021007106</v>
      </c>
      <c r="P13" t="str">
        <f t="shared" ref="P13:P40" si="3">RIGHT(L13,3)</f>
        <v>CAD</v>
      </c>
      <c r="Q13">
        <f t="shared" ref="Q13:Q40" si="4">VLOOKUP(P13,$E$1:$F$10,2)</f>
        <v>1.2948</v>
      </c>
    </row>
    <row r="14" spans="1:17" x14ac:dyDescent="0.25">
      <c r="A14" t="s">
        <v>1096</v>
      </c>
      <c r="B14" t="s">
        <v>23</v>
      </c>
      <c r="C14" t="str">
        <f t="shared" si="1"/>
        <v>AUD</v>
      </c>
      <c r="D14">
        <f t="shared" si="2"/>
        <v>1.3194352816994326</v>
      </c>
      <c r="E14" t="s">
        <v>1096</v>
      </c>
      <c r="F14" t="s">
        <v>23</v>
      </c>
      <c r="G14" s="112">
        <f>[4]currenciesATR!$B3</f>
        <v>1.74076524</v>
      </c>
      <c r="H14" s="112">
        <f>[4]currenciesATR!$C3</f>
        <v>3.21065985E-2</v>
      </c>
      <c r="I14" s="138">
        <f t="shared" ref="I14:I40" si="5">J14*10000*G14/D14</f>
        <v>52773.039015839997</v>
      </c>
      <c r="J14" s="114">
        <f t="shared" ref="J14:J40" si="6">ROUND($B$5*$D14/$G14/10000,0)</f>
        <v>4</v>
      </c>
      <c r="K14" t="str">
        <f t="shared" ref="K14:K40" si="7">"'"&amp;F14&amp;"':"&amp;J14&amp;","</f>
        <v>'GBPAUD':4,</v>
      </c>
      <c r="L14" t="s">
        <v>21</v>
      </c>
      <c r="M14" s="114">
        <f t="shared" ref="M14:M40" si="8">ROUND($B$6*Q14/N14/10000,0)</f>
        <v>5</v>
      </c>
      <c r="N14" s="166">
        <f>G16</f>
        <v>0.74470000000000003</v>
      </c>
      <c r="O14" s="138">
        <f t="shared" ref="O14:O40" si="9">N14*M14/Q14*10000</f>
        <v>37851.98739453085</v>
      </c>
      <c r="P14" t="str">
        <f t="shared" si="3"/>
        <v>CHF</v>
      </c>
      <c r="Q14">
        <f t="shared" si="4"/>
        <v>0.98370000000000002</v>
      </c>
    </row>
    <row r="15" spans="1:17" x14ac:dyDescent="0.25">
      <c r="A15" t="s">
        <v>1081</v>
      </c>
      <c r="B15" t="s">
        <v>7</v>
      </c>
      <c r="C15" t="str">
        <f t="shared" si="1"/>
        <v>JPY</v>
      </c>
      <c r="D15">
        <f t="shared" si="2"/>
        <v>104.91</v>
      </c>
      <c r="E15" t="s">
        <v>1081</v>
      </c>
      <c r="F15" t="s">
        <v>7</v>
      </c>
      <c r="G15" s="112">
        <f>[4]currenciesATR!$B4</f>
        <v>79.394999999999996</v>
      </c>
      <c r="H15" s="112">
        <f>[4]currenciesATR!$C4</f>
        <v>1.8587499999999999</v>
      </c>
      <c r="I15" s="138">
        <f t="shared" si="5"/>
        <v>52975.407492136117</v>
      </c>
      <c r="J15" s="114">
        <f t="shared" si="6"/>
        <v>7</v>
      </c>
      <c r="K15" t="str">
        <f t="shared" si="7"/>
        <v>'AUDJPY':7,</v>
      </c>
      <c r="L15" t="s">
        <v>7</v>
      </c>
      <c r="M15" s="114">
        <f t="shared" si="8"/>
        <v>5</v>
      </c>
      <c r="N15" s="166">
        <f>G15</f>
        <v>79.394999999999996</v>
      </c>
      <c r="O15" s="138">
        <f t="shared" si="9"/>
        <v>37839.576780097224</v>
      </c>
      <c r="P15" t="str">
        <f t="shared" si="3"/>
        <v>JPY</v>
      </c>
      <c r="Q15">
        <f t="shared" si="4"/>
        <v>104.91</v>
      </c>
    </row>
    <row r="16" spans="1:17" x14ac:dyDescent="0.25">
      <c r="A16" t="s">
        <v>1082</v>
      </c>
      <c r="B16" t="s">
        <v>21</v>
      </c>
      <c r="C16" t="str">
        <f t="shared" si="1"/>
        <v>CHF</v>
      </c>
      <c r="D16">
        <f t="shared" si="2"/>
        <v>0.98370000000000002</v>
      </c>
      <c r="E16" t="s">
        <v>1082</v>
      </c>
      <c r="F16" t="s">
        <v>21</v>
      </c>
      <c r="G16" s="112">
        <f>[4]currenciesATR!$B5</f>
        <v>0.74470000000000003</v>
      </c>
      <c r="H16" s="112">
        <f>[4]currenciesATR!$C5</f>
        <v>9.1649999999999995E-3</v>
      </c>
      <c r="I16" s="138">
        <f t="shared" si="5"/>
        <v>52992.782352343194</v>
      </c>
      <c r="J16" s="114">
        <f t="shared" si="6"/>
        <v>7</v>
      </c>
      <c r="K16" t="str">
        <f t="shared" si="7"/>
        <v>'AUDCHF':7,</v>
      </c>
      <c r="L16" t="s">
        <v>22</v>
      </c>
      <c r="M16" s="114">
        <f t="shared" si="8"/>
        <v>5</v>
      </c>
      <c r="N16" s="166">
        <f>G13</f>
        <v>1.0624</v>
      </c>
      <c r="O16" s="138">
        <f t="shared" si="9"/>
        <v>37826.674976000002</v>
      </c>
      <c r="P16" t="str">
        <f t="shared" si="3"/>
        <v>NZD</v>
      </c>
      <c r="Q16">
        <f t="shared" si="4"/>
        <v>1.4043000087558106</v>
      </c>
    </row>
    <row r="17" spans="1:17" x14ac:dyDescent="0.25">
      <c r="A17" t="s">
        <v>1083</v>
      </c>
      <c r="B17" t="s">
        <v>9</v>
      </c>
      <c r="C17" t="str">
        <f t="shared" si="1"/>
        <v>USD</v>
      </c>
      <c r="D17">
        <f t="shared" si="2"/>
        <v>1</v>
      </c>
      <c r="E17" t="s">
        <v>1083</v>
      </c>
      <c r="F17" t="s">
        <v>9</v>
      </c>
      <c r="G17" s="112">
        <f>[4]currenciesATR!$B6</f>
        <v>0.75790000000000002</v>
      </c>
      <c r="H17" s="112">
        <f>[4]currenciesATR!$C6</f>
        <v>1.0055E-2</v>
      </c>
      <c r="I17" s="138">
        <f t="shared" si="5"/>
        <v>53053</v>
      </c>
      <c r="J17" s="114">
        <f t="shared" si="6"/>
        <v>7</v>
      </c>
      <c r="K17" t="str">
        <f t="shared" si="7"/>
        <v>'AUDUSD':7,</v>
      </c>
      <c r="L17" t="s">
        <v>9</v>
      </c>
      <c r="M17" s="114">
        <f t="shared" si="8"/>
        <v>5</v>
      </c>
      <c r="N17" s="166">
        <f>G17</f>
        <v>0.75790000000000002</v>
      </c>
      <c r="O17" s="138">
        <f t="shared" si="9"/>
        <v>37895</v>
      </c>
      <c r="P17" t="str">
        <f t="shared" si="3"/>
        <v>USD</v>
      </c>
      <c r="Q17">
        <f t="shared" si="4"/>
        <v>1</v>
      </c>
    </row>
    <row r="18" spans="1:17" x14ac:dyDescent="0.25">
      <c r="A18" t="s">
        <v>1085</v>
      </c>
      <c r="B18" t="s">
        <v>20</v>
      </c>
      <c r="C18" t="str">
        <f t="shared" si="1"/>
        <v>CAD</v>
      </c>
      <c r="D18">
        <f t="shared" si="2"/>
        <v>1.2948</v>
      </c>
      <c r="E18" t="s">
        <v>1085</v>
      </c>
      <c r="F18" t="s">
        <v>20</v>
      </c>
      <c r="G18" s="112">
        <f>[4]currenciesATR!$B7</f>
        <v>0.97960000000000003</v>
      </c>
      <c r="H18" s="112">
        <f>[4]currenciesATR!$C7</f>
        <v>9.8250000000000004E-3</v>
      </c>
      <c r="I18" s="138">
        <f t="shared" si="5"/>
        <v>52959.530429409948</v>
      </c>
      <c r="J18" s="114">
        <f t="shared" si="6"/>
        <v>7</v>
      </c>
      <c r="K18" t="str">
        <f t="shared" si="7"/>
        <v>'AUDCAD':7,</v>
      </c>
      <c r="L18" t="s">
        <v>27</v>
      </c>
      <c r="M18" s="114">
        <f t="shared" si="8"/>
        <v>5</v>
      </c>
      <c r="N18" s="166">
        <f>G20</f>
        <v>0.75907089999999999</v>
      </c>
      <c r="O18" s="138">
        <f t="shared" si="9"/>
        <v>38582.438751651927</v>
      </c>
      <c r="P18" t="str">
        <f t="shared" si="3"/>
        <v>CHF</v>
      </c>
      <c r="Q18">
        <f t="shared" si="4"/>
        <v>0.98370000000000002</v>
      </c>
    </row>
    <row r="19" spans="1:17" x14ac:dyDescent="0.25">
      <c r="A19" t="s">
        <v>1086</v>
      </c>
      <c r="B19" t="s">
        <v>27</v>
      </c>
      <c r="C19" t="str">
        <f>RIGHT(B40,3)</f>
        <v>CAD</v>
      </c>
      <c r="D19">
        <f t="shared" si="2"/>
        <v>1.2948</v>
      </c>
      <c r="E19" t="s">
        <v>1133</v>
      </c>
      <c r="F19" t="s">
        <v>29</v>
      </c>
      <c r="G19" s="112">
        <f>[4]currenciesATR!$B8</f>
        <v>0.92230000000000001</v>
      </c>
      <c r="H19" s="112">
        <f>[4]currenciesATR!$C8</f>
        <v>1.074E-2</v>
      </c>
      <c r="I19" s="138">
        <f>J19*10000*G19/D19</f>
        <v>49861.754711152302</v>
      </c>
      <c r="J19" s="114">
        <f>ROUND($B$5*$D19/$G19/10000,0)</f>
        <v>7</v>
      </c>
      <c r="K19" t="str">
        <f t="shared" si="7"/>
        <v>'NZDCAD':7,</v>
      </c>
      <c r="L19" t="s">
        <v>3</v>
      </c>
      <c r="M19" s="114">
        <f t="shared" si="8"/>
        <v>5</v>
      </c>
      <c r="N19" s="166">
        <f>G34</f>
        <v>80.88586196</v>
      </c>
      <c r="O19" s="138">
        <f t="shared" si="9"/>
        <v>38550.120083881426</v>
      </c>
      <c r="P19" t="str">
        <f t="shared" si="3"/>
        <v>JPY</v>
      </c>
      <c r="Q19">
        <f t="shared" si="4"/>
        <v>104.91</v>
      </c>
    </row>
    <row r="20" spans="1:17" x14ac:dyDescent="0.25">
      <c r="A20" t="s">
        <v>1102</v>
      </c>
      <c r="B20" t="s">
        <v>28</v>
      </c>
      <c r="C20" t="str">
        <f t="shared" ref="C20:C40" si="10">RIGHT(B19,3)</f>
        <v>CHF</v>
      </c>
      <c r="D20">
        <f t="shared" si="2"/>
        <v>0.98370000000000002</v>
      </c>
      <c r="E20" t="s">
        <v>1086</v>
      </c>
      <c r="F20" t="s">
        <v>27</v>
      </c>
      <c r="G20" s="112">
        <f>[4]currenciesATR!$B9</f>
        <v>0.75907089999999999</v>
      </c>
      <c r="H20" s="112">
        <f>[4]currenciesATR!$C9</f>
        <v>6.8922044999999996E-3</v>
      </c>
      <c r="I20" s="138">
        <f t="shared" si="5"/>
        <v>46298.926501982314</v>
      </c>
      <c r="J20" s="114">
        <f t="shared" si="6"/>
        <v>6</v>
      </c>
      <c r="K20" t="str">
        <f t="shared" si="7"/>
        <v>'CADCHF':6,</v>
      </c>
      <c r="L20" t="s">
        <v>4</v>
      </c>
      <c r="M20" s="114">
        <f t="shared" si="8"/>
        <v>3</v>
      </c>
      <c r="N20" s="166">
        <f>G36</f>
        <v>106.56436488</v>
      </c>
      <c r="O20" s="138">
        <f t="shared" si="9"/>
        <v>30473.081178152705</v>
      </c>
      <c r="P20" t="str">
        <f t="shared" si="3"/>
        <v>JPY</v>
      </c>
      <c r="Q20">
        <f t="shared" si="4"/>
        <v>104.91</v>
      </c>
    </row>
    <row r="21" spans="1:17" x14ac:dyDescent="0.25">
      <c r="A21" t="s">
        <v>1100</v>
      </c>
      <c r="B21" t="s">
        <v>25</v>
      </c>
      <c r="C21" t="str">
        <f t="shared" si="10"/>
        <v>CHF</v>
      </c>
      <c r="D21">
        <f t="shared" si="2"/>
        <v>0.98370000000000002</v>
      </c>
      <c r="E21" t="s">
        <v>1102</v>
      </c>
      <c r="F21" t="s">
        <v>28</v>
      </c>
      <c r="G21" s="112">
        <f>[4]currenciesATR!$B10</f>
        <v>0.69939852000000002</v>
      </c>
      <c r="H21" s="112">
        <f>[4]currenciesATR!$C10</f>
        <v>9.1193509999999995E-3</v>
      </c>
      <c r="I21" s="138">
        <f t="shared" si="5"/>
        <v>49769.133272339132</v>
      </c>
      <c r="J21" s="114">
        <f t="shared" si="6"/>
        <v>7</v>
      </c>
      <c r="K21" t="str">
        <f t="shared" si="7"/>
        <v>'NZDCHF':7,</v>
      </c>
      <c r="L21" t="s">
        <v>11</v>
      </c>
      <c r="M21" s="114">
        <f t="shared" si="8"/>
        <v>3</v>
      </c>
      <c r="N21" s="166">
        <f>G28</f>
        <v>1.4560999999999999</v>
      </c>
      <c r="O21" s="138">
        <f t="shared" si="9"/>
        <v>33107.345699999998</v>
      </c>
      <c r="P21" t="str">
        <f t="shared" si="3"/>
        <v>AUD</v>
      </c>
      <c r="Q21">
        <f t="shared" si="4"/>
        <v>1.3194352816994326</v>
      </c>
    </row>
    <row r="22" spans="1:17" x14ac:dyDescent="0.25">
      <c r="A22" t="s">
        <v>1098</v>
      </c>
      <c r="B22" t="s">
        <v>26</v>
      </c>
      <c r="C22" t="str">
        <f t="shared" si="10"/>
        <v>NZD</v>
      </c>
      <c r="D22">
        <f t="shared" si="2"/>
        <v>1.4043000087558106</v>
      </c>
      <c r="E22" t="s">
        <v>1100</v>
      </c>
      <c r="F22" t="s">
        <v>25</v>
      </c>
      <c r="G22" s="112">
        <f>[4]currenciesATR!$B11</f>
        <v>1.8499000000000001</v>
      </c>
      <c r="H22" s="112">
        <f>[4]currenciesATR!$C11</f>
        <v>3.6729999999999999E-2</v>
      </c>
      <c r="I22" s="138">
        <f t="shared" si="5"/>
        <v>52692.444305799996</v>
      </c>
      <c r="J22" s="114">
        <f t="shared" si="6"/>
        <v>4</v>
      </c>
      <c r="K22" t="str">
        <f t="shared" si="7"/>
        <v>'GBPNZD':4,</v>
      </c>
      <c r="L22" t="s">
        <v>12</v>
      </c>
      <c r="M22" s="114">
        <f t="shared" si="8"/>
        <v>3</v>
      </c>
      <c r="N22" s="166">
        <f>G29</f>
        <v>1.4288000000000001</v>
      </c>
      <c r="O22" s="138">
        <f t="shared" si="9"/>
        <v>33104.726598702509</v>
      </c>
      <c r="P22" t="str">
        <f t="shared" si="3"/>
        <v>CAD</v>
      </c>
      <c r="Q22">
        <f t="shared" si="4"/>
        <v>1.2948</v>
      </c>
    </row>
    <row r="23" spans="1:17" x14ac:dyDescent="0.25">
      <c r="A23" t="s">
        <v>1101</v>
      </c>
      <c r="B23" t="s">
        <v>14</v>
      </c>
      <c r="C23" t="str">
        <f t="shared" si="10"/>
        <v>CHF</v>
      </c>
      <c r="D23">
        <f t="shared" si="2"/>
        <v>0.98370000000000002</v>
      </c>
      <c r="E23" t="s">
        <v>1098</v>
      </c>
      <c r="F23" t="s">
        <v>26</v>
      </c>
      <c r="G23" s="112">
        <f>[4]currenciesATR!$B12</f>
        <v>1.2965</v>
      </c>
      <c r="H23" s="112">
        <f>[4]currenciesATR!$C12</f>
        <v>2.8809999999999999E-2</v>
      </c>
      <c r="I23" s="138">
        <f t="shared" si="5"/>
        <v>52719.324997458571</v>
      </c>
      <c r="J23" s="114">
        <f t="shared" si="6"/>
        <v>4</v>
      </c>
      <c r="K23" t="str">
        <f t="shared" si="7"/>
        <v>'GBPCHF':4,</v>
      </c>
      <c r="L23" t="s">
        <v>18</v>
      </c>
      <c r="M23" s="114">
        <f t="shared" si="8"/>
        <v>3</v>
      </c>
      <c r="N23" s="166">
        <f>G31</f>
        <v>1.0846</v>
      </c>
      <c r="O23" s="138">
        <f t="shared" si="9"/>
        <v>33077.157670021348</v>
      </c>
      <c r="P23" t="str">
        <f t="shared" si="3"/>
        <v>CHF</v>
      </c>
      <c r="Q23">
        <f t="shared" si="4"/>
        <v>0.98370000000000002</v>
      </c>
    </row>
    <row r="24" spans="1:17" x14ac:dyDescent="0.25">
      <c r="A24" t="s">
        <v>1099</v>
      </c>
      <c r="B24" t="s">
        <v>6</v>
      </c>
      <c r="C24" t="str">
        <f t="shared" si="10"/>
        <v>USD</v>
      </c>
      <c r="D24">
        <f t="shared" si="2"/>
        <v>1</v>
      </c>
      <c r="E24" t="s">
        <v>1101</v>
      </c>
      <c r="F24" t="s">
        <v>14</v>
      </c>
      <c r="G24" s="112">
        <f>[4]currenciesATR!$B13</f>
        <v>1.3182</v>
      </c>
      <c r="H24" s="112">
        <f>[4]currenciesATR!$C13</f>
        <v>3.0405000000000001E-2</v>
      </c>
      <c r="I24" s="138">
        <f t="shared" si="5"/>
        <v>52728</v>
      </c>
      <c r="J24" s="114">
        <f t="shared" si="6"/>
        <v>4</v>
      </c>
      <c r="K24" t="str">
        <f t="shared" si="7"/>
        <v>'GBPUSD':4,</v>
      </c>
      <c r="L24" t="s">
        <v>19</v>
      </c>
      <c r="M24" s="114">
        <f t="shared" si="8"/>
        <v>3</v>
      </c>
      <c r="N24" s="166">
        <f>G32</f>
        <v>0.83696999999999999</v>
      </c>
      <c r="O24" s="138">
        <f t="shared" si="9"/>
        <v>33098.815619999994</v>
      </c>
      <c r="P24" t="str">
        <f t="shared" si="3"/>
        <v>GBP</v>
      </c>
      <c r="Q24">
        <f t="shared" si="4"/>
        <v>0.75861022606584738</v>
      </c>
    </row>
    <row r="25" spans="1:17" x14ac:dyDescent="0.25">
      <c r="A25" t="s">
        <v>1097</v>
      </c>
      <c r="B25" t="s">
        <v>24</v>
      </c>
      <c r="C25" t="str">
        <f t="shared" si="10"/>
        <v>JPY</v>
      </c>
      <c r="D25">
        <f t="shared" si="2"/>
        <v>104.91</v>
      </c>
      <c r="E25" t="s">
        <v>1099</v>
      </c>
      <c r="F25" t="s">
        <v>6</v>
      </c>
      <c r="G25" s="112">
        <f>[4]currenciesATR!$B14</f>
        <v>138.14099999999999</v>
      </c>
      <c r="H25" s="112">
        <f>[4]currenciesATR!$C14</f>
        <v>4.5080499999999999</v>
      </c>
      <c r="I25" s="138">
        <f t="shared" si="5"/>
        <v>52670.288818987705</v>
      </c>
      <c r="J25" s="114">
        <f t="shared" si="6"/>
        <v>4</v>
      </c>
      <c r="K25" t="str">
        <f t="shared" si="7"/>
        <v>'GBPJPY':4,</v>
      </c>
      <c r="L25" t="s">
        <v>5</v>
      </c>
      <c r="M25" s="114">
        <f t="shared" si="8"/>
        <v>3</v>
      </c>
      <c r="N25" s="166">
        <f>G30</f>
        <v>115.6</v>
      </c>
      <c r="O25" s="138">
        <f t="shared" si="9"/>
        <v>33056.905919359451</v>
      </c>
      <c r="P25" t="str">
        <f t="shared" si="3"/>
        <v>JPY</v>
      </c>
      <c r="Q25">
        <f t="shared" si="4"/>
        <v>104.91</v>
      </c>
    </row>
    <row r="26" spans="1:17" x14ac:dyDescent="0.25">
      <c r="A26" t="s">
        <v>1094</v>
      </c>
      <c r="B26" t="s">
        <v>13</v>
      </c>
      <c r="C26" t="str">
        <f t="shared" si="10"/>
        <v>CAD</v>
      </c>
      <c r="D26">
        <f t="shared" si="2"/>
        <v>1.2948</v>
      </c>
      <c r="E26" t="s">
        <v>1097</v>
      </c>
      <c r="F26" t="s">
        <v>24</v>
      </c>
      <c r="G26" s="112">
        <f>[4]currenciesATR!$B15</f>
        <v>1.7064999999999999</v>
      </c>
      <c r="H26" s="112">
        <f>[4]currenciesATR!$C15</f>
        <v>3.3965000000000002E-2</v>
      </c>
      <c r="I26" s="138">
        <f t="shared" si="5"/>
        <v>52718.566573988261</v>
      </c>
      <c r="J26" s="114">
        <f t="shared" si="6"/>
        <v>4</v>
      </c>
      <c r="K26" t="str">
        <f t="shared" si="7"/>
        <v>'GBPCAD':4,</v>
      </c>
      <c r="L26" t="s">
        <v>13</v>
      </c>
      <c r="M26" s="114">
        <f t="shared" si="8"/>
        <v>3</v>
      </c>
      <c r="N26" s="166">
        <f>G27</f>
        <v>1.5487</v>
      </c>
      <c r="O26" s="138">
        <f t="shared" si="9"/>
        <v>33084.810731549995</v>
      </c>
      <c r="P26" t="str">
        <f t="shared" si="3"/>
        <v>NZD</v>
      </c>
      <c r="Q26">
        <f t="shared" si="4"/>
        <v>1.4043000087558106</v>
      </c>
    </row>
    <row r="27" spans="1:17" x14ac:dyDescent="0.25">
      <c r="A27" t="s">
        <v>1089</v>
      </c>
      <c r="B27" t="s">
        <v>11</v>
      </c>
      <c r="C27" t="str">
        <f t="shared" si="10"/>
        <v>NZD</v>
      </c>
      <c r="D27">
        <f t="shared" si="2"/>
        <v>1.4043000087558106</v>
      </c>
      <c r="E27" t="s">
        <v>1094</v>
      </c>
      <c r="F27" t="s">
        <v>13</v>
      </c>
      <c r="G27" s="112">
        <f>[4]currenciesATR!$B16</f>
        <v>1.5487</v>
      </c>
      <c r="H27" s="112">
        <f>[4]currenciesATR!$C16</f>
        <v>1.882E-2</v>
      </c>
      <c r="I27" s="138">
        <f t="shared" si="5"/>
        <v>55141.351219249998</v>
      </c>
      <c r="J27" s="114">
        <f t="shared" si="6"/>
        <v>5</v>
      </c>
      <c r="K27" t="str">
        <f t="shared" si="7"/>
        <v>'EURNZD':5,</v>
      </c>
      <c r="L27" t="s">
        <v>10</v>
      </c>
      <c r="M27" s="114">
        <f t="shared" si="8"/>
        <v>3</v>
      </c>
      <c r="N27" s="166">
        <f>G33</f>
        <v>1.1029</v>
      </c>
      <c r="O27" s="138">
        <f t="shared" si="9"/>
        <v>33087</v>
      </c>
      <c r="P27" t="str">
        <f t="shared" si="3"/>
        <v>USD</v>
      </c>
      <c r="Q27">
        <f t="shared" si="4"/>
        <v>1</v>
      </c>
    </row>
    <row r="28" spans="1:17" x14ac:dyDescent="0.25">
      <c r="A28" t="s">
        <v>1090</v>
      </c>
      <c r="B28" t="s">
        <v>12</v>
      </c>
      <c r="C28" t="str">
        <f t="shared" si="10"/>
        <v>AUD</v>
      </c>
      <c r="D28">
        <f t="shared" si="2"/>
        <v>1.3194352816994326</v>
      </c>
      <c r="E28" t="s">
        <v>1089</v>
      </c>
      <c r="F28" t="s">
        <v>11</v>
      </c>
      <c r="G28" s="112">
        <f>[4]currenciesATR!$B17</f>
        <v>1.4560999999999999</v>
      </c>
      <c r="H28" s="112">
        <f>[4]currenciesATR!$C17</f>
        <v>1.5174999999999999E-2</v>
      </c>
      <c r="I28" s="138">
        <f t="shared" si="5"/>
        <v>55178.909500000002</v>
      </c>
      <c r="J28" s="114">
        <f t="shared" si="6"/>
        <v>5</v>
      </c>
      <c r="K28" t="str">
        <f t="shared" si="7"/>
        <v>'EURAUD':5,</v>
      </c>
      <c r="L28" t="s">
        <v>23</v>
      </c>
      <c r="M28" s="114">
        <f t="shared" si="8"/>
        <v>3</v>
      </c>
      <c r="N28" s="166">
        <f>G14</f>
        <v>1.74076524</v>
      </c>
      <c r="O28" s="138">
        <f>N28*M28/Q28*10000</f>
        <v>39579.779261880001</v>
      </c>
      <c r="P28" t="str">
        <f t="shared" si="3"/>
        <v>AUD</v>
      </c>
      <c r="Q28">
        <f t="shared" si="4"/>
        <v>1.3194352816994326</v>
      </c>
    </row>
    <row r="29" spans="1:17" x14ac:dyDescent="0.25">
      <c r="A29" t="s">
        <v>1091</v>
      </c>
      <c r="B29" t="s">
        <v>5</v>
      </c>
      <c r="C29" t="str">
        <f t="shared" si="10"/>
        <v>CAD</v>
      </c>
      <c r="D29">
        <f t="shared" si="2"/>
        <v>1.2948</v>
      </c>
      <c r="E29" t="s">
        <v>1090</v>
      </c>
      <c r="F29" t="s">
        <v>12</v>
      </c>
      <c r="G29" s="112">
        <f>[4]currenciesATR!$B18</f>
        <v>1.4288000000000001</v>
      </c>
      <c r="H29" s="112">
        <f>[4]currenciesATR!$C18</f>
        <v>1.2885000000000001E-2</v>
      </c>
      <c r="I29" s="138">
        <f t="shared" si="5"/>
        <v>55174.544331170837</v>
      </c>
      <c r="J29" s="114">
        <f t="shared" si="6"/>
        <v>5</v>
      </c>
      <c r="K29" t="str">
        <f t="shared" si="7"/>
        <v>'EURCAD':5,</v>
      </c>
      <c r="L29" t="s">
        <v>24</v>
      </c>
      <c r="M29" s="114">
        <f t="shared" si="8"/>
        <v>3</v>
      </c>
      <c r="N29" s="166">
        <f>G26</f>
        <v>1.7064999999999999</v>
      </c>
      <c r="O29" s="138">
        <f t="shared" si="9"/>
        <v>39538.924930491194</v>
      </c>
      <c r="P29" t="str">
        <f t="shared" si="3"/>
        <v>CAD</v>
      </c>
      <c r="Q29">
        <f t="shared" si="4"/>
        <v>1.2948</v>
      </c>
    </row>
    <row r="30" spans="1:17" x14ac:dyDescent="0.25">
      <c r="A30" t="s">
        <v>1092</v>
      </c>
      <c r="B30" t="s">
        <v>18</v>
      </c>
      <c r="C30" t="str">
        <f t="shared" si="10"/>
        <v>JPY</v>
      </c>
      <c r="D30">
        <f t="shared" si="2"/>
        <v>104.91</v>
      </c>
      <c r="E30" t="s">
        <v>1091</v>
      </c>
      <c r="F30" t="s">
        <v>5</v>
      </c>
      <c r="G30" s="112">
        <f>[4]currenciesATR!$B19</f>
        <v>115.6</v>
      </c>
      <c r="H30" s="112">
        <f>[4]currenciesATR!$C19</f>
        <v>2.2743000000000002</v>
      </c>
      <c r="I30" s="138">
        <f t="shared" si="5"/>
        <v>55094.843198932424</v>
      </c>
      <c r="J30" s="114">
        <f t="shared" si="6"/>
        <v>5</v>
      </c>
      <c r="K30" t="str">
        <f t="shared" si="7"/>
        <v>'EURJPY':5,</v>
      </c>
      <c r="L30" t="s">
        <v>26</v>
      </c>
      <c r="M30" s="114">
        <f t="shared" si="8"/>
        <v>3</v>
      </c>
      <c r="N30" s="166">
        <f>G23</f>
        <v>1.2965</v>
      </c>
      <c r="O30" s="138">
        <f t="shared" si="9"/>
        <v>39539.493748093933</v>
      </c>
      <c r="P30" t="str">
        <f t="shared" si="3"/>
        <v>CHF</v>
      </c>
      <c r="Q30">
        <f t="shared" si="4"/>
        <v>0.98370000000000002</v>
      </c>
    </row>
    <row r="31" spans="1:17" x14ac:dyDescent="0.25">
      <c r="A31" t="s">
        <v>1093</v>
      </c>
      <c r="B31" t="s">
        <v>19</v>
      </c>
      <c r="C31" t="str">
        <f t="shared" si="10"/>
        <v>CHF</v>
      </c>
      <c r="D31">
        <f t="shared" si="2"/>
        <v>0.98370000000000002</v>
      </c>
      <c r="E31" t="s">
        <v>1092</v>
      </c>
      <c r="F31" t="s">
        <v>18</v>
      </c>
      <c r="G31" s="112">
        <f>[4]currenciesATR!$B20</f>
        <v>1.0846</v>
      </c>
      <c r="H31" s="112">
        <f>[4]currenciesATR!$C20</f>
        <v>7.7549999999999997E-3</v>
      </c>
      <c r="I31" s="138">
        <f t="shared" si="5"/>
        <v>55128.596116702247</v>
      </c>
      <c r="J31" s="114">
        <f t="shared" si="6"/>
        <v>5</v>
      </c>
      <c r="K31" t="str">
        <f t="shared" si="7"/>
        <v>'EURCHF':5,</v>
      </c>
      <c r="L31" t="s">
        <v>6</v>
      </c>
      <c r="M31" s="114">
        <f t="shared" si="8"/>
        <v>3</v>
      </c>
      <c r="N31" s="166">
        <f>G25</f>
        <v>138.14099999999999</v>
      </c>
      <c r="O31" s="138">
        <f t="shared" si="9"/>
        <v>39502.71661424078</v>
      </c>
      <c r="P31" t="str">
        <f t="shared" si="3"/>
        <v>JPY</v>
      </c>
      <c r="Q31">
        <f t="shared" si="4"/>
        <v>104.91</v>
      </c>
    </row>
    <row r="32" spans="1:17" x14ac:dyDescent="0.25">
      <c r="A32" t="s">
        <v>1095</v>
      </c>
      <c r="B32" t="s">
        <v>10</v>
      </c>
      <c r="C32" t="str">
        <f t="shared" si="10"/>
        <v>GBP</v>
      </c>
      <c r="D32">
        <f t="shared" si="2"/>
        <v>0.75861022606584738</v>
      </c>
      <c r="E32" t="s">
        <v>1093</v>
      </c>
      <c r="F32" t="s">
        <v>19</v>
      </c>
      <c r="G32" s="112">
        <f>[4]currenciesATR!$B21</f>
        <v>0.83696999999999999</v>
      </c>
      <c r="H32" s="112">
        <f>[4]currenciesATR!$C21</f>
        <v>1.49745E-2</v>
      </c>
      <c r="I32" s="138">
        <f t="shared" si="5"/>
        <v>55164.6927</v>
      </c>
      <c r="J32" s="114">
        <f t="shared" si="6"/>
        <v>5</v>
      </c>
      <c r="K32" t="str">
        <f t="shared" si="7"/>
        <v>'EURGBP':5,</v>
      </c>
      <c r="L32" t="s">
        <v>25</v>
      </c>
      <c r="M32" s="114">
        <f t="shared" si="8"/>
        <v>3</v>
      </c>
      <c r="N32" s="166">
        <f>G22</f>
        <v>1.8499000000000001</v>
      </c>
      <c r="O32" s="138">
        <f t="shared" si="9"/>
        <v>39519.333229349999</v>
      </c>
      <c r="P32" t="str">
        <f t="shared" si="3"/>
        <v>NZD</v>
      </c>
      <c r="Q32">
        <f t="shared" si="4"/>
        <v>1.4043000087558106</v>
      </c>
    </row>
    <row r="33" spans="1:17" x14ac:dyDescent="0.25">
      <c r="A33" t="s">
        <v>1087</v>
      </c>
      <c r="B33" t="s">
        <v>3</v>
      </c>
      <c r="C33" t="str">
        <f t="shared" si="10"/>
        <v>USD</v>
      </c>
      <c r="D33">
        <f t="shared" si="2"/>
        <v>1</v>
      </c>
      <c r="E33" t="s">
        <v>1095</v>
      </c>
      <c r="F33" t="s">
        <v>10</v>
      </c>
      <c r="G33" s="112">
        <f>[4]currenciesATR!$B22</f>
        <v>1.1029</v>
      </c>
      <c r="H33" s="112">
        <f>[4]currenciesATR!$C22</f>
        <v>1.1145E-2</v>
      </c>
      <c r="I33" s="138">
        <f t="shared" si="5"/>
        <v>55145</v>
      </c>
      <c r="J33" s="114">
        <f t="shared" si="6"/>
        <v>5</v>
      </c>
      <c r="K33" t="str">
        <f t="shared" si="7"/>
        <v>'EURUSD':5,</v>
      </c>
      <c r="L33" t="s">
        <v>14</v>
      </c>
      <c r="M33" s="114">
        <f t="shared" si="8"/>
        <v>3</v>
      </c>
      <c r="N33" s="166">
        <f>G24</f>
        <v>1.3182</v>
      </c>
      <c r="O33" s="138">
        <f t="shared" si="9"/>
        <v>39546</v>
      </c>
      <c r="P33" t="str">
        <f t="shared" si="3"/>
        <v>USD</v>
      </c>
      <c r="Q33">
        <f t="shared" si="4"/>
        <v>1</v>
      </c>
    </row>
    <row r="34" spans="1:17" x14ac:dyDescent="0.25">
      <c r="A34" t="s">
        <v>1103</v>
      </c>
      <c r="B34" t="s">
        <v>2</v>
      </c>
      <c r="C34" t="str">
        <f t="shared" si="10"/>
        <v>JPY</v>
      </c>
      <c r="D34">
        <f t="shared" si="2"/>
        <v>104.91</v>
      </c>
      <c r="E34" t="s">
        <v>1087</v>
      </c>
      <c r="F34" t="s">
        <v>3</v>
      </c>
      <c r="G34" s="112">
        <f>[4]currenciesATR!$B23</f>
        <v>80.88586196</v>
      </c>
      <c r="H34" s="112">
        <f>[4]currenciesATR!$C23</f>
        <v>1.6242940875</v>
      </c>
      <c r="I34" s="138">
        <f t="shared" si="5"/>
        <v>46260.144100657708</v>
      </c>
      <c r="J34" s="114">
        <f t="shared" si="6"/>
        <v>6</v>
      </c>
      <c r="K34" t="str">
        <f t="shared" si="7"/>
        <v>'CADJPY':6,</v>
      </c>
      <c r="L34" t="s">
        <v>29</v>
      </c>
      <c r="M34" s="114">
        <f t="shared" si="8"/>
        <v>5</v>
      </c>
      <c r="N34" s="166">
        <f>G19</f>
        <v>0.92230000000000001</v>
      </c>
      <c r="O34" s="138">
        <f t="shared" si="9"/>
        <v>35615.539079394504</v>
      </c>
      <c r="P34" t="str">
        <f t="shared" si="3"/>
        <v>CAD</v>
      </c>
      <c r="Q34">
        <f t="shared" si="4"/>
        <v>1.2948</v>
      </c>
    </row>
    <row r="35" spans="1:17" x14ac:dyDescent="0.25">
      <c r="A35" t="s">
        <v>1088</v>
      </c>
      <c r="B35" t="s">
        <v>4</v>
      </c>
      <c r="C35" t="str">
        <f t="shared" si="10"/>
        <v>JPY</v>
      </c>
      <c r="D35">
        <f t="shared" si="2"/>
        <v>104.91</v>
      </c>
      <c r="E35" t="s">
        <v>1103</v>
      </c>
      <c r="F35" t="s">
        <v>2</v>
      </c>
      <c r="G35" s="112">
        <f>[4]currenciesATR!$B24</f>
        <v>74.654721910000006</v>
      </c>
      <c r="H35" s="112">
        <f>[4]currenciesATR!$C24</f>
        <v>1.6612501260000001</v>
      </c>
      <c r="I35" s="138">
        <f t="shared" si="5"/>
        <v>49812.511044704988</v>
      </c>
      <c r="J35" s="114">
        <f t="shared" si="6"/>
        <v>7</v>
      </c>
      <c r="K35" t="str">
        <f t="shared" si="7"/>
        <v>'NZDJPY':7,</v>
      </c>
      <c r="L35" t="s">
        <v>28</v>
      </c>
      <c r="M35" s="114">
        <f t="shared" si="8"/>
        <v>5</v>
      </c>
      <c r="N35" s="166">
        <f>G21</f>
        <v>0.69939852000000002</v>
      </c>
      <c r="O35" s="138">
        <f t="shared" si="9"/>
        <v>35549.380908813662</v>
      </c>
      <c r="P35" t="str">
        <f t="shared" si="3"/>
        <v>CHF</v>
      </c>
      <c r="Q35">
        <f t="shared" si="4"/>
        <v>0.98370000000000002</v>
      </c>
    </row>
    <row r="36" spans="1:17" x14ac:dyDescent="0.25">
      <c r="A36" t="s">
        <v>1104</v>
      </c>
      <c r="B36" t="s">
        <v>17</v>
      </c>
      <c r="C36" t="str">
        <f t="shared" si="10"/>
        <v>JPY</v>
      </c>
      <c r="D36">
        <f t="shared" si="2"/>
        <v>104.91</v>
      </c>
      <c r="E36" t="s">
        <v>1088</v>
      </c>
      <c r="F36" t="s">
        <v>4</v>
      </c>
      <c r="G36" s="112">
        <f>[4]currenciesATR!$B25</f>
        <v>106.56436488</v>
      </c>
      <c r="H36" s="112">
        <f>[4]currenciesATR!$C25</f>
        <v>1.8502517329999999</v>
      </c>
      <c r="I36" s="138">
        <f t="shared" si="5"/>
        <v>50788.468630254501</v>
      </c>
      <c r="J36" s="114">
        <f t="shared" si="6"/>
        <v>5</v>
      </c>
      <c r="K36" t="str">
        <f t="shared" si="7"/>
        <v>'CHFJPY':5,</v>
      </c>
      <c r="L36" t="s">
        <v>2</v>
      </c>
      <c r="M36" s="114">
        <f t="shared" si="8"/>
        <v>5</v>
      </c>
      <c r="N36" s="166">
        <f>G35</f>
        <v>74.654721910000006</v>
      </c>
      <c r="O36" s="138">
        <f t="shared" si="9"/>
        <v>35580.365031932139</v>
      </c>
      <c r="P36" t="str">
        <f t="shared" si="3"/>
        <v>JPY</v>
      </c>
      <c r="Q36">
        <f t="shared" si="4"/>
        <v>104.91</v>
      </c>
    </row>
    <row r="37" spans="1:17" x14ac:dyDescent="0.25">
      <c r="A37" t="s">
        <v>1106</v>
      </c>
      <c r="B37" t="s">
        <v>16</v>
      </c>
      <c r="C37" t="str">
        <f t="shared" si="10"/>
        <v>USD</v>
      </c>
      <c r="D37">
        <f t="shared" si="2"/>
        <v>1</v>
      </c>
      <c r="E37" t="s">
        <v>1104</v>
      </c>
      <c r="F37" t="s">
        <v>17</v>
      </c>
      <c r="G37" s="112">
        <f>[4]currenciesATR!$B26</f>
        <v>0.71209855</v>
      </c>
      <c r="H37" s="112">
        <f>[4]currenciesATR!$C26</f>
        <v>9.8741404999999997E-3</v>
      </c>
      <c r="I37" s="138">
        <f t="shared" si="5"/>
        <v>49846.898500000003</v>
      </c>
      <c r="J37" s="114">
        <f t="shared" si="6"/>
        <v>7</v>
      </c>
      <c r="K37" t="str">
        <f t="shared" si="7"/>
        <v>'NZDUSD':7,</v>
      </c>
      <c r="L37" t="s">
        <v>17</v>
      </c>
      <c r="M37" s="114">
        <f t="shared" si="8"/>
        <v>5</v>
      </c>
      <c r="N37" s="166">
        <f>G37</f>
        <v>0.71209855</v>
      </c>
      <c r="O37" s="138">
        <f t="shared" si="9"/>
        <v>35604.927499999998</v>
      </c>
      <c r="P37" t="str">
        <f t="shared" si="3"/>
        <v>USD</v>
      </c>
      <c r="Q37">
        <f t="shared" si="4"/>
        <v>1</v>
      </c>
    </row>
    <row r="38" spans="1:17" x14ac:dyDescent="0.25">
      <c r="A38" t="s">
        <v>1105</v>
      </c>
      <c r="B38" t="s">
        <v>15</v>
      </c>
      <c r="C38" t="str">
        <f t="shared" si="10"/>
        <v>CHF</v>
      </c>
      <c r="D38">
        <f t="shared" si="2"/>
        <v>0.98370000000000002</v>
      </c>
      <c r="E38" t="s">
        <v>1106</v>
      </c>
      <c r="F38" t="s">
        <v>16</v>
      </c>
      <c r="G38" s="112">
        <f>[4]currenciesATR!$B27</f>
        <v>0.98370000000000002</v>
      </c>
      <c r="H38" s="112">
        <f>[4]currenciesATR!$C27</f>
        <v>7.9000000000000008E-3</v>
      </c>
      <c r="I38" s="138">
        <f t="shared" si="5"/>
        <v>50000</v>
      </c>
      <c r="J38" s="114">
        <f t="shared" si="6"/>
        <v>5</v>
      </c>
      <c r="K38" t="str">
        <f t="shared" si="7"/>
        <v>'USDCHF':5,</v>
      </c>
      <c r="L38" t="s">
        <v>15</v>
      </c>
      <c r="M38" s="114">
        <f t="shared" si="8"/>
        <v>4</v>
      </c>
      <c r="N38" s="166">
        <f>G39</f>
        <v>1.2948</v>
      </c>
      <c r="O38" s="138">
        <f t="shared" si="9"/>
        <v>40000</v>
      </c>
      <c r="P38" t="str">
        <f t="shared" si="3"/>
        <v>CAD</v>
      </c>
      <c r="Q38">
        <f t="shared" si="4"/>
        <v>1.2948</v>
      </c>
    </row>
    <row r="39" spans="1:17" x14ac:dyDescent="0.25">
      <c r="A39" t="s">
        <v>1107</v>
      </c>
      <c r="B39" t="s">
        <v>8</v>
      </c>
      <c r="C39" t="str">
        <f t="shared" si="10"/>
        <v>CAD</v>
      </c>
      <c r="D39">
        <f t="shared" si="2"/>
        <v>1.2948</v>
      </c>
      <c r="E39" t="s">
        <v>1105</v>
      </c>
      <c r="F39" t="s">
        <v>15</v>
      </c>
      <c r="G39" s="112">
        <f>[4]currenciesATR!$B28</f>
        <v>1.2948</v>
      </c>
      <c r="H39" s="112">
        <f>[4]currenciesATR!$C28</f>
        <v>1.3089999999999999E-2</v>
      </c>
      <c r="I39" s="138">
        <f t="shared" si="5"/>
        <v>50000</v>
      </c>
      <c r="J39" s="114">
        <f t="shared" si="6"/>
        <v>5</v>
      </c>
      <c r="K39" t="str">
        <f t="shared" si="7"/>
        <v>'USDCAD':5,</v>
      </c>
      <c r="L39" t="s">
        <v>16</v>
      </c>
      <c r="M39" s="114">
        <f t="shared" si="8"/>
        <v>4</v>
      </c>
      <c r="N39" s="166">
        <f>G38</f>
        <v>0.98370000000000002</v>
      </c>
      <c r="O39" s="138">
        <f t="shared" si="9"/>
        <v>40000</v>
      </c>
      <c r="P39" t="str">
        <f t="shared" si="3"/>
        <v>CHF</v>
      </c>
      <c r="Q39">
        <f t="shared" si="4"/>
        <v>0.98370000000000002</v>
      </c>
    </row>
    <row r="40" spans="1:17" x14ac:dyDescent="0.25">
      <c r="A40" t="s">
        <v>1133</v>
      </c>
      <c r="B40" t="s">
        <v>29</v>
      </c>
      <c r="C40" t="str">
        <f t="shared" si="10"/>
        <v>JPY</v>
      </c>
      <c r="D40">
        <f t="shared" si="2"/>
        <v>104.91</v>
      </c>
      <c r="E40" t="s">
        <v>1107</v>
      </c>
      <c r="F40" t="s">
        <v>8</v>
      </c>
      <c r="G40" s="112">
        <f>[4]currenciesATR!$B29</f>
        <v>104.91</v>
      </c>
      <c r="H40" s="112">
        <f>[4]currenciesATR!$C29</f>
        <v>1.5874999999999999</v>
      </c>
      <c r="I40" s="138">
        <f t="shared" si="5"/>
        <v>50000</v>
      </c>
      <c r="J40" s="114">
        <f t="shared" si="6"/>
        <v>5</v>
      </c>
      <c r="K40" t="str">
        <f t="shared" si="7"/>
        <v>'USDJPY':5,</v>
      </c>
      <c r="L40" t="s">
        <v>8</v>
      </c>
      <c r="M40" s="114">
        <f t="shared" si="8"/>
        <v>4</v>
      </c>
      <c r="N40" s="166">
        <f>G40</f>
        <v>104.91</v>
      </c>
      <c r="O40" s="138">
        <f t="shared" si="9"/>
        <v>40000</v>
      </c>
      <c r="P40" t="str">
        <f t="shared" si="3"/>
        <v>JPY</v>
      </c>
      <c r="Q40">
        <f t="shared" si="4"/>
        <v>104.91</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104.91</v>
      </c>
      <c r="O54" s="139">
        <f t="shared" si="12"/>
        <v>13784.386617100372</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104.91</v>
      </c>
      <c r="O71" s="139">
        <f t="shared" si="12"/>
        <v>424.43046420741587</v>
      </c>
      <c r="P71" s="114">
        <f t="shared" si="14"/>
        <v>24</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1.2948</v>
      </c>
      <c r="O94" s="139">
        <f t="shared" si="16"/>
        <v>271.08433734939763</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0.90670051681929464</v>
      </c>
      <c r="O117" s="139">
        <f t="shared" si="19"/>
        <v>10720.188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1.3194352816994326</v>
      </c>
      <c r="O118" s="139">
        <f t="shared" si="19"/>
        <v>6394.4023000000007</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104.91</v>
      </c>
      <c r="O119" s="139">
        <f t="shared" si="19"/>
        <v>476.59898961014204</v>
      </c>
      <c r="P119" s="114">
        <f t="shared" si="20"/>
        <v>21</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0.90670051681929464</v>
      </c>
      <c r="O120" s="139">
        <f t="shared" si="19"/>
        <v>4273.7375000000002</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0.90670051681929464</v>
      </c>
      <c r="O121" s="139">
        <f t="shared" si="19"/>
        <v>1240.7624999999998</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0.90670051681929464</v>
      </c>
      <c r="O122" s="139">
        <f t="shared" si="19"/>
        <v>1461.3425</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0.90670051681929464</v>
      </c>
      <c r="O123" s="139">
        <f t="shared" si="19"/>
        <v>7141.2774999999992</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1.2948</v>
      </c>
      <c r="O124" s="139">
        <f t="shared" si="19"/>
        <v>1158.4800741427248</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0.90670051681929464</v>
      </c>
      <c r="O126" s="139">
        <f t="shared" si="19"/>
        <v>5735.08</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0.90670051681929464</v>
      </c>
      <c r="O128" s="139">
        <f t="shared" si="19"/>
        <v>671.66609999999991</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0.90670051681929464</v>
      </c>
      <c r="O129" s="139">
        <f t="shared" si="19"/>
        <v>3198.41</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0.90670051681929464</v>
      </c>
      <c r="O130" s="139">
        <f t="shared" si="19"/>
        <v>537.1123</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0.75861022606584738</v>
      </c>
      <c r="O131" s="139">
        <f t="shared" si="19"/>
        <v>1977.3</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1.3194352816994326</v>
      </c>
      <c r="O133" s="139">
        <f t="shared" si="19"/>
        <v>568.42500000000007</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1.3194352816994326</v>
      </c>
      <c r="O136" s="139">
        <f t="shared" si="19"/>
        <v>757.90000000000009</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1.3194352816994326</v>
      </c>
      <c r="O137" s="139">
        <f t="shared" si="19"/>
        <v>2463.1750000000002</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0.90670051681929464</v>
      </c>
      <c r="O138" s="139">
        <f t="shared" si="19"/>
        <v>12407.625</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0.90670051681929464</v>
      </c>
      <c r="O139" s="139">
        <f t="shared" ref="O139:O170" si="23">M139/N139</f>
        <v>413.58749999999998</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104.91</v>
      </c>
      <c r="O141" s="139">
        <f t="shared" si="23"/>
        <v>4765.9898961014205</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0.75861022606584738</v>
      </c>
      <c r="O142" s="139">
        <f t="shared" si="23"/>
        <v>5618.1683999999996</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0.75861022606584738</v>
      </c>
      <c r="O143" s="139">
        <f t="shared" si="23"/>
        <v>5189.7533999999996</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0.75861022606584738</v>
      </c>
      <c r="O144" s="139">
        <f t="shared" si="23"/>
        <v>404.68739999999997</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0.98370000000000002</v>
      </c>
      <c r="O146" s="139">
        <f t="shared" si="23"/>
        <v>612.9917657822507</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0.90670051681929464</v>
      </c>
      <c r="O149" s="139">
        <f t="shared" si="23"/>
        <v>604.38919999999996</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104.91</v>
      </c>
      <c r="O151" s="139">
        <f t="shared" si="23"/>
        <v>12171.194357067963</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0.75861022606584738</v>
      </c>
      <c r="O152" s="139">
        <f t="shared" si="23"/>
        <v>2322.6684</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1.2948</v>
      </c>
      <c r="O164" s="139">
        <f t="shared" si="23"/>
        <v>4550.5097312326234</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0.90670051681929464</v>
      </c>
      <c r="O165" s="139">
        <f t="shared" si="23"/>
        <v>7651.9201999999996</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0.75861022606584738</v>
      </c>
      <c r="O166" s="139">
        <f t="shared" si="23"/>
        <v>1581.84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0.98370000000000002</v>
      </c>
      <c r="O167" s="139">
        <f t="shared" si="23"/>
        <v>8702.8565619599467</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0.90670051681929464</v>
      </c>
      <c r="O168" s="139">
        <f t="shared" si="23"/>
        <v>827.17499999999995</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0.90670051681929464</v>
      </c>
      <c r="O169" s="139">
        <f t="shared" si="23"/>
        <v>3501.7075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0.90670051681929464</v>
      </c>
      <c r="O170" s="139">
        <f t="shared" si="23"/>
        <v>1733.7587999999998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0.90670051681929464</v>
      </c>
      <c r="O172" s="139">
        <f>M172/N172</f>
        <v>29261.0399</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1.3194352816994326</v>
      </c>
      <c r="O173" s="139">
        <f>M173/N173</f>
        <v>1818.96</v>
      </c>
      <c r="P173" s="114">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22" t="s">
        <v>33</v>
      </c>
      <c r="B1" s="322"/>
      <c r="C1" s="6"/>
      <c r="D1" s="323" t="s">
        <v>34</v>
      </c>
      <c r="E1" s="323"/>
      <c r="F1" s="324"/>
      <c r="G1" s="324"/>
      <c r="H1" s="324"/>
      <c r="I1" s="324"/>
      <c r="J1" s="324"/>
      <c r="K1" s="324"/>
      <c r="L1" s="324"/>
      <c r="M1" s="324"/>
      <c r="N1" s="324"/>
      <c r="O1" s="324"/>
      <c r="P1" s="324"/>
      <c r="Q1" s="324"/>
      <c r="R1" s="324"/>
      <c r="S1" s="324"/>
    </row>
    <row r="2" spans="1:58" ht="15.75" x14ac:dyDescent="0.25">
      <c r="A2" s="306" t="s">
        <v>35</v>
      </c>
      <c r="B2" s="306"/>
      <c r="C2" s="6"/>
      <c r="D2" s="325">
        <v>41080</v>
      </c>
      <c r="E2" s="325"/>
      <c r="F2" s="326"/>
      <c r="G2" s="326"/>
      <c r="H2" s="326"/>
      <c r="I2" s="326"/>
      <c r="J2" s="326"/>
      <c r="K2" s="326"/>
      <c r="L2" s="326"/>
      <c r="M2" s="326"/>
      <c r="N2" s="326"/>
      <c r="O2" s="326"/>
      <c r="P2" s="326"/>
      <c r="Q2" s="326"/>
      <c r="R2" s="326"/>
      <c r="S2" s="326"/>
    </row>
    <row r="3" spans="1:58" ht="15.75" x14ac:dyDescent="0.25">
      <c r="A3" s="306" t="s">
        <v>36</v>
      </c>
      <c r="B3" s="306"/>
      <c r="D3" s="327" t="s">
        <v>37</v>
      </c>
      <c r="E3" s="327"/>
      <c r="F3" s="327"/>
      <c r="G3" s="8"/>
      <c r="H3" s="8"/>
      <c r="I3" s="8"/>
      <c r="J3" s="8"/>
      <c r="K3" s="8"/>
      <c r="L3" s="8"/>
      <c r="M3" s="8"/>
      <c r="N3" s="8"/>
      <c r="O3" s="8"/>
      <c r="P3" s="8"/>
      <c r="Q3" s="8"/>
      <c r="R3" s="8"/>
      <c r="S3" s="8"/>
    </row>
    <row r="4" spans="1:58" ht="15.75" x14ac:dyDescent="0.25">
      <c r="A4" s="306" t="s">
        <v>38</v>
      </c>
      <c r="B4" s="306"/>
      <c r="D4" s="9">
        <v>1</v>
      </c>
      <c r="E4" s="9">
        <v>2</v>
      </c>
      <c r="F4" s="9">
        <v>3</v>
      </c>
      <c r="G4" s="10"/>
      <c r="H4" s="11"/>
      <c r="I4" s="11"/>
      <c r="J4" s="11"/>
      <c r="K4" s="11"/>
      <c r="L4" s="11"/>
      <c r="M4" s="11"/>
      <c r="N4" s="11"/>
      <c r="O4" s="11"/>
      <c r="P4" s="11"/>
      <c r="Q4" s="11"/>
      <c r="R4" s="11"/>
      <c r="S4" s="11"/>
    </row>
    <row r="5" spans="1:58" x14ac:dyDescent="0.25">
      <c r="A5" s="306" t="s">
        <v>39</v>
      </c>
      <c r="B5" s="306"/>
      <c r="D5" s="12" t="s">
        <v>40</v>
      </c>
      <c r="E5" s="12" t="s">
        <v>41</v>
      </c>
      <c r="F5" s="12" t="s">
        <v>41</v>
      </c>
      <c r="G5" s="13"/>
      <c r="H5" s="307" t="s">
        <v>42</v>
      </c>
      <c r="I5" s="308"/>
      <c r="J5" s="308"/>
      <c r="K5" s="308"/>
      <c r="L5" s="308"/>
      <c r="M5" s="308"/>
      <c r="N5" s="308"/>
      <c r="O5" s="308"/>
      <c r="P5" s="308"/>
      <c r="Q5" s="308"/>
      <c r="R5" s="308"/>
      <c r="S5" s="309"/>
    </row>
    <row r="6" spans="1:58" x14ac:dyDescent="0.25">
      <c r="A6" s="14"/>
      <c r="B6" s="14"/>
      <c r="C6" s="15"/>
      <c r="D6" s="16"/>
      <c r="E6" s="16" t="s">
        <v>43</v>
      </c>
      <c r="F6" s="16" t="s">
        <v>44</v>
      </c>
      <c r="G6" s="17"/>
      <c r="H6" s="310" t="s">
        <v>45</v>
      </c>
      <c r="I6" s="311"/>
      <c r="J6" s="312"/>
      <c r="K6" s="313" t="s">
        <v>46</v>
      </c>
      <c r="L6" s="314"/>
      <c r="M6" s="315"/>
      <c r="N6" s="316" t="s">
        <v>47</v>
      </c>
      <c r="O6" s="317"/>
      <c r="P6" s="318"/>
      <c r="Q6" s="319" t="s">
        <v>48</v>
      </c>
      <c r="R6" s="320"/>
      <c r="S6" s="321"/>
    </row>
    <row r="7" spans="1:58" x14ac:dyDescent="0.25">
      <c r="A7" s="18"/>
      <c r="B7" s="18"/>
      <c r="C7" s="15"/>
      <c r="D7" s="19"/>
      <c r="E7" s="20"/>
      <c r="F7" s="21"/>
      <c r="G7" s="21"/>
      <c r="H7" s="296" t="s">
        <v>49</v>
      </c>
      <c r="I7" s="296"/>
      <c r="J7" s="296"/>
      <c r="K7" s="296"/>
      <c r="L7" s="296"/>
      <c r="M7" s="296"/>
      <c r="N7" s="296"/>
      <c r="O7" s="296"/>
      <c r="P7" s="296"/>
      <c r="Q7" s="296"/>
      <c r="R7" s="296"/>
      <c r="S7" s="296"/>
      <c r="U7" s="296" t="s">
        <v>50</v>
      </c>
      <c r="V7" s="296"/>
      <c r="W7" s="296"/>
      <c r="X7" s="296"/>
      <c r="Y7" s="296"/>
      <c r="Z7" s="296"/>
      <c r="AA7" s="296"/>
      <c r="AB7" s="296"/>
      <c r="AC7" s="296"/>
      <c r="AD7" s="296"/>
      <c r="AE7" s="296"/>
      <c r="AF7" s="296"/>
      <c r="AU7" s="296" t="s">
        <v>51</v>
      </c>
      <c r="AV7" s="296"/>
      <c r="AW7" s="296"/>
      <c r="AX7" s="296"/>
      <c r="AY7" s="296"/>
      <c r="AZ7" s="296"/>
      <c r="BA7" s="296"/>
      <c r="BB7" s="296"/>
      <c r="BC7" s="296"/>
      <c r="BD7" s="296"/>
      <c r="BE7" s="296"/>
      <c r="BF7" s="296"/>
    </row>
    <row r="8" spans="1:58" x14ac:dyDescent="0.25">
      <c r="A8" s="303" t="s">
        <v>52</v>
      </c>
      <c r="B8" s="303"/>
      <c r="D8" s="304" t="s">
        <v>53</v>
      </c>
      <c r="E8" s="304"/>
      <c r="F8" s="305"/>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6" t="s">
        <v>49</v>
      </c>
      <c r="I35" s="296"/>
      <c r="J35" s="296"/>
      <c r="K35" s="296"/>
      <c r="L35" s="296"/>
      <c r="M35" s="296"/>
      <c r="N35" s="296"/>
      <c r="O35" s="296"/>
      <c r="P35" s="296"/>
      <c r="Q35" s="296"/>
      <c r="R35" s="296"/>
      <c r="S35" s="296"/>
      <c r="U35" s="296" t="s">
        <v>50</v>
      </c>
      <c r="V35" s="296"/>
      <c r="W35" s="296"/>
      <c r="X35" s="296"/>
      <c r="Y35" s="296"/>
      <c r="Z35" s="296"/>
      <c r="AA35" s="296"/>
      <c r="AB35" s="296"/>
      <c r="AC35" s="296"/>
      <c r="AD35" s="296"/>
      <c r="AE35" s="296"/>
      <c r="AF35" s="296"/>
      <c r="AH35" s="296" t="s">
        <v>112</v>
      </c>
      <c r="AI35" s="296"/>
      <c r="AJ35" s="296"/>
      <c r="AK35" s="296"/>
      <c r="AL35" s="296"/>
      <c r="AM35" s="296"/>
      <c r="AN35" s="296"/>
      <c r="AO35" s="296"/>
      <c r="AP35" s="296"/>
      <c r="AQ35" s="296"/>
      <c r="AR35" s="296"/>
      <c r="AS35" s="296"/>
      <c r="AU35" s="296" t="s">
        <v>51</v>
      </c>
      <c r="AV35" s="296"/>
      <c r="AW35" s="296"/>
      <c r="AX35" s="296"/>
      <c r="AY35" s="296"/>
      <c r="AZ35" s="296"/>
      <c r="BA35" s="296"/>
      <c r="BB35" s="296"/>
      <c r="BC35" s="296"/>
      <c r="BD35" s="296"/>
      <c r="BE35" s="296"/>
      <c r="BF35" s="296"/>
    </row>
    <row r="36" spans="1:58" x14ac:dyDescent="0.25">
      <c r="A36" s="303" t="s">
        <v>113</v>
      </c>
      <c r="B36" s="303"/>
      <c r="D36" s="304" t="s">
        <v>114</v>
      </c>
      <c r="E36" s="304"/>
      <c r="F36" s="305"/>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6" t="s">
        <v>49</v>
      </c>
      <c r="I47" s="296"/>
      <c r="J47" s="296"/>
      <c r="K47" s="296"/>
      <c r="L47" s="296"/>
      <c r="M47" s="296"/>
      <c r="N47" s="296"/>
      <c r="O47" s="296"/>
      <c r="P47" s="296"/>
      <c r="Q47" s="296"/>
      <c r="R47" s="296"/>
      <c r="S47" s="296"/>
      <c r="U47" s="296" t="s">
        <v>50</v>
      </c>
      <c r="V47" s="296"/>
      <c r="W47" s="296"/>
      <c r="X47" s="296"/>
      <c r="Y47" s="296"/>
      <c r="Z47" s="296"/>
      <c r="AA47" s="296"/>
      <c r="AB47" s="296"/>
      <c r="AC47" s="296"/>
      <c r="AD47" s="296"/>
      <c r="AE47" s="296"/>
      <c r="AF47" s="296"/>
      <c r="AH47" s="296" t="s">
        <v>112</v>
      </c>
      <c r="AI47" s="296"/>
      <c r="AJ47" s="296"/>
      <c r="AK47" s="296"/>
      <c r="AL47" s="296"/>
      <c r="AM47" s="296"/>
      <c r="AN47" s="296"/>
      <c r="AO47" s="296"/>
      <c r="AP47" s="296"/>
      <c r="AQ47" s="296"/>
      <c r="AR47" s="296"/>
      <c r="AS47" s="296"/>
      <c r="AU47" s="296" t="s">
        <v>51</v>
      </c>
      <c r="AV47" s="296"/>
      <c r="AW47" s="296"/>
      <c r="AX47" s="296"/>
      <c r="AY47" s="296"/>
      <c r="AZ47" s="296"/>
      <c r="BA47" s="296"/>
      <c r="BB47" s="296"/>
      <c r="BC47" s="296"/>
      <c r="BD47" s="296"/>
      <c r="BE47" s="296"/>
      <c r="BF47" s="296"/>
    </row>
    <row r="48" spans="1:58" x14ac:dyDescent="0.25">
      <c r="A48" s="303" t="s">
        <v>131</v>
      </c>
      <c r="B48" s="303"/>
      <c r="C48" s="14"/>
      <c r="D48" s="304" t="s">
        <v>132</v>
      </c>
      <c r="E48" s="304"/>
      <c r="F48" s="305"/>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6" t="s">
        <v>166</v>
      </c>
      <c r="I65" s="296"/>
      <c r="J65" s="296"/>
      <c r="K65" s="296"/>
      <c r="L65" s="296"/>
      <c r="M65" s="296"/>
      <c r="N65" s="296"/>
      <c r="O65" s="296"/>
      <c r="P65" s="296"/>
      <c r="Q65" s="296"/>
      <c r="R65" s="296"/>
      <c r="S65" s="296"/>
      <c r="U65" s="297" t="s">
        <v>49</v>
      </c>
      <c r="V65" s="297"/>
      <c r="W65" s="297"/>
      <c r="X65" s="297"/>
      <c r="Y65" s="297"/>
      <c r="Z65" s="297"/>
      <c r="AA65" s="297"/>
      <c r="AB65" s="297"/>
      <c r="AC65" s="297"/>
      <c r="AD65" s="297"/>
      <c r="AE65" s="297"/>
      <c r="AF65" s="297"/>
      <c r="AH65" s="296" t="s">
        <v>50</v>
      </c>
      <c r="AI65" s="296"/>
      <c r="AJ65" s="296"/>
      <c r="AK65" s="296"/>
      <c r="AL65" s="296"/>
      <c r="AM65" s="296"/>
      <c r="AN65" s="296"/>
      <c r="AO65" s="296"/>
      <c r="AP65" s="296"/>
      <c r="AQ65" s="296"/>
      <c r="AR65" s="296"/>
      <c r="AS65" s="296"/>
      <c r="AU65" s="296" t="s">
        <v>51</v>
      </c>
      <c r="AV65" s="296"/>
      <c r="AW65" s="296"/>
      <c r="AX65" s="296"/>
      <c r="AY65" s="296"/>
      <c r="AZ65" s="296"/>
      <c r="BA65" s="296"/>
      <c r="BB65" s="296"/>
      <c r="BC65" s="296"/>
      <c r="BD65" s="296"/>
      <c r="BE65" s="296"/>
      <c r="BF65" s="296"/>
    </row>
    <row r="66" spans="1:58" x14ac:dyDescent="0.25">
      <c r="A66" s="298" t="s">
        <v>167</v>
      </c>
      <c r="B66" s="298"/>
      <c r="D66" s="299" t="s">
        <v>168</v>
      </c>
      <c r="E66" s="299"/>
      <c r="F66" s="300"/>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6" t="s">
        <v>166</v>
      </c>
      <c r="I72" s="296"/>
      <c r="J72" s="296"/>
      <c r="K72" s="296"/>
      <c r="L72" s="296"/>
      <c r="M72" s="296"/>
      <c r="N72" s="296"/>
      <c r="O72" s="296"/>
      <c r="P72" s="296"/>
      <c r="Q72" s="296"/>
      <c r="R72" s="296"/>
      <c r="S72" s="296"/>
      <c r="U72" s="297" t="s">
        <v>49</v>
      </c>
      <c r="V72" s="297"/>
      <c r="W72" s="297"/>
      <c r="X72" s="297"/>
      <c r="Y72" s="297"/>
      <c r="Z72" s="297"/>
      <c r="AA72" s="297"/>
      <c r="AB72" s="297"/>
      <c r="AC72" s="297"/>
      <c r="AD72" s="297"/>
      <c r="AE72" s="297"/>
      <c r="AF72" s="297"/>
      <c r="AH72" s="296" t="s">
        <v>50</v>
      </c>
      <c r="AI72" s="296"/>
      <c r="AJ72" s="296"/>
      <c r="AK72" s="296"/>
      <c r="AL72" s="296"/>
      <c r="AM72" s="296"/>
      <c r="AN72" s="296"/>
      <c r="AO72" s="296"/>
      <c r="AP72" s="296"/>
      <c r="AQ72" s="296"/>
      <c r="AR72" s="296"/>
      <c r="AS72" s="296"/>
      <c r="AU72" s="296" t="s">
        <v>51</v>
      </c>
      <c r="AV72" s="296"/>
      <c r="AW72" s="296"/>
      <c r="AX72" s="296"/>
      <c r="AY72" s="296"/>
      <c r="AZ72" s="296"/>
      <c r="BA72" s="296"/>
      <c r="BB72" s="296"/>
      <c r="BC72" s="296"/>
      <c r="BD72" s="296"/>
      <c r="BE72" s="296"/>
      <c r="BF72" s="296"/>
    </row>
    <row r="73" spans="1:58" x14ac:dyDescent="0.25">
      <c r="A73" s="301" t="s">
        <v>180</v>
      </c>
      <c r="B73" s="301"/>
      <c r="D73" s="301" t="s">
        <v>168</v>
      </c>
      <c r="E73" s="301"/>
      <c r="F73" s="302"/>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6" t="s">
        <v>193</v>
      </c>
      <c r="I80" s="296"/>
      <c r="J80" s="296"/>
      <c r="K80" s="296"/>
      <c r="L80" s="296"/>
      <c r="M80" s="296"/>
      <c r="N80" s="296"/>
      <c r="O80" s="296"/>
      <c r="P80" s="296"/>
      <c r="Q80" s="296"/>
      <c r="R80" s="296"/>
      <c r="S80" s="296"/>
      <c r="U80" s="297" t="s">
        <v>49</v>
      </c>
      <c r="V80" s="297"/>
      <c r="W80" s="297"/>
      <c r="X80" s="297"/>
      <c r="Y80" s="297"/>
      <c r="Z80" s="297"/>
      <c r="AA80" s="297"/>
      <c r="AB80" s="297"/>
      <c r="AC80" s="297"/>
      <c r="AD80" s="297"/>
      <c r="AE80" s="297"/>
      <c r="AF80" s="297"/>
      <c r="AH80" s="296" t="s">
        <v>50</v>
      </c>
      <c r="AI80" s="296"/>
      <c r="AJ80" s="296"/>
      <c r="AK80" s="296"/>
      <c r="AL80" s="296"/>
      <c r="AM80" s="296"/>
      <c r="AN80" s="296"/>
      <c r="AO80" s="296"/>
      <c r="AP80" s="296"/>
      <c r="AQ80" s="296"/>
      <c r="AR80" s="296"/>
      <c r="AS80" s="296"/>
      <c r="AU80" s="296" t="s">
        <v>51</v>
      </c>
      <c r="AV80" s="296"/>
      <c r="AW80" s="296"/>
      <c r="AX80" s="296"/>
      <c r="AY80" s="296"/>
      <c r="AZ80" s="296"/>
      <c r="BA80" s="296"/>
      <c r="BB80" s="296"/>
      <c r="BC80" s="296"/>
      <c r="BD80" s="296"/>
      <c r="BE80" s="296"/>
      <c r="BF80" s="296"/>
    </row>
    <row r="81" spans="1:58" x14ac:dyDescent="0.25">
      <c r="A81" s="294" t="s">
        <v>194</v>
      </c>
      <c r="B81" s="294"/>
      <c r="D81" s="294" t="s">
        <v>195</v>
      </c>
      <c r="E81" s="294"/>
      <c r="F81" s="295"/>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6" t="s">
        <v>193</v>
      </c>
      <c r="I90" s="296"/>
      <c r="J90" s="296"/>
      <c r="K90" s="296"/>
      <c r="L90" s="296"/>
      <c r="M90" s="296"/>
      <c r="N90" s="296"/>
      <c r="O90" s="296"/>
      <c r="P90" s="296"/>
      <c r="Q90" s="296"/>
      <c r="R90" s="296"/>
      <c r="S90" s="296"/>
      <c r="U90" s="297" t="s">
        <v>49</v>
      </c>
      <c r="V90" s="297"/>
      <c r="W90" s="297"/>
      <c r="X90" s="297"/>
      <c r="Y90" s="297"/>
      <c r="Z90" s="297"/>
      <c r="AA90" s="297"/>
      <c r="AB90" s="297"/>
      <c r="AC90" s="297"/>
      <c r="AD90" s="297"/>
      <c r="AE90" s="297"/>
      <c r="AF90" s="297"/>
      <c r="AH90" s="296" t="s">
        <v>50</v>
      </c>
      <c r="AI90" s="296"/>
      <c r="AJ90" s="296"/>
      <c r="AK90" s="296"/>
      <c r="AL90" s="296"/>
      <c r="AM90" s="296"/>
      <c r="AN90" s="296"/>
      <c r="AO90" s="296"/>
      <c r="AP90" s="296"/>
      <c r="AQ90" s="296"/>
      <c r="AR90" s="296"/>
      <c r="AS90" s="296"/>
      <c r="AU90" s="296" t="s">
        <v>51</v>
      </c>
      <c r="AV90" s="296"/>
      <c r="AW90" s="296"/>
      <c r="AX90" s="296"/>
      <c r="AY90" s="296"/>
      <c r="AZ90" s="296"/>
      <c r="BA90" s="296"/>
      <c r="BB90" s="296"/>
      <c r="BC90" s="296"/>
      <c r="BD90" s="296"/>
      <c r="BE90" s="296"/>
      <c r="BF90" s="296"/>
    </row>
    <row r="91" spans="1:58" x14ac:dyDescent="0.25">
      <c r="A91" s="294" t="s">
        <v>214</v>
      </c>
      <c r="B91" s="294"/>
      <c r="D91" s="294" t="s">
        <v>195</v>
      </c>
      <c r="E91" s="294"/>
      <c r="F91" s="295"/>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6" t="s">
        <v>222</v>
      </c>
      <c r="I95" s="296"/>
      <c r="J95" s="296"/>
      <c r="K95" s="296"/>
      <c r="L95" s="296"/>
      <c r="M95" s="296"/>
      <c r="N95" s="296"/>
      <c r="O95" s="296"/>
      <c r="P95" s="296"/>
      <c r="Q95" s="296"/>
      <c r="R95" s="296"/>
      <c r="S95" s="296"/>
      <c r="U95" s="297" t="s">
        <v>49</v>
      </c>
      <c r="V95" s="297"/>
      <c r="W95" s="297"/>
      <c r="X95" s="297"/>
      <c r="Y95" s="297"/>
      <c r="Z95" s="297"/>
      <c r="AA95" s="297"/>
      <c r="AB95" s="297"/>
      <c r="AC95" s="297"/>
      <c r="AD95" s="297"/>
      <c r="AE95" s="297"/>
      <c r="AF95" s="297"/>
      <c r="AH95" s="296" t="s">
        <v>50</v>
      </c>
      <c r="AI95" s="296"/>
      <c r="AJ95" s="296"/>
      <c r="AK95" s="296"/>
      <c r="AL95" s="296"/>
      <c r="AM95" s="296"/>
      <c r="AN95" s="296"/>
      <c r="AO95" s="296"/>
      <c r="AP95" s="296"/>
      <c r="AQ95" s="296"/>
      <c r="AR95" s="296"/>
      <c r="AS95" s="296"/>
      <c r="AU95" s="296" t="s">
        <v>51</v>
      </c>
      <c r="AV95" s="296"/>
      <c r="AW95" s="296"/>
      <c r="AX95" s="296"/>
      <c r="AY95" s="296"/>
      <c r="AZ95" s="296"/>
      <c r="BA95" s="296"/>
      <c r="BB95" s="296"/>
      <c r="BC95" s="296"/>
      <c r="BD95" s="296"/>
      <c r="BE95" s="296"/>
      <c r="BF95" s="296"/>
    </row>
    <row r="96" spans="1:58" x14ac:dyDescent="0.25">
      <c r="A96" s="294" t="s">
        <v>223</v>
      </c>
      <c r="B96" s="294"/>
      <c r="D96" s="294" t="s">
        <v>195</v>
      </c>
      <c r="E96" s="294"/>
      <c r="F96" s="295"/>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1162</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1161</v>
      </c>
      <c r="C6" t="s">
        <v>1166</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1167</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1168</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1169</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1165</v>
      </c>
      <c r="B20" s="216" t="s">
        <v>1163</v>
      </c>
      <c r="C20" s="216" t="s">
        <v>1170</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1164</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1171</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1173</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1172</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topLeftCell="A46" workbookViewId="0">
      <selection activeCell="P3" sqref="P3:P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5" width="9.140625" customWidth="1"/>
  </cols>
  <sheetData>
    <row r="1" spans="1:17" x14ac:dyDescent="0.25">
      <c r="P1" s="265">
        <f>COUNTIF(P3:P81,1)/79</f>
        <v>0.27848101265822783</v>
      </c>
      <c r="Q1" s="265">
        <f>COUNTIF(Q3:Q81,1)/79</f>
        <v>0.72151898734177211</v>
      </c>
    </row>
    <row r="2" spans="1:17" x14ac:dyDescent="0.25">
      <c r="A2" t="s">
        <v>892</v>
      </c>
      <c r="B2" t="s">
        <v>893</v>
      </c>
      <c r="C2" t="s">
        <v>894</v>
      </c>
      <c r="D2" t="s">
        <v>432</v>
      </c>
      <c r="E2" t="s">
        <v>895</v>
      </c>
      <c r="F2" t="s">
        <v>898</v>
      </c>
      <c r="G2" t="s">
        <v>897</v>
      </c>
      <c r="H2" t="s">
        <v>915</v>
      </c>
      <c r="I2" t="s">
        <v>896</v>
      </c>
      <c r="J2" t="s">
        <v>899</v>
      </c>
      <c r="K2" t="s">
        <v>900</v>
      </c>
      <c r="L2" s="133" t="s">
        <v>902</v>
      </c>
      <c r="M2" t="s">
        <v>901</v>
      </c>
      <c r="N2" t="s">
        <v>893</v>
      </c>
      <c r="O2" t="s">
        <v>900</v>
      </c>
      <c r="P2" t="s">
        <v>1209</v>
      </c>
      <c r="Q2" t="s">
        <v>1210</v>
      </c>
    </row>
    <row r="3" spans="1:17" x14ac:dyDescent="0.25">
      <c r="A3" s="155" t="s">
        <v>290</v>
      </c>
      <c r="B3" t="s">
        <v>991</v>
      </c>
      <c r="D3" t="s">
        <v>264</v>
      </c>
      <c r="E3" t="s">
        <v>786</v>
      </c>
      <c r="F3" t="s">
        <v>1020</v>
      </c>
      <c r="G3" t="s">
        <v>476</v>
      </c>
      <c r="H3">
        <f>VLOOKUP(G3,MARGIN!$E$1:$F$10,2)</f>
        <v>1</v>
      </c>
      <c r="I3">
        <v>29000</v>
      </c>
      <c r="J3">
        <v>1E-3</v>
      </c>
      <c r="K3" t="s">
        <v>291</v>
      </c>
      <c r="L3" s="133" t="s">
        <v>562</v>
      </c>
      <c r="N3" t="str">
        <f>'FuturesInfo (3)'!B2</f>
        <v>Ethanol-CBT</v>
      </c>
      <c r="O3" t="str">
        <f>'FuturesInfo (3)'!K2</f>
        <v>energy</v>
      </c>
      <c r="P3" s="214">
        <v>-1</v>
      </c>
      <c r="Q3" s="214">
        <f>IF(P3=-1,1,-1)</f>
        <v>1</v>
      </c>
    </row>
    <row r="4" spans="1:17" x14ac:dyDescent="0.25">
      <c r="A4" s="154" t="s">
        <v>293</v>
      </c>
      <c r="B4" t="s">
        <v>294</v>
      </c>
      <c r="C4" t="s">
        <v>921</v>
      </c>
      <c r="D4" t="s">
        <v>263</v>
      </c>
      <c r="E4" t="s">
        <v>783</v>
      </c>
      <c r="F4" t="s">
        <v>784</v>
      </c>
      <c r="G4" t="s">
        <v>476</v>
      </c>
      <c r="H4">
        <f>VLOOKUP(G4,MARGIN!$E$1:$F$10,2)</f>
        <v>1</v>
      </c>
      <c r="I4" s="131">
        <v>100000</v>
      </c>
      <c r="J4">
        <v>1E-4</v>
      </c>
      <c r="K4" t="s">
        <v>292</v>
      </c>
      <c r="L4" s="133" t="s">
        <v>474</v>
      </c>
      <c r="M4" t="s">
        <v>454</v>
      </c>
      <c r="N4" t="str">
        <f>'FuturesInfo (3)'!B3</f>
        <v>Australian Dollar-CME(Floor+Electronic Combined)</v>
      </c>
      <c r="O4" t="str">
        <f>'FuturesInfo (3)'!K3</f>
        <v>currency</v>
      </c>
      <c r="P4" s="214">
        <v>-1</v>
      </c>
      <c r="Q4" s="214">
        <f t="shared" ref="Q4:Q67" si="0">IF(P4=-1,1,-1)</f>
        <v>1</v>
      </c>
    </row>
    <row r="5" spans="1:17" x14ac:dyDescent="0.25">
      <c r="A5" s="155" t="s">
        <v>295</v>
      </c>
      <c r="B5" s="113" t="s">
        <v>296</v>
      </c>
      <c r="C5" s="113" t="s">
        <v>922</v>
      </c>
      <c r="D5" s="113" t="s">
        <v>785</v>
      </c>
      <c r="E5" s="113" t="s">
        <v>786</v>
      </c>
      <c r="F5" s="113">
        <v>200</v>
      </c>
      <c r="G5" s="113" t="s">
        <v>473</v>
      </c>
      <c r="H5">
        <f>VLOOKUP(G5,MARGIN!$E$1:$F$10,2)</f>
        <v>0.90670051681929464</v>
      </c>
      <c r="I5" s="113">
        <v>200</v>
      </c>
      <c r="J5" s="113">
        <v>0.01</v>
      </c>
      <c r="K5" s="113" t="s">
        <v>297</v>
      </c>
      <c r="L5" s="146" t="s">
        <v>295</v>
      </c>
      <c r="M5" s="113" t="s">
        <v>785</v>
      </c>
      <c r="N5" t="str">
        <f>'FuturesInfo (3)'!B4</f>
        <v>EOE Index(Amsterdam)-EOE</v>
      </c>
      <c r="O5" t="str">
        <f>'FuturesInfo (3)'!K4</f>
        <v>index</v>
      </c>
      <c r="P5" s="214">
        <v>-1</v>
      </c>
      <c r="Q5" s="214">
        <f t="shared" si="0"/>
        <v>1</v>
      </c>
    </row>
    <row r="6" spans="1:17" x14ac:dyDescent="0.25">
      <c r="A6" s="154" t="s">
        <v>1013</v>
      </c>
      <c r="B6" t="s">
        <v>299</v>
      </c>
      <c r="C6" t="s">
        <v>923</v>
      </c>
      <c r="D6" t="s">
        <v>264</v>
      </c>
      <c r="E6" t="s">
        <v>787</v>
      </c>
      <c r="F6" t="s">
        <v>788</v>
      </c>
      <c r="G6" t="s">
        <v>476</v>
      </c>
      <c r="H6">
        <f>VLOOKUP(G6,MARGIN!$E$1:$F$10,2)</f>
        <v>1</v>
      </c>
      <c r="I6">
        <v>600</v>
      </c>
      <c r="J6">
        <v>0.01</v>
      </c>
      <c r="K6" t="s">
        <v>300</v>
      </c>
      <c r="L6" s="133" t="s">
        <v>732</v>
      </c>
      <c r="M6" t="s">
        <v>789</v>
      </c>
      <c r="N6" t="str">
        <f>'FuturesInfo (3)'!B5</f>
        <v>Soybean Oil-CBT (Floor+Electronic Combined)</v>
      </c>
      <c r="O6" t="str">
        <f>'FuturesInfo (3)'!K5</f>
        <v>grain</v>
      </c>
      <c r="P6" s="214">
        <v>-1</v>
      </c>
      <c r="Q6" s="214">
        <f t="shared" si="0"/>
        <v>1</v>
      </c>
    </row>
    <row r="7" spans="1:17" x14ac:dyDescent="0.25">
      <c r="A7" s="154" t="s">
        <v>301</v>
      </c>
      <c r="B7" t="s">
        <v>302</v>
      </c>
      <c r="C7" t="s">
        <v>924</v>
      </c>
      <c r="D7" t="s">
        <v>263</v>
      </c>
      <c r="E7" t="s">
        <v>783</v>
      </c>
      <c r="F7" t="s">
        <v>790</v>
      </c>
      <c r="G7" t="s">
        <v>476</v>
      </c>
      <c r="H7">
        <f>VLOOKUP(G7,MARGIN!$E$1:$F$10,2)</f>
        <v>1</v>
      </c>
      <c r="I7" s="131">
        <v>62500</v>
      </c>
      <c r="J7">
        <v>1E-4</v>
      </c>
      <c r="K7" t="s">
        <v>292</v>
      </c>
      <c r="L7" s="133" t="s">
        <v>483</v>
      </c>
      <c r="M7" t="s">
        <v>460</v>
      </c>
      <c r="N7" t="str">
        <f>'FuturesInfo (3)'!B6</f>
        <v>British Pound-CME(Floor+Electronic Combined)</v>
      </c>
      <c r="O7" t="str">
        <f>'FuturesInfo (3)'!K6</f>
        <v>currency</v>
      </c>
      <c r="P7" s="214">
        <v>-1</v>
      </c>
      <c r="Q7" s="214">
        <f t="shared" si="0"/>
        <v>1</v>
      </c>
    </row>
    <row r="8" spans="1:17" x14ac:dyDescent="0.25">
      <c r="A8" s="154" t="s">
        <v>1014</v>
      </c>
      <c r="B8" t="s">
        <v>304</v>
      </c>
      <c r="C8" t="s">
        <v>925</v>
      </c>
      <c r="D8" t="s">
        <v>264</v>
      </c>
      <c r="E8" t="s">
        <v>791</v>
      </c>
      <c r="F8" t="s">
        <v>792</v>
      </c>
      <c r="G8" t="s">
        <v>476</v>
      </c>
      <c r="H8">
        <f>VLOOKUP(G8,MARGIN!$E$1:$F$10,2)</f>
        <v>1</v>
      </c>
      <c r="I8">
        <v>50</v>
      </c>
      <c r="J8" s="132">
        <v>42377</v>
      </c>
      <c r="K8" t="s">
        <v>300</v>
      </c>
      <c r="L8" s="133" t="s">
        <v>522</v>
      </c>
      <c r="M8" t="s">
        <v>793</v>
      </c>
      <c r="N8" t="str">
        <f>'FuturesInfo (3)'!B7</f>
        <v>Corn-CBT (Floor+Electronic Combined)</v>
      </c>
      <c r="O8" t="str">
        <f>'FuturesInfo (3)'!K7</f>
        <v>grain</v>
      </c>
      <c r="P8" s="214">
        <v>-1</v>
      </c>
      <c r="Q8" s="214">
        <f t="shared" si="0"/>
        <v>1</v>
      </c>
    </row>
    <row r="9" spans="1:17" x14ac:dyDescent="0.25">
      <c r="A9" s="154" t="s">
        <v>1015</v>
      </c>
      <c r="B9" t="s">
        <v>306</v>
      </c>
      <c r="C9" t="s">
        <v>926</v>
      </c>
      <c r="D9" t="s">
        <v>794</v>
      </c>
      <c r="E9" t="s">
        <v>791</v>
      </c>
      <c r="F9" t="s">
        <v>795</v>
      </c>
      <c r="G9" t="s">
        <v>476</v>
      </c>
      <c r="H9">
        <f>VLOOKUP(G9,MARGIN!$E$1:$F$10,2)</f>
        <v>1</v>
      </c>
      <c r="I9">
        <v>10</v>
      </c>
      <c r="J9">
        <v>1</v>
      </c>
      <c r="K9" t="s">
        <v>307</v>
      </c>
      <c r="L9" s="133" t="s">
        <v>513</v>
      </c>
      <c r="M9" t="s">
        <v>305</v>
      </c>
      <c r="N9" t="str">
        <f>'FuturesInfo (3)'!B8</f>
        <v>Cocoa-CSCE</v>
      </c>
      <c r="O9" t="str">
        <f>'FuturesInfo (3)'!K8</f>
        <v>soft</v>
      </c>
      <c r="P9" s="214">
        <v>-1</v>
      </c>
      <c r="Q9" s="214">
        <f t="shared" si="0"/>
        <v>1</v>
      </c>
    </row>
    <row r="10" spans="1:17"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t="str">
        <f>'FuturesInfo (3)'!B9</f>
        <v>Canadian Dollar-CME(Floor+Electronic Combined)</v>
      </c>
      <c r="O10" t="str">
        <f>'FuturesInfo (3)'!K9</f>
        <v>currency</v>
      </c>
      <c r="P10" s="214">
        <v>-1</v>
      </c>
      <c r="Q10" s="214">
        <f t="shared" si="0"/>
        <v>1</v>
      </c>
    </row>
    <row r="11" spans="1:17" x14ac:dyDescent="0.25">
      <c r="A11" s="155" t="s">
        <v>310</v>
      </c>
      <c r="B11" s="113" t="s">
        <v>311</v>
      </c>
      <c r="C11" s="113" t="s">
        <v>928</v>
      </c>
      <c r="D11" s="113" t="s">
        <v>267</v>
      </c>
      <c r="E11" s="113" t="s">
        <v>783</v>
      </c>
      <c r="F11" s="113">
        <v>100000</v>
      </c>
      <c r="G11" s="113" t="s">
        <v>491</v>
      </c>
      <c r="H11">
        <f>VLOOKUP(G11,MARGIN!$E$1:$F$10,2)</f>
        <v>1.2948</v>
      </c>
      <c r="I11" s="145">
        <v>1000</v>
      </c>
      <c r="J11" s="113">
        <v>0.01</v>
      </c>
      <c r="K11" s="113" t="s">
        <v>292</v>
      </c>
      <c r="L11" s="146" t="s">
        <v>488</v>
      </c>
      <c r="M11" s="113" t="s">
        <v>310</v>
      </c>
      <c r="N11" t="str">
        <f>'FuturesInfo (3)'!B10</f>
        <v>Canadian Govt Bond 10Yr-ME (Floor+Electronic Combined)</v>
      </c>
      <c r="O11" t="str">
        <f>'FuturesInfo (3)'!K10</f>
        <v>rates</v>
      </c>
      <c r="P11" s="214">
        <v>1</v>
      </c>
      <c r="Q11" s="214">
        <f t="shared" si="0"/>
        <v>-1</v>
      </c>
    </row>
    <row r="12" spans="1:17"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t="str">
        <f>'FuturesInfo (3)'!B11</f>
        <v>Crude Oil-Light-NYMEX(Floor+Electronic Combined)</v>
      </c>
      <c r="O12" t="str">
        <f>'FuturesInfo (3)'!K11</f>
        <v>energy</v>
      </c>
      <c r="P12" s="214">
        <v>-1</v>
      </c>
      <c r="Q12" s="214">
        <f t="shared" si="0"/>
        <v>1</v>
      </c>
    </row>
    <row r="13" spans="1:17"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t="str">
        <f>'FuturesInfo (3)'!B12</f>
        <v>Cotton #2-NYCE</v>
      </c>
      <c r="O13" t="str">
        <f>'FuturesInfo (3)'!K12</f>
        <v>soft</v>
      </c>
      <c r="P13" s="245">
        <v>-1</v>
      </c>
      <c r="Q13" s="214">
        <f t="shared" si="0"/>
        <v>1</v>
      </c>
    </row>
    <row r="14" spans="1:17"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t="str">
        <f>'FuturesInfo (3)'!B13</f>
        <v>Euro(Floor+Electronic Combined)-CME</v>
      </c>
      <c r="O14" t="str">
        <f>'FuturesInfo (3)'!K13</f>
        <v>currency</v>
      </c>
      <c r="P14" s="214">
        <v>-1</v>
      </c>
      <c r="Q14" s="214">
        <f t="shared" si="0"/>
        <v>1</v>
      </c>
    </row>
    <row r="15" spans="1:17"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t="str">
        <f>'FuturesInfo (3)'!B14</f>
        <v>U.S. Dollar Index-FINEX</v>
      </c>
      <c r="O15" t="str">
        <f>'FuturesInfo (3)'!K14</f>
        <v>currency</v>
      </c>
      <c r="P15" s="214">
        <v>1</v>
      </c>
      <c r="Q15" s="214">
        <f t="shared" si="0"/>
        <v>-1</v>
      </c>
    </row>
    <row r="16" spans="1:17" x14ac:dyDescent="0.25">
      <c r="A16" s="155" t="s">
        <v>319</v>
      </c>
      <c r="B16" t="s">
        <v>320</v>
      </c>
      <c r="C16" t="s">
        <v>932</v>
      </c>
      <c r="D16" t="s">
        <v>530</v>
      </c>
      <c r="E16" t="s">
        <v>783</v>
      </c>
      <c r="F16" t="s">
        <v>803</v>
      </c>
      <c r="G16" t="s">
        <v>473</v>
      </c>
      <c r="H16">
        <f>VLOOKUP(G16,MARGIN!$E$1:$F$10,2)</f>
        <v>0.90670051681929464</v>
      </c>
      <c r="I16" s="131">
        <v>1000</v>
      </c>
      <c r="J16">
        <v>0.01</v>
      </c>
      <c r="K16" t="s">
        <v>292</v>
      </c>
      <c r="L16" s="133" t="s">
        <v>566</v>
      </c>
      <c r="M16" t="s">
        <v>804</v>
      </c>
      <c r="N16" t="str">
        <f>'FuturesInfo (3)'!B15</f>
        <v>Euro German 10 YR Bund-EUREX</v>
      </c>
      <c r="O16" t="str">
        <f>'FuturesInfo (3)'!K15</f>
        <v>rates</v>
      </c>
      <c r="P16" s="214">
        <v>1</v>
      </c>
      <c r="Q16" s="214">
        <f t="shared" si="0"/>
        <v>-1</v>
      </c>
    </row>
    <row r="17" spans="1:17" x14ac:dyDescent="0.25">
      <c r="A17" s="155" t="s">
        <v>321</v>
      </c>
      <c r="B17" t="s">
        <v>322</v>
      </c>
      <c r="C17" t="s">
        <v>933</v>
      </c>
      <c r="D17" t="s">
        <v>530</v>
      </c>
      <c r="E17" t="s">
        <v>783</v>
      </c>
      <c r="F17" t="s">
        <v>803</v>
      </c>
      <c r="G17" t="s">
        <v>473</v>
      </c>
      <c r="H17">
        <f>VLOOKUP(G17,MARGIN!$E$1:$F$10,2)</f>
        <v>0.90670051681929464</v>
      </c>
      <c r="I17" s="131">
        <v>1000</v>
      </c>
      <c r="J17">
        <v>0.01</v>
      </c>
      <c r="K17" t="s">
        <v>292</v>
      </c>
      <c r="L17" s="133" t="s">
        <v>564</v>
      </c>
      <c r="M17" t="s">
        <v>805</v>
      </c>
      <c r="N17" t="str">
        <f>'FuturesInfo (3)'!B16</f>
        <v>Euro German 5YR Bobl-EUREX</v>
      </c>
      <c r="O17" t="str">
        <f>'FuturesInfo (3)'!K16</f>
        <v>rates</v>
      </c>
      <c r="P17" s="214">
        <v>1</v>
      </c>
      <c r="Q17" s="214">
        <f t="shared" si="0"/>
        <v>-1</v>
      </c>
    </row>
    <row r="18" spans="1:17" x14ac:dyDescent="0.25">
      <c r="A18" s="155" t="s">
        <v>323</v>
      </c>
      <c r="B18" t="s">
        <v>324</v>
      </c>
      <c r="C18" t="s">
        <v>934</v>
      </c>
      <c r="D18" t="s">
        <v>530</v>
      </c>
      <c r="E18" t="s">
        <v>783</v>
      </c>
      <c r="F18" t="s">
        <v>803</v>
      </c>
      <c r="G18" t="s">
        <v>473</v>
      </c>
      <c r="H18">
        <f>VLOOKUP(G18,MARGIN!$E$1:$F$10,2)</f>
        <v>0.90670051681929464</v>
      </c>
      <c r="I18" s="131">
        <v>1000</v>
      </c>
      <c r="J18">
        <v>1E-3</v>
      </c>
      <c r="K18" t="s">
        <v>292</v>
      </c>
      <c r="L18" s="133" t="s">
        <v>568</v>
      </c>
      <c r="M18" t="s">
        <v>806</v>
      </c>
      <c r="N18" t="str">
        <f>'FuturesInfo (3)'!B17</f>
        <v>Euro German 2YR Schatz-EUREX</v>
      </c>
      <c r="O18" t="str">
        <f>'FuturesInfo (3)'!K17</f>
        <v>rates</v>
      </c>
      <c r="P18" s="214">
        <v>1</v>
      </c>
      <c r="Q18" s="214">
        <f t="shared" si="0"/>
        <v>-1</v>
      </c>
    </row>
    <row r="19" spans="1:17"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t="str">
        <f>'FuturesInfo (3)'!B18</f>
        <v>Eurodollar-3 Mth-CME-Globex(Floor+Electronic Combined)</v>
      </c>
      <c r="O19" t="str">
        <f>'FuturesInfo (3)'!K18</f>
        <v>rates</v>
      </c>
      <c r="P19" s="214">
        <v>1</v>
      </c>
      <c r="Q19" s="214">
        <f t="shared" si="0"/>
        <v>-1</v>
      </c>
    </row>
    <row r="20" spans="1:17"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t="str">
        <f>'FuturesInfo (3)'!B19</f>
        <v>Index-S&amp;P Midcap 400 E-mini-CME</v>
      </c>
      <c r="O20" t="str">
        <f>'FuturesInfo (3)'!K19</f>
        <v>index</v>
      </c>
      <c r="P20" s="214">
        <v>-1</v>
      </c>
      <c r="Q20" s="214">
        <f t="shared" si="0"/>
        <v>1</v>
      </c>
    </row>
    <row r="21" spans="1:17"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t="str">
        <f>'FuturesInfo (3)'!B20</f>
        <v>S&amp;P 500 Index-E-mini-CME</v>
      </c>
      <c r="O21" t="str">
        <f>'FuturesInfo (3)'!K20</f>
        <v>index</v>
      </c>
      <c r="P21" s="214">
        <v>-1</v>
      </c>
      <c r="Q21" s="214">
        <f t="shared" si="0"/>
        <v>1</v>
      </c>
    </row>
    <row r="22" spans="1:17"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t="str">
        <f>'FuturesInfo (3)'!B21</f>
        <v>Cattle-Feeder-CME(Floor+Electronic Combined)</v>
      </c>
      <c r="O22" t="str">
        <f>'FuturesInfo (3)'!K21</f>
        <v>meat</v>
      </c>
      <c r="P22" s="246">
        <v>-1</v>
      </c>
      <c r="Q22" s="214">
        <f t="shared" si="0"/>
        <v>1</v>
      </c>
    </row>
    <row r="23" spans="1:17" x14ac:dyDescent="0.25">
      <c r="A23" s="155" t="s">
        <v>334</v>
      </c>
      <c r="B23" t="s">
        <v>335</v>
      </c>
      <c r="C23" t="s">
        <v>940</v>
      </c>
      <c r="D23" t="s">
        <v>814</v>
      </c>
      <c r="E23" t="s">
        <v>783</v>
      </c>
      <c r="F23" t="s">
        <v>815</v>
      </c>
      <c r="G23" t="s">
        <v>473</v>
      </c>
      <c r="H23">
        <f>VLOOKUP(G23,MARGIN!$E$1:$F$10,2)</f>
        <v>0.90670051681929464</v>
      </c>
      <c r="I23">
        <v>10</v>
      </c>
      <c r="J23">
        <v>0.1</v>
      </c>
      <c r="K23" t="s">
        <v>297</v>
      </c>
      <c r="L23" s="133" t="s">
        <v>485</v>
      </c>
      <c r="M23" t="s">
        <v>486</v>
      </c>
      <c r="N23" t="str">
        <f>'FuturesInfo (3)'!B22</f>
        <v>CAC 40 Index-EURONEXT (MATIF)</v>
      </c>
      <c r="O23" t="str">
        <f>'FuturesInfo (3)'!K22</f>
        <v>index</v>
      </c>
      <c r="P23" s="214">
        <v>-1</v>
      </c>
      <c r="Q23" s="214">
        <f t="shared" si="0"/>
        <v>1</v>
      </c>
    </row>
    <row r="24" spans="1:17" x14ac:dyDescent="0.25">
      <c r="A24" s="155" t="s">
        <v>336</v>
      </c>
      <c r="B24" t="s">
        <v>337</v>
      </c>
      <c r="C24" t="s">
        <v>941</v>
      </c>
      <c r="D24" t="s">
        <v>530</v>
      </c>
      <c r="E24" t="s">
        <v>783</v>
      </c>
      <c r="F24" t="s">
        <v>816</v>
      </c>
      <c r="G24" t="s">
        <v>473</v>
      </c>
      <c r="H24">
        <f>VLOOKUP(G24,MARGIN!$E$1:$F$10,2)</f>
        <v>0.90670051681929464</v>
      </c>
      <c r="I24">
        <v>25</v>
      </c>
      <c r="J24">
        <v>0.1</v>
      </c>
      <c r="K24" t="s">
        <v>297</v>
      </c>
      <c r="L24" s="133" t="s">
        <v>528</v>
      </c>
      <c r="M24" t="s">
        <v>817</v>
      </c>
      <c r="N24" t="str">
        <f>'FuturesInfo (3)'!B23</f>
        <v>MINI-Dax Index-EUREX</v>
      </c>
      <c r="O24" t="str">
        <f>'FuturesInfo (3)'!K23</f>
        <v>index</v>
      </c>
      <c r="P24" s="214">
        <v>-1</v>
      </c>
      <c r="Q24" s="214">
        <f t="shared" si="0"/>
        <v>1</v>
      </c>
    </row>
    <row r="25" spans="1:17" x14ac:dyDescent="0.25">
      <c r="A25" s="155" t="s">
        <v>338</v>
      </c>
      <c r="B25" s="113" t="s">
        <v>339</v>
      </c>
      <c r="C25" s="113" t="s">
        <v>942</v>
      </c>
      <c r="D25" s="113" t="s">
        <v>814</v>
      </c>
      <c r="E25" s="113" t="s">
        <v>783</v>
      </c>
      <c r="F25" s="113" t="s">
        <v>818</v>
      </c>
      <c r="G25" s="113" t="s">
        <v>473</v>
      </c>
      <c r="H25">
        <f>VLOOKUP(G25,MARGIN!$E$1:$F$10,2)</f>
        <v>0.90670051681929464</v>
      </c>
      <c r="I25" s="145">
        <v>2500</v>
      </c>
      <c r="J25" s="113">
        <v>1E-3</v>
      </c>
      <c r="K25" s="113" t="s">
        <v>292</v>
      </c>
      <c r="L25" s="146" t="s">
        <v>572</v>
      </c>
      <c r="M25" s="113" t="s">
        <v>819</v>
      </c>
      <c r="N25" t="str">
        <f>'FuturesInfo (3)'!B24</f>
        <v>EURIBOR-3 Mth-EURONEXT(LIFFE)</v>
      </c>
      <c r="O25" t="str">
        <f>'FuturesInfo (3)'!K24</f>
        <v>rates</v>
      </c>
      <c r="P25" s="214">
        <v>1</v>
      </c>
      <c r="Q25" s="214">
        <f t="shared" si="0"/>
        <v>-1</v>
      </c>
    </row>
    <row r="26" spans="1:17" x14ac:dyDescent="0.25">
      <c r="A26" s="155" t="s">
        <v>340</v>
      </c>
      <c r="B26" s="113" t="s">
        <v>341</v>
      </c>
      <c r="C26" s="113" t="s">
        <v>943</v>
      </c>
      <c r="D26" s="113" t="s">
        <v>814</v>
      </c>
      <c r="E26" s="113" t="s">
        <v>783</v>
      </c>
      <c r="F26" s="113" t="s">
        <v>820</v>
      </c>
      <c r="G26" s="113" t="s">
        <v>460</v>
      </c>
      <c r="H26">
        <f>VLOOKUP(G26,MARGIN!$E$1:$F$10,2)</f>
        <v>0.75861022606584738</v>
      </c>
      <c r="I26" s="113">
        <v>10</v>
      </c>
      <c r="J26" s="113">
        <v>0.1</v>
      </c>
      <c r="K26" s="113" t="s">
        <v>297</v>
      </c>
      <c r="L26" s="146" t="s">
        <v>595</v>
      </c>
      <c r="M26" s="113" t="s">
        <v>821</v>
      </c>
      <c r="N26" t="str">
        <f>'FuturesInfo (3)'!B25</f>
        <v>FTSE 100 Index-EURONEXT(LIFFE)</v>
      </c>
      <c r="O26" t="str">
        <f>'FuturesInfo (3)'!K25</f>
        <v>index</v>
      </c>
      <c r="P26" s="214">
        <v>-1</v>
      </c>
      <c r="Q26" s="214">
        <f t="shared" si="0"/>
        <v>1</v>
      </c>
    </row>
    <row r="27" spans="1:17" x14ac:dyDescent="0.25">
      <c r="A27" s="155" t="s">
        <v>342</v>
      </c>
      <c r="B27" s="113" t="s">
        <v>343</v>
      </c>
      <c r="C27" s="113" t="s">
        <v>944</v>
      </c>
      <c r="D27" s="113" t="s">
        <v>814</v>
      </c>
      <c r="E27" s="113" t="s">
        <v>783</v>
      </c>
      <c r="F27" s="113" t="s">
        <v>822</v>
      </c>
      <c r="G27" s="113" t="s">
        <v>460</v>
      </c>
      <c r="H27">
        <f>VLOOKUP(G27,MARGIN!$E$1:$F$10,2)</f>
        <v>0.75861022606584738</v>
      </c>
      <c r="I27" s="145">
        <v>1000</v>
      </c>
      <c r="J27" s="113">
        <v>0.01</v>
      </c>
      <c r="K27" s="113" t="s">
        <v>292</v>
      </c>
      <c r="L27" s="146" t="s">
        <v>600</v>
      </c>
      <c r="M27" s="113" t="s">
        <v>823</v>
      </c>
      <c r="N27" t="str">
        <f>'FuturesInfo (3)'!B26</f>
        <v>Gilt-Long(8.75-13yr)-EURONEXT(LIFFE)</v>
      </c>
      <c r="O27" t="str">
        <f>'FuturesInfo (3)'!K26</f>
        <v>rates</v>
      </c>
      <c r="P27" s="214">
        <v>1</v>
      </c>
      <c r="Q27" s="214">
        <f t="shared" si="0"/>
        <v>-1</v>
      </c>
    </row>
    <row r="28" spans="1:17" x14ac:dyDescent="0.25">
      <c r="A28" s="155" t="s">
        <v>344</v>
      </c>
      <c r="B28" s="113" t="s">
        <v>345</v>
      </c>
      <c r="C28" s="113" t="s">
        <v>945</v>
      </c>
      <c r="D28" s="113" t="s">
        <v>814</v>
      </c>
      <c r="E28" s="113" t="s">
        <v>783</v>
      </c>
      <c r="F28" s="113" t="s">
        <v>824</v>
      </c>
      <c r="G28" s="113" t="s">
        <v>460</v>
      </c>
      <c r="H28">
        <f>VLOOKUP(G28,MARGIN!$E$1:$F$10,2)</f>
        <v>0.75861022606584738</v>
      </c>
      <c r="I28" s="145">
        <v>1250</v>
      </c>
      <c r="J28" s="113">
        <v>0.01</v>
      </c>
      <c r="K28" s="113" t="s">
        <v>292</v>
      </c>
      <c r="L28" s="146" t="s">
        <v>457</v>
      </c>
      <c r="M28" s="113" t="s">
        <v>825</v>
      </c>
      <c r="N28" t="str">
        <f>'FuturesInfo (3)'!B27</f>
        <v>Sterling Rate-3Mth-EURONEXT(LIFFE)</v>
      </c>
      <c r="O28" t="str">
        <f>'FuturesInfo (3)'!K27</f>
        <v>rates</v>
      </c>
      <c r="P28" s="214">
        <v>1</v>
      </c>
      <c r="Q28" s="214">
        <f t="shared" si="0"/>
        <v>-1</v>
      </c>
    </row>
    <row r="29" spans="1:17"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t="str">
        <f>'FuturesInfo (3)'!B28</f>
        <v>T-Note-U.S. 5 Yr-CBT(Floor+Electronic Combined)</v>
      </c>
      <c r="O29" t="str">
        <f>'FuturesInfo (3)'!K28</f>
        <v>rates</v>
      </c>
      <c r="P29" s="214">
        <v>1</v>
      </c>
      <c r="Q29" s="214">
        <f t="shared" si="0"/>
        <v>-1</v>
      </c>
    </row>
    <row r="30" spans="1:17"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t="str">
        <f>'FuturesInfo (3)'!B29</f>
        <v>Gold-COMEX(Floor+Electronic Combined)</v>
      </c>
      <c r="O30" t="str">
        <f>'FuturesInfo (3)'!K29</f>
        <v>metal</v>
      </c>
      <c r="P30" s="214">
        <v>1</v>
      </c>
      <c r="Q30" s="214">
        <f t="shared" si="0"/>
        <v>-1</v>
      </c>
    </row>
    <row r="31" spans="1:17"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t="str">
        <f>'FuturesInfo (3)'!B30</f>
        <v>Hang Seng China Enterprises Index-HKEX(HKFE)</v>
      </c>
      <c r="O31" t="str">
        <f>'FuturesInfo (3)'!K30</f>
        <v>index</v>
      </c>
      <c r="P31" s="214">
        <v>-1</v>
      </c>
      <c r="Q31" s="214">
        <f t="shared" si="0"/>
        <v>1</v>
      </c>
    </row>
    <row r="32" spans="1:17"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t="str">
        <f>'FuturesInfo (3)'!B31</f>
        <v>CopperHG-COMEX(Floor+Electronic Combined)</v>
      </c>
      <c r="O32" t="str">
        <f>'FuturesInfo (3)'!K31</f>
        <v>metal</v>
      </c>
      <c r="P32" s="214">
        <v>-1</v>
      </c>
      <c r="Q32" s="214">
        <f t="shared" si="0"/>
        <v>1</v>
      </c>
    </row>
    <row r="33" spans="1:17"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t="str">
        <f>'FuturesInfo (3)'!B32</f>
        <v>Hang Seng Index-HKEX(HKFE)(Combined)</v>
      </c>
      <c r="O33" t="str">
        <f>'FuturesInfo (3)'!K32</f>
        <v>index</v>
      </c>
      <c r="P33" s="214">
        <v>-1</v>
      </c>
      <c r="Q33" s="214">
        <f t="shared" si="0"/>
        <v>1</v>
      </c>
    </row>
    <row r="34" spans="1:17"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t="str">
        <f>'FuturesInfo (3)'!B33</f>
        <v>Heating Oil #2-NYMEX(Floor+Electronic Combined)</v>
      </c>
      <c r="O34" t="str">
        <f>'FuturesInfo (3)'!K33</f>
        <v>energy</v>
      </c>
      <c r="P34" s="214">
        <v>-1</v>
      </c>
      <c r="Q34" s="214">
        <f t="shared" si="0"/>
        <v>1</v>
      </c>
    </row>
    <row r="35" spans="1:17"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t="str">
        <f>'FuturesInfo (3)'!B34</f>
        <v>Japanese Yen-CME(Floor+Electronic Combined)</v>
      </c>
      <c r="O35" t="str">
        <f>'FuturesInfo (3)'!K34</f>
        <v>currency</v>
      </c>
      <c r="P35" s="214">
        <v>1</v>
      </c>
      <c r="Q35" s="214">
        <f t="shared" si="0"/>
        <v>-1</v>
      </c>
    </row>
    <row r="36" spans="1:17"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t="str">
        <f>'FuturesInfo (3)'!B35</f>
        <v>Coffee-CSCE</v>
      </c>
      <c r="O36" t="str">
        <f>'FuturesInfo (3)'!K35</f>
        <v>soft</v>
      </c>
      <c r="P36" s="214">
        <v>-1</v>
      </c>
      <c r="Q36" s="214">
        <f t="shared" si="0"/>
        <v>1</v>
      </c>
    </row>
    <row r="37" spans="1:17" x14ac:dyDescent="0.25">
      <c r="A37" s="155" t="s">
        <v>993</v>
      </c>
      <c r="B37" t="s">
        <v>995</v>
      </c>
      <c r="D37" t="s">
        <v>620</v>
      </c>
      <c r="E37" t="s">
        <v>791</v>
      </c>
      <c r="F37" t="s">
        <v>792</v>
      </c>
      <c r="G37" t="s">
        <v>476</v>
      </c>
      <c r="H37">
        <f>VLOOKUP(G37,MARGIN!$E$1:$F$10,2)</f>
        <v>1</v>
      </c>
      <c r="I37">
        <v>50</v>
      </c>
      <c r="J37">
        <v>0.25</v>
      </c>
      <c r="K37" t="s">
        <v>300</v>
      </c>
      <c r="L37" s="133" t="s">
        <v>618</v>
      </c>
      <c r="N37" t="str">
        <f>'FuturesInfo (3)'!B36</f>
        <v>HARD RED WINTER WHEAT</v>
      </c>
      <c r="O37" t="str">
        <f>'FuturesInfo (3)'!K36</f>
        <v>grain</v>
      </c>
      <c r="P37" s="214">
        <v>-1</v>
      </c>
      <c r="Q37" s="214">
        <f t="shared" si="0"/>
        <v>1</v>
      </c>
    </row>
    <row r="38" spans="1:17"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t="str">
        <f>'FuturesInfo (3)'!B37</f>
        <v>Lumber-CME (Floor+Electronic Combined)</v>
      </c>
      <c r="O38" t="str">
        <f>'FuturesInfo (3)'!K37</f>
        <v>soft</v>
      </c>
      <c r="P38" s="246">
        <v>-1</v>
      </c>
      <c r="Q38" s="214">
        <f t="shared" si="0"/>
        <v>1</v>
      </c>
    </row>
    <row r="39" spans="1:17"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t="str">
        <f>'FuturesInfo (3)'!B38</f>
        <v>Cattle-Live(Floor+Electronic Combined)-CME</v>
      </c>
      <c r="O39" t="str">
        <f>'FuturesInfo (3)'!K38</f>
        <v>meat</v>
      </c>
      <c r="P39" s="214">
        <v>-1</v>
      </c>
      <c r="Q39" s="214">
        <f t="shared" si="0"/>
        <v>1</v>
      </c>
    </row>
    <row r="40" spans="1:17"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t="str">
        <f>'FuturesInfo (3)'!B39</f>
        <v>Crude-Brent(Combined)-ICE(IPE)</v>
      </c>
      <c r="O40" t="str">
        <f>'FuturesInfo (3)'!K39</f>
        <v>energy</v>
      </c>
      <c r="P40" s="214">
        <v>-1</v>
      </c>
      <c r="Q40" s="214">
        <f t="shared" si="0"/>
        <v>1</v>
      </c>
    </row>
    <row r="41" spans="1:17"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t="str">
        <f>'FuturesInfo (3)'!B40</f>
        <v>Gas Oil(Combined)-ICE(IPE)</v>
      </c>
      <c r="O41" t="str">
        <f>'FuturesInfo (3)'!K40</f>
        <v>energy</v>
      </c>
      <c r="P41" s="214">
        <v>-1</v>
      </c>
      <c r="Q41" s="214">
        <f t="shared" si="0"/>
        <v>1</v>
      </c>
    </row>
    <row r="42" spans="1:17"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t="str">
        <f>'FuturesInfo (3)'!B41</f>
        <v>Hogs-Lean(Floor+Electronic Combined)-CME</v>
      </c>
      <c r="O42" t="str">
        <f>'FuturesInfo (3)'!K41</f>
        <v>meat</v>
      </c>
      <c r="P42" s="214">
        <v>-1</v>
      </c>
      <c r="Q42" s="214">
        <f t="shared" si="0"/>
        <v>1</v>
      </c>
    </row>
    <row r="43" spans="1:17"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t="str">
        <f>'FuturesInfo (3)'!B42</f>
        <v>Robusta Coffee-EURONEXT(LCE)</v>
      </c>
      <c r="O43" t="str">
        <f>'FuturesInfo (3)'!K42</f>
        <v>soft</v>
      </c>
      <c r="P43" s="214">
        <v>-1</v>
      </c>
      <c r="Q43" s="214">
        <f t="shared" si="0"/>
        <v>1</v>
      </c>
    </row>
    <row r="44" spans="1:17" x14ac:dyDescent="0.25">
      <c r="A44" s="155" t="s">
        <v>997</v>
      </c>
      <c r="B44" t="s">
        <v>1039</v>
      </c>
      <c r="D44" t="s">
        <v>814</v>
      </c>
      <c r="E44" t="s">
        <v>1041</v>
      </c>
      <c r="F44" t="s">
        <v>1040</v>
      </c>
      <c r="G44" t="s">
        <v>476</v>
      </c>
      <c r="H44">
        <f>VLOOKUP(G44,MARGIN!$E$1:$F$10,2)</f>
        <v>1</v>
      </c>
      <c r="I44">
        <v>50</v>
      </c>
      <c r="J44">
        <v>1</v>
      </c>
      <c r="K44" t="s">
        <v>307</v>
      </c>
      <c r="L44" s="133" t="s">
        <v>633</v>
      </c>
      <c r="N44" t="str">
        <f>'FuturesInfo (3)'!B43</f>
        <v>White Sugar (#5)-EURONEXT(LCE)</v>
      </c>
      <c r="O44" t="str">
        <f>'FuturesInfo (3)'!K43</f>
        <v>soft</v>
      </c>
      <c r="P44" s="214">
        <v>-1</v>
      </c>
      <c r="Q44" s="214">
        <f t="shared" si="0"/>
        <v>1</v>
      </c>
    </row>
    <row r="45" spans="1:17"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t="str">
        <f>'FuturesInfo (3)'!B44</f>
        <v>mini MSCI Emerging Markets Index(ICE-US)</v>
      </c>
      <c r="O45" t="str">
        <f>'FuturesInfo (3)'!K44</f>
        <v>index</v>
      </c>
      <c r="P45" s="214">
        <v>-1</v>
      </c>
      <c r="Q45" s="214">
        <f t="shared" si="0"/>
        <v>1</v>
      </c>
    </row>
    <row r="46" spans="1:17" x14ac:dyDescent="0.25">
      <c r="A46" s="155" t="s">
        <v>372</v>
      </c>
      <c r="B46" t="s">
        <v>373</v>
      </c>
      <c r="D46" t="s">
        <v>626</v>
      </c>
      <c r="E46" t="s">
        <v>786</v>
      </c>
      <c r="F46" t="s">
        <v>874</v>
      </c>
      <c r="G46" t="s">
        <v>473</v>
      </c>
      <c r="H46">
        <f>VLOOKUP(G46,MARGIN!$E$1:$F$10,2)</f>
        <v>0.90670051681929464</v>
      </c>
      <c r="I46">
        <v>10</v>
      </c>
      <c r="J46">
        <v>0.1</v>
      </c>
      <c r="K46" t="s">
        <v>297</v>
      </c>
      <c r="L46" s="133" t="s">
        <v>624</v>
      </c>
      <c r="N46" t="str">
        <f>'FuturesInfo (3)'!B45</f>
        <v>IBEX 35 Index-MEFF</v>
      </c>
      <c r="O46" t="str">
        <f>'FuturesInfo (3)'!K45</f>
        <v>index</v>
      </c>
      <c r="P46" s="214">
        <v>-1</v>
      </c>
      <c r="Q46" s="214">
        <f t="shared" si="0"/>
        <v>1</v>
      </c>
    </row>
    <row r="47" spans="1:17"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t="str">
        <f>'FuturesInfo (3)'!B46</f>
        <v>Mexican Peso(Floor+Electronic Combined)-CME</v>
      </c>
      <c r="O47" t="str">
        <f>'FuturesInfo (3)'!K46</f>
        <v>currency</v>
      </c>
      <c r="P47" s="214">
        <v>-1</v>
      </c>
      <c r="Q47" s="214">
        <f t="shared" si="0"/>
        <v>1</v>
      </c>
    </row>
    <row r="48" spans="1:17" x14ac:dyDescent="0.25">
      <c r="A48" s="156" t="s">
        <v>992</v>
      </c>
      <c r="B48" t="s">
        <v>994</v>
      </c>
      <c r="D48" t="s">
        <v>617</v>
      </c>
      <c r="E48" t="s">
        <v>791</v>
      </c>
      <c r="F48" t="s">
        <v>792</v>
      </c>
      <c r="G48" t="s">
        <v>476</v>
      </c>
      <c r="H48">
        <f>VLOOKUP(G48,MARGIN!$E$1:$F$10,2)</f>
        <v>1</v>
      </c>
      <c r="I48">
        <v>50</v>
      </c>
      <c r="J48">
        <v>0.25</v>
      </c>
      <c r="K48" t="s">
        <v>300</v>
      </c>
      <c r="L48" s="133" t="s">
        <v>615</v>
      </c>
      <c r="N48" t="str">
        <f>'FuturesInfo (3)'!B47</f>
        <v>HARD RED SPRING WHEAT</v>
      </c>
      <c r="O48" t="str">
        <f>'FuturesInfo (3)'!K47</f>
        <v>grain</v>
      </c>
      <c r="P48" s="214">
        <v>-1</v>
      </c>
      <c r="Q48" s="214">
        <f t="shared" si="0"/>
        <v>1</v>
      </c>
    </row>
    <row r="49" spans="1:17"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t="str">
        <f>'FuturesInfo (3)'!B48</f>
        <v>New Zealand Dollar-CME(Floor+Electronic Combined)</v>
      </c>
      <c r="O49" t="str">
        <f>'FuturesInfo (3)'!K48</f>
        <v>currency</v>
      </c>
      <c r="P49" s="214">
        <v>-1</v>
      </c>
      <c r="Q49" s="214">
        <f t="shared" si="0"/>
        <v>1</v>
      </c>
    </row>
    <row r="50" spans="1:17"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t="str">
        <f>'FuturesInfo (3)'!B49</f>
        <v>Natural Gas-Henry Hub-NYMEX(Floor+Electronic Combined)</v>
      </c>
      <c r="O50" t="str">
        <f>'FuturesInfo (3)'!K49</f>
        <v>energy</v>
      </c>
      <c r="P50" s="214">
        <v>-1</v>
      </c>
      <c r="Q50" s="214">
        <f t="shared" si="0"/>
        <v>1</v>
      </c>
    </row>
    <row r="51" spans="1:17" x14ac:dyDescent="0.25">
      <c r="A51" s="155" t="s">
        <v>380</v>
      </c>
      <c r="B51" s="113" t="s">
        <v>381</v>
      </c>
      <c r="C51" s="113" t="s">
        <v>963</v>
      </c>
      <c r="D51" s="113" t="s">
        <v>263</v>
      </c>
      <c r="E51" s="113" t="s">
        <v>783</v>
      </c>
      <c r="F51" s="113" t="s">
        <v>857</v>
      </c>
      <c r="G51" s="113" t="s">
        <v>444</v>
      </c>
      <c r="H51">
        <f>VLOOKUP(G51,MARGIN!$E$1:$F$10,2)</f>
        <v>104.91</v>
      </c>
      <c r="I51" s="145">
        <f>500</f>
        <v>500</v>
      </c>
      <c r="J51" s="113">
        <v>0.01</v>
      </c>
      <c r="K51" s="113" t="s">
        <v>297</v>
      </c>
      <c r="L51" s="146" t="s">
        <v>698</v>
      </c>
      <c r="M51" s="113" t="s">
        <v>380</v>
      </c>
      <c r="N51" t="str">
        <f>'FuturesInfo (3)'!B50</f>
        <v>Nikkei 225 Index-Yen(Floor+Electronic Combined)-CME</v>
      </c>
      <c r="O51" t="str">
        <f>'FuturesInfo (3)'!K50</f>
        <v>index</v>
      </c>
      <c r="P51" s="214">
        <v>-1</v>
      </c>
      <c r="Q51" s="214">
        <f t="shared" si="0"/>
        <v>1</v>
      </c>
    </row>
    <row r="52" spans="1:17"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t="str">
        <f>'FuturesInfo (3)'!B51</f>
        <v>Nasdaq 100 Index-E-mini</v>
      </c>
      <c r="O52" t="str">
        <f>'FuturesInfo (3)'!K51</f>
        <v>index</v>
      </c>
      <c r="P52" s="214">
        <v>-1</v>
      </c>
      <c r="Q52" s="214">
        <f t="shared" si="0"/>
        <v>1</v>
      </c>
    </row>
    <row r="53" spans="1:17"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t="str">
        <f>'FuturesInfo (3)'!B52</f>
        <v>Oats-CBT (Floor+Electronic Combined)</v>
      </c>
      <c r="O53" t="str">
        <f>'FuturesInfo (3)'!K52</f>
        <v>grain</v>
      </c>
      <c r="P53" s="214">
        <v>-1</v>
      </c>
      <c r="Q53" s="214">
        <f t="shared" si="0"/>
        <v>1</v>
      </c>
    </row>
    <row r="54" spans="1:17"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t="str">
        <f>'FuturesInfo (3)'!B53</f>
        <v>Orange Juice-NYCE</v>
      </c>
      <c r="O54" t="str">
        <f>'FuturesInfo (3)'!K53</f>
        <v>soft</v>
      </c>
      <c r="P54" s="245">
        <v>-1</v>
      </c>
      <c r="Q54" s="214">
        <f t="shared" si="0"/>
        <v>1</v>
      </c>
    </row>
    <row r="55" spans="1:17"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t="str">
        <f>'FuturesInfo (3)'!B54</f>
        <v>Palladium-NYMEX(Floor+Electronic Combined)</v>
      </c>
      <c r="O55" t="str">
        <f>'FuturesInfo (3)'!K54</f>
        <v>metal</v>
      </c>
      <c r="P55" s="214">
        <v>-1</v>
      </c>
      <c r="Q55" s="214">
        <f t="shared" si="0"/>
        <v>1</v>
      </c>
    </row>
    <row r="56" spans="1:17"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t="str">
        <f>'FuturesInfo (3)'!B55</f>
        <v>Platinum-NYMEX(Floor+Electronic Combined)</v>
      </c>
      <c r="O56" t="str">
        <f>'FuturesInfo (3)'!K55</f>
        <v>metal</v>
      </c>
      <c r="P56" s="214">
        <v>1</v>
      </c>
      <c r="Q56" s="214">
        <f t="shared" si="0"/>
        <v>-1</v>
      </c>
    </row>
    <row r="57" spans="1:17"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t="str">
        <f>'FuturesInfo (3)'!B56</f>
        <v>Gasoline-Reformulated Blendstock(Combined)-NYMEX</v>
      </c>
      <c r="O57" t="str">
        <f>'FuturesInfo (3)'!K56</f>
        <v>energy</v>
      </c>
      <c r="P57" s="245">
        <v>-1</v>
      </c>
      <c r="Q57" s="214">
        <f t="shared" si="0"/>
        <v>1</v>
      </c>
    </row>
    <row r="58" spans="1:17"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t="str">
        <f>'FuturesInfo (3)'!B57</f>
        <v>Rice(Rough)-CBT(Floor Trading Only)</v>
      </c>
      <c r="O58" t="str">
        <f>'FuturesInfo (3)'!K57</f>
        <v>grain</v>
      </c>
      <c r="P58" s="214">
        <v>-1</v>
      </c>
      <c r="Q58" s="214">
        <f t="shared" si="0"/>
        <v>1</v>
      </c>
    </row>
    <row r="59" spans="1:17" x14ac:dyDescent="0.25">
      <c r="A59" s="155" t="s">
        <v>394</v>
      </c>
      <c r="B59" s="113" t="s">
        <v>395</v>
      </c>
      <c r="C59" s="113"/>
      <c r="D59" s="113" t="s">
        <v>482</v>
      </c>
      <c r="E59" s="113" t="s">
        <v>1022</v>
      </c>
      <c r="F59" s="113" t="s">
        <v>1023</v>
      </c>
      <c r="G59" s="113" t="s">
        <v>491</v>
      </c>
      <c r="H59">
        <f>VLOOKUP(G59,MARGIN!$E$1:$F$10,2)</f>
        <v>1.2948</v>
      </c>
      <c r="I59" s="148">
        <v>20</v>
      </c>
      <c r="J59" s="113">
        <v>0.1</v>
      </c>
      <c r="K59" s="113" t="s">
        <v>300</v>
      </c>
      <c r="L59" s="146" t="s">
        <v>494</v>
      </c>
      <c r="M59" s="113"/>
      <c r="N59" t="str">
        <f>'FuturesInfo (3)'!B58</f>
        <v>Rapeseed(Canola)-WCE</v>
      </c>
      <c r="O59" t="str">
        <f>'FuturesInfo (3)'!K58</f>
        <v>grain</v>
      </c>
      <c r="P59" s="214">
        <v>-1</v>
      </c>
      <c r="Q59" s="214">
        <f t="shared" si="0"/>
        <v>1</v>
      </c>
    </row>
    <row r="60" spans="1:17"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t="str">
        <f>'FuturesInfo (3)'!B59</f>
        <v>Soybeans (Floor+Electronic Combined)-CBT</v>
      </c>
      <c r="O60" t="str">
        <f>'FuturesInfo (3)'!K59</f>
        <v>grain</v>
      </c>
      <c r="P60" s="214">
        <v>-1</v>
      </c>
      <c r="Q60" s="214">
        <f t="shared" si="0"/>
        <v>1</v>
      </c>
    </row>
    <row r="61" spans="1:17"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t="str">
        <f>'FuturesInfo (3)'!B60</f>
        <v>Sugar #11-NYCE(Floor+Electronic Combined)</v>
      </c>
      <c r="O61" t="str">
        <f>'FuturesInfo (3)'!K60</f>
        <v>soft</v>
      </c>
      <c r="P61" s="214">
        <v>-1</v>
      </c>
      <c r="Q61" s="214">
        <f t="shared" si="0"/>
        <v>1</v>
      </c>
    </row>
    <row r="62" spans="1:17"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t="str">
        <f>'FuturesInfo (3)'!B61</f>
        <v>Swiss Franc-CME-(Floor+Electronic Combined)</v>
      </c>
      <c r="O62" t="str">
        <f>'FuturesInfo (3)'!K61</f>
        <v>currency</v>
      </c>
      <c r="P62" s="214">
        <v>-1</v>
      </c>
      <c r="Q62" s="214">
        <v>1</v>
      </c>
    </row>
    <row r="63" spans="1:17"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t="str">
        <f>'FuturesInfo (3)'!B62</f>
        <v>Silver-COMEX(Floor+Electronic Combined)</v>
      </c>
      <c r="O63" t="str">
        <f>'FuturesInfo (3)'!K62</f>
        <v>metal</v>
      </c>
      <c r="P63" s="214">
        <v>1</v>
      </c>
      <c r="Q63" s="214">
        <f t="shared" si="0"/>
        <v>-1</v>
      </c>
    </row>
    <row r="64" spans="1:17"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t="str">
        <f>'FuturesInfo (3)'!B63</f>
        <v>S&amp;P CNX Nifty Index (Combined Session)</v>
      </c>
      <c r="O64" t="str">
        <f>'FuturesInfo (3)'!K63</f>
        <v>index</v>
      </c>
      <c r="P64" s="214">
        <v>-1</v>
      </c>
      <c r="Q64" s="214">
        <f t="shared" si="0"/>
        <v>1</v>
      </c>
    </row>
    <row r="65" spans="1:17" x14ac:dyDescent="0.25">
      <c r="A65" s="155" t="s">
        <v>1001</v>
      </c>
      <c r="B65" s="113" t="s">
        <v>1002</v>
      </c>
      <c r="C65" s="113"/>
      <c r="D65" s="113" t="s">
        <v>271</v>
      </c>
      <c r="E65" s="113" t="s">
        <v>783</v>
      </c>
      <c r="F65" s="113" t="s">
        <v>1030</v>
      </c>
      <c r="G65" s="113" t="s">
        <v>444</v>
      </c>
      <c r="H65">
        <f>VLOOKUP(G65,MARGIN!$E$1:$F$10,2)</f>
        <v>104.91</v>
      </c>
      <c r="I65" s="113">
        <v>100000</v>
      </c>
      <c r="J65" s="113">
        <v>0.01</v>
      </c>
      <c r="K65" s="113" t="s">
        <v>292</v>
      </c>
      <c r="L65" s="146" t="s">
        <v>447</v>
      </c>
      <c r="M65" s="113"/>
      <c r="N65" t="str">
        <f>'FuturesInfo (3)'!B64</f>
        <v>mini 10-Year Japanese Govt Bond (evening+Day Combined)</v>
      </c>
      <c r="O65" t="str">
        <f>'FuturesInfo (3)'!K64</f>
        <v>rates</v>
      </c>
      <c r="P65" s="214">
        <v>1</v>
      </c>
      <c r="Q65" s="214">
        <f t="shared" si="0"/>
        <v>-1</v>
      </c>
    </row>
    <row r="66" spans="1:17"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t="str">
        <f>'FuturesInfo (3)'!B65</f>
        <v>Soybean Meal-CBT (Floor+Electronic Combined)</v>
      </c>
      <c r="O66" t="str">
        <f>'FuturesInfo (3)'!K65</f>
        <v>grain</v>
      </c>
      <c r="P66" s="214">
        <v>-1</v>
      </c>
      <c r="Q66" s="214">
        <f t="shared" si="0"/>
        <v>1</v>
      </c>
    </row>
    <row r="67" spans="1:17" x14ac:dyDescent="0.25">
      <c r="A67" s="155" t="s">
        <v>873</v>
      </c>
      <c r="B67" s="113" t="s">
        <v>410</v>
      </c>
      <c r="C67" s="113" t="s">
        <v>977</v>
      </c>
      <c r="D67" s="113" t="s">
        <v>530</v>
      </c>
      <c r="E67" s="113" t="s">
        <v>783</v>
      </c>
      <c r="F67" s="113">
        <v>10</v>
      </c>
      <c r="G67" s="113" t="s">
        <v>539</v>
      </c>
      <c r="H67">
        <f>VLOOKUP(G67,MARGIN!$E$1:$F$10,2)</f>
        <v>0.98370000000000002</v>
      </c>
      <c r="I67" s="113">
        <v>10</v>
      </c>
      <c r="J67" s="113">
        <v>1</v>
      </c>
      <c r="K67" s="113" t="s">
        <v>297</v>
      </c>
      <c r="L67" s="146" t="s">
        <v>750</v>
      </c>
      <c r="M67" s="113" t="s">
        <v>873</v>
      </c>
      <c r="N67" t="str">
        <f>'FuturesInfo (3)'!B66</f>
        <v>Swiss Market Index-EUREX</v>
      </c>
      <c r="O67" t="str">
        <f>'FuturesInfo (3)'!K66</f>
        <v>index</v>
      </c>
      <c r="P67" s="214">
        <v>-1</v>
      </c>
      <c r="Q67" s="214">
        <f t="shared" si="0"/>
        <v>1</v>
      </c>
    </row>
    <row r="68" spans="1:17"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t="str">
        <f>'FuturesInfo (3)'!B67</f>
        <v>MSCI Singapore Stock Index-SGX(SIMEX)</v>
      </c>
      <c r="O68" t="str">
        <f>'FuturesInfo (3)'!K67</f>
        <v>index</v>
      </c>
      <c r="P68" s="214">
        <v>-1</v>
      </c>
      <c r="Q68" s="214">
        <f t="shared" ref="Q68:Q81" si="1">IF(P68=-1,1,-1)</f>
        <v>1</v>
      </c>
    </row>
    <row r="69" spans="1:17"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t="str">
        <f>'FuturesInfo (3)'!B68</f>
        <v>MSCI Taiwan Index-SGX(SIMEX)</v>
      </c>
      <c r="O69" t="str">
        <f>'FuturesInfo (3)'!K68</f>
        <v>index</v>
      </c>
      <c r="P69" s="214">
        <v>-1</v>
      </c>
      <c r="Q69" s="214">
        <f t="shared" si="1"/>
        <v>1</v>
      </c>
    </row>
    <row r="70" spans="1:17" x14ac:dyDescent="0.25">
      <c r="A70" s="155" t="s">
        <v>411</v>
      </c>
      <c r="B70" t="s">
        <v>412</v>
      </c>
      <c r="C70" t="s">
        <v>978</v>
      </c>
      <c r="D70" t="s">
        <v>530</v>
      </c>
      <c r="E70" t="s">
        <v>783</v>
      </c>
      <c r="F70" t="s">
        <v>874</v>
      </c>
      <c r="G70" t="s">
        <v>473</v>
      </c>
      <c r="H70">
        <f>VLOOKUP(G70,MARGIN!$E$1:$F$10,2)</f>
        <v>0.90670051681929464</v>
      </c>
      <c r="I70">
        <v>10</v>
      </c>
      <c r="J70">
        <v>1</v>
      </c>
      <c r="K70" t="s">
        <v>297</v>
      </c>
      <c r="L70" s="133" t="s">
        <v>531</v>
      </c>
      <c r="M70" t="s">
        <v>875</v>
      </c>
      <c r="N70" t="str">
        <f>'FuturesInfo (3)'!B69</f>
        <v>DJ Euro STOXX 50 Index-EUREX</v>
      </c>
      <c r="O70" t="str">
        <f>'FuturesInfo (3)'!K69</f>
        <v>index</v>
      </c>
      <c r="P70" s="214">
        <v>-1</v>
      </c>
      <c r="Q70" s="214">
        <f t="shared" si="1"/>
        <v>1</v>
      </c>
    </row>
    <row r="71" spans="1:17"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t="str">
        <f>'FuturesInfo (3)'!B70</f>
        <v>Mini Russell 2000-NYFE</v>
      </c>
      <c r="O71" t="str">
        <f>'FuturesInfo (3)'!K70</f>
        <v>index</v>
      </c>
      <c r="P71" s="214">
        <v>-1</v>
      </c>
      <c r="Q71" s="214">
        <f t="shared" si="1"/>
        <v>1</v>
      </c>
    </row>
    <row r="72" spans="1:17"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t="str">
        <f>'FuturesInfo (3)'!B71</f>
        <v>T-Note-U.S.  2 Yr (Floor+Electronic Combined)-CBT</v>
      </c>
      <c r="O72" t="str">
        <f>'FuturesInfo (3)'!K71</f>
        <v>rates</v>
      </c>
      <c r="P72" s="214">
        <v>1</v>
      </c>
      <c r="Q72" s="214">
        <f t="shared" si="1"/>
        <v>-1</v>
      </c>
    </row>
    <row r="73" spans="1:17"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t="str">
        <f>'FuturesInfo (3)'!B72</f>
        <v>T-Note-U.S. 10 Yr w/Prj A-CBT(Floor+Electronic Combined)</v>
      </c>
      <c r="O73" t="str">
        <f>'FuturesInfo (3)'!K72</f>
        <v>rates</v>
      </c>
      <c r="P73" s="214">
        <v>1</v>
      </c>
      <c r="Q73" s="214">
        <f t="shared" si="1"/>
        <v>-1</v>
      </c>
    </row>
    <row r="74" spans="1:17"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t="str">
        <f>'FuturesInfo (3)'!B73</f>
        <v>T-Bond-U.S.-CBT(Floor+Electronic Combined)</v>
      </c>
      <c r="O74" t="str">
        <f>'FuturesInfo (3)'!K73</f>
        <v>rates</v>
      </c>
      <c r="P74" s="214">
        <v>1</v>
      </c>
      <c r="Q74" s="214">
        <f t="shared" si="1"/>
        <v>-1</v>
      </c>
    </row>
    <row r="75" spans="1:17"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t="str">
        <f>'FuturesInfo (3)'!B74</f>
        <v>CBOE Volatility Index-CFE</v>
      </c>
      <c r="O75" t="str">
        <f>'FuturesInfo (3)'!K74</f>
        <v>index</v>
      </c>
      <c r="P75" s="214">
        <v>1</v>
      </c>
      <c r="Q75" s="214">
        <f t="shared" si="1"/>
        <v>-1</v>
      </c>
    </row>
    <row r="76" spans="1:17"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t="str">
        <f>'FuturesInfo (3)'!B75</f>
        <v>Wheat-CBT (Floor+Electronic Combined)</v>
      </c>
      <c r="O76" t="str">
        <f>'FuturesInfo (3)'!K75</f>
        <v>grain</v>
      </c>
      <c r="P76" s="214">
        <v>-1</v>
      </c>
      <c r="Q76" s="214">
        <f t="shared" si="1"/>
        <v>1</v>
      </c>
    </row>
    <row r="77" spans="1:17" x14ac:dyDescent="0.25">
      <c r="A77" s="155" t="s">
        <v>1029</v>
      </c>
      <c r="B77" s="113" t="s">
        <v>423</v>
      </c>
      <c r="C77" s="113" t="s">
        <v>985</v>
      </c>
      <c r="D77" s="113" t="s">
        <v>453</v>
      </c>
      <c r="E77" s="113" t="s">
        <v>783</v>
      </c>
      <c r="F77" s="113" t="s">
        <v>884</v>
      </c>
      <c r="G77" s="113" t="s">
        <v>454</v>
      </c>
      <c r="H77">
        <f>VLOOKUP(G77,MARGIN!$E$1:$F$10,2)</f>
        <v>1.3194352816994326</v>
      </c>
      <c r="I77" s="113">
        <v>25</v>
      </c>
      <c r="J77" s="113">
        <v>0.1</v>
      </c>
      <c r="K77" s="113" t="s">
        <v>297</v>
      </c>
      <c r="L77" s="146" t="s">
        <v>742</v>
      </c>
      <c r="M77" s="113" t="s">
        <v>885</v>
      </c>
      <c r="N77" t="str">
        <f>'FuturesInfo (3)'!B76</f>
        <v>SPI 200 Index(w/SYCOM)-SFE</v>
      </c>
      <c r="O77" t="str">
        <f>'FuturesInfo (3)'!K76</f>
        <v>index</v>
      </c>
      <c r="P77" s="214">
        <v>-1</v>
      </c>
      <c r="Q77" s="214">
        <f t="shared" si="1"/>
        <v>1</v>
      </c>
    </row>
    <row r="78" spans="1:17" x14ac:dyDescent="0.25">
      <c r="A78" s="155" t="s">
        <v>1031</v>
      </c>
      <c r="B78" t="s">
        <v>424</v>
      </c>
      <c r="C78" t="s">
        <v>986</v>
      </c>
      <c r="D78" t="s">
        <v>453</v>
      </c>
      <c r="E78" t="s">
        <v>783</v>
      </c>
      <c r="F78" t="s">
        <v>886</v>
      </c>
      <c r="G78" t="s">
        <v>454</v>
      </c>
      <c r="H78">
        <f>VLOOKUP(G78,MARGIN!$E$1:$F$10,2)</f>
        <v>1.3194352816994326</v>
      </c>
      <c r="I78" s="147">
        <v>2400</v>
      </c>
      <c r="J78">
        <v>0.01</v>
      </c>
      <c r="K78" t="s">
        <v>292</v>
      </c>
      <c r="L78" s="133" t="s">
        <v>467</v>
      </c>
      <c r="M78" t="s">
        <v>887</v>
      </c>
      <c r="N78" t="str">
        <f>'FuturesInfo (3)'!B77</f>
        <v>Australian Bank Bills(90 Day)-SFE(Floor+Electronic Combined)</v>
      </c>
      <c r="O78" t="str">
        <f>'FuturesInfo (3)'!K77</f>
        <v>rates</v>
      </c>
      <c r="P78" s="214">
        <v>1</v>
      </c>
      <c r="Q78" s="214">
        <f t="shared" si="1"/>
        <v>-1</v>
      </c>
    </row>
    <row r="79" spans="1:17"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t="str">
        <f>'FuturesInfo (3)'!B78</f>
        <v>DJIA Mini $5 Index-CBT</v>
      </c>
      <c r="O79" t="str">
        <f>'FuturesInfo (3)'!K78</f>
        <v>index</v>
      </c>
      <c r="P79" s="214">
        <v>-1</v>
      </c>
      <c r="Q79" s="214">
        <f t="shared" si="1"/>
        <v>1</v>
      </c>
    </row>
    <row r="80" spans="1:17" x14ac:dyDescent="0.25">
      <c r="A80" s="155" t="s">
        <v>1034</v>
      </c>
      <c r="B80" t="s">
        <v>428</v>
      </c>
      <c r="C80" t="s">
        <v>989</v>
      </c>
      <c r="D80" t="s">
        <v>453</v>
      </c>
      <c r="E80" t="s">
        <v>783</v>
      </c>
      <c r="F80" t="s">
        <v>889</v>
      </c>
      <c r="G80" t="s">
        <v>454</v>
      </c>
      <c r="H80">
        <f>VLOOKUP(G80,MARGIN!$E$1:$F$10,2)</f>
        <v>1.3194352816994326</v>
      </c>
      <c r="I80" s="147">
        <v>2800</v>
      </c>
      <c r="J80">
        <v>0.1</v>
      </c>
      <c r="K80" t="s">
        <v>292</v>
      </c>
      <c r="L80" s="133" t="s">
        <v>463</v>
      </c>
      <c r="M80" t="s">
        <v>891</v>
      </c>
      <c r="N80" t="str">
        <f>'FuturesInfo (3)'!B79</f>
        <v>Australian Govt Bond 6%(3Yr)-SFE(Floor+Electronic Combined)</v>
      </c>
      <c r="O80" t="str">
        <f>'FuturesInfo (3)'!K79</f>
        <v>rates</v>
      </c>
      <c r="P80" s="214">
        <v>1</v>
      </c>
      <c r="Q80" s="214">
        <f t="shared" si="1"/>
        <v>-1</v>
      </c>
    </row>
    <row r="81" spans="1:17" ht="15.75" thickBot="1" x14ac:dyDescent="0.3">
      <c r="A81" s="155" t="s">
        <v>1035</v>
      </c>
      <c r="B81" t="s">
        <v>427</v>
      </c>
      <c r="C81" t="s">
        <v>988</v>
      </c>
      <c r="D81" t="s">
        <v>453</v>
      </c>
      <c r="E81" t="s">
        <v>783</v>
      </c>
      <c r="F81" t="s">
        <v>889</v>
      </c>
      <c r="G81" t="s">
        <v>454</v>
      </c>
      <c r="H81">
        <f>VLOOKUP(G81,MARGIN!$E$1:$F$10,2)</f>
        <v>1.3194352816994326</v>
      </c>
      <c r="I81" s="147">
        <v>8000</v>
      </c>
      <c r="J81">
        <v>1E-3</v>
      </c>
      <c r="K81" t="s">
        <v>292</v>
      </c>
      <c r="L81" s="133" t="s">
        <v>451</v>
      </c>
      <c r="M81" t="s">
        <v>890</v>
      </c>
      <c r="N81" t="str">
        <f>'FuturesInfo (3)'!B80</f>
        <v>Australian Govt Bond 6%(10Yr)-SFE(Floor+Electronic Combined)</v>
      </c>
      <c r="O81" t="str">
        <f>'FuturesInfo (3)'!K80</f>
        <v>rates</v>
      </c>
      <c r="P81" s="215">
        <v>1</v>
      </c>
      <c r="Q81" s="214">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2016-07-16T07:31:35Z</dcterms:modified>
</cp:coreProperties>
</file>