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I123" i="1" l="1"/>
  <c r="QK123" i="1" s="1"/>
  <c r="QL123" i="1" s="1"/>
  <c r="QH123" i="1"/>
  <c r="QC123" i="1"/>
  <c r="QA123" i="1"/>
  <c r="QN123" i="1" s="1"/>
  <c r="QR123" i="1" s="1"/>
  <c r="PT123" i="1"/>
  <c r="QK122" i="1"/>
  <c r="QL122" i="1" s="1"/>
  <c r="QI122" i="1"/>
  <c r="QJ122" i="1" s="1"/>
  <c r="QH122" i="1"/>
  <c r="QC122" i="1"/>
  <c r="QQ122" i="1" s="1"/>
  <c r="QA122" i="1"/>
  <c r="QN122" i="1" s="1"/>
  <c r="QR122" i="1" s="1"/>
  <c r="PT122" i="1"/>
  <c r="QQ121" i="1"/>
  <c r="QI121" i="1"/>
  <c r="QK121" i="1" s="1"/>
  <c r="QL121" i="1" s="1"/>
  <c r="QH121" i="1"/>
  <c r="QC121" i="1"/>
  <c r="QA121" i="1"/>
  <c r="QN121" i="1" s="1"/>
  <c r="QR121" i="1" s="1"/>
  <c r="PT121" i="1"/>
  <c r="QI120" i="1"/>
  <c r="QH120" i="1"/>
  <c r="QC120" i="1"/>
  <c r="QA120" i="1"/>
  <c r="PT120" i="1"/>
  <c r="QL119" i="1"/>
  <c r="QN119" i="1" s="1"/>
  <c r="QR119" i="1" s="1"/>
  <c r="QK119" i="1"/>
  <c r="QJ119" i="1"/>
  <c r="QI119" i="1"/>
  <c r="QH119" i="1"/>
  <c r="QC119" i="1"/>
  <c r="QQ119" i="1" s="1"/>
  <c r="QA119" i="1"/>
  <c r="PT119" i="1"/>
  <c r="QK118" i="1"/>
  <c r="QL118" i="1" s="1"/>
  <c r="QN118" i="1" s="1"/>
  <c r="QR118" i="1" s="1"/>
  <c r="QJ118" i="1"/>
  <c r="QI118" i="1"/>
  <c r="QH118" i="1"/>
  <c r="QC118" i="1"/>
  <c r="QA118" i="1"/>
  <c r="PT118" i="1"/>
  <c r="QJ117" i="1"/>
  <c r="QI117" i="1"/>
  <c r="QK117" i="1" s="1"/>
  <c r="QL117" i="1" s="1"/>
  <c r="QQ117" i="1" s="1"/>
  <c r="QH117" i="1"/>
  <c r="QC117" i="1"/>
  <c r="QA117" i="1"/>
  <c r="PT117" i="1"/>
  <c r="QN116" i="1"/>
  <c r="QR116" i="1" s="1"/>
  <c r="QK116" i="1"/>
  <c r="QL116" i="1" s="1"/>
  <c r="QI116" i="1"/>
  <c r="QJ116" i="1" s="1"/>
  <c r="QH116" i="1"/>
  <c r="QC116" i="1"/>
  <c r="QQ116" i="1" s="1"/>
  <c r="QA116" i="1"/>
  <c r="PT116" i="1"/>
  <c r="QK115" i="1"/>
  <c r="QL115" i="1" s="1"/>
  <c r="QQ115" i="1" s="1"/>
  <c r="QI115" i="1"/>
  <c r="QJ115" i="1" s="1"/>
  <c r="QH115" i="1"/>
  <c r="QC115" i="1"/>
  <c r="QA115" i="1"/>
  <c r="QN115" i="1" s="1"/>
  <c r="QR115" i="1" s="1"/>
  <c r="PT115" i="1"/>
  <c r="QK114" i="1"/>
  <c r="QL114" i="1" s="1"/>
  <c r="QI114" i="1"/>
  <c r="QJ114" i="1" s="1"/>
  <c r="QH114" i="1"/>
  <c r="QC114" i="1"/>
  <c r="QA114" i="1"/>
  <c r="PT114" i="1"/>
  <c r="QQ113" i="1"/>
  <c r="QI113" i="1"/>
  <c r="QK113" i="1" s="1"/>
  <c r="QL113" i="1" s="1"/>
  <c r="QH113" i="1"/>
  <c r="QC113" i="1"/>
  <c r="QA113" i="1"/>
  <c r="QN113" i="1" s="1"/>
  <c r="QR113" i="1" s="1"/>
  <c r="PT113" i="1"/>
  <c r="QI112" i="1"/>
  <c r="QH112" i="1"/>
  <c r="QC112" i="1"/>
  <c r="QA112" i="1"/>
  <c r="PT112" i="1"/>
  <c r="QL111" i="1"/>
  <c r="QK111" i="1"/>
  <c r="QJ111" i="1"/>
  <c r="QI111" i="1"/>
  <c r="QH111" i="1"/>
  <c r="QC111" i="1"/>
  <c r="QQ111" i="1" s="1"/>
  <c r="QA111" i="1"/>
  <c r="QN111" i="1" s="1"/>
  <c r="QR111" i="1" s="1"/>
  <c r="PT111" i="1"/>
  <c r="QK110" i="1"/>
  <c r="QL110" i="1" s="1"/>
  <c r="QN110" i="1" s="1"/>
  <c r="QR110" i="1" s="1"/>
  <c r="QJ110" i="1"/>
  <c r="QI110" i="1"/>
  <c r="QH110" i="1"/>
  <c r="QC110" i="1"/>
  <c r="QQ110" i="1" s="1"/>
  <c r="QA110" i="1"/>
  <c r="PT110" i="1"/>
  <c r="QJ109" i="1"/>
  <c r="QI109" i="1"/>
  <c r="QK109" i="1" s="1"/>
  <c r="QL109" i="1" s="1"/>
  <c r="QQ109" i="1" s="1"/>
  <c r="QH109" i="1"/>
  <c r="QC109" i="1"/>
  <c r="QA109" i="1"/>
  <c r="PT109" i="1"/>
  <c r="QI108" i="1"/>
  <c r="QK108" i="1" s="1"/>
  <c r="QL108" i="1" s="1"/>
  <c r="QN108" i="1" s="1"/>
  <c r="QR108" i="1" s="1"/>
  <c r="QH108" i="1"/>
  <c r="QC108" i="1"/>
  <c r="QQ108" i="1" s="1"/>
  <c r="QA108" i="1"/>
  <c r="PT108" i="1"/>
  <c r="QL107" i="1"/>
  <c r="QQ107" i="1" s="1"/>
  <c r="QK107" i="1"/>
  <c r="QJ107" i="1"/>
  <c r="QI107" i="1"/>
  <c r="QH107" i="1"/>
  <c r="QC107" i="1"/>
  <c r="QA107" i="1"/>
  <c r="QN107" i="1" s="1"/>
  <c r="QR107" i="1" s="1"/>
  <c r="PT107" i="1"/>
  <c r="QK106" i="1"/>
  <c r="QL106" i="1" s="1"/>
  <c r="QN106" i="1" s="1"/>
  <c r="QR106" i="1" s="1"/>
  <c r="QI106" i="1"/>
  <c r="QJ106" i="1" s="1"/>
  <c r="QH106" i="1"/>
  <c r="QC106" i="1"/>
  <c r="QQ106" i="1" s="1"/>
  <c r="QA106" i="1"/>
  <c r="PT106" i="1"/>
  <c r="QQ105" i="1"/>
  <c r="QJ105" i="1"/>
  <c r="QI105" i="1"/>
  <c r="QK105" i="1" s="1"/>
  <c r="QL105" i="1" s="1"/>
  <c r="QH105" i="1"/>
  <c r="QC105" i="1"/>
  <c r="QA105" i="1"/>
  <c r="QN105" i="1" s="1"/>
  <c r="QR105" i="1" s="1"/>
  <c r="PT105" i="1"/>
  <c r="QI104" i="1"/>
  <c r="QH104" i="1"/>
  <c r="QC104" i="1"/>
  <c r="QA104" i="1"/>
  <c r="PT104" i="1"/>
  <c r="QL103" i="1"/>
  <c r="QQ103" i="1" s="1"/>
  <c r="QJ103" i="1"/>
  <c r="QI103" i="1"/>
  <c r="QK103" i="1" s="1"/>
  <c r="QH103" i="1"/>
  <c r="QC103" i="1"/>
  <c r="QA103" i="1"/>
  <c r="PT103" i="1"/>
  <c r="QR102" i="1"/>
  <c r="QK102" i="1"/>
  <c r="QL102" i="1" s="1"/>
  <c r="QN102" i="1" s="1"/>
  <c r="QI102" i="1"/>
  <c r="QJ102" i="1" s="1"/>
  <c r="QH102" i="1"/>
  <c r="QC102" i="1"/>
  <c r="QQ102" i="1" s="1"/>
  <c r="QA102" i="1"/>
  <c r="PT102" i="1"/>
  <c r="QJ101" i="1"/>
  <c r="QI101" i="1"/>
  <c r="QK101" i="1" s="1"/>
  <c r="QL101" i="1" s="1"/>
  <c r="QQ101" i="1" s="1"/>
  <c r="QH101" i="1"/>
  <c r="QC101" i="1"/>
  <c r="QA101" i="1"/>
  <c r="PT101" i="1"/>
  <c r="QN100" i="1"/>
  <c r="QR100" i="1" s="1"/>
  <c r="QI100" i="1"/>
  <c r="QK100" i="1" s="1"/>
  <c r="QL100" i="1" s="1"/>
  <c r="QH100" i="1"/>
  <c r="QC100" i="1"/>
  <c r="QQ100" i="1" s="1"/>
  <c r="QA100" i="1"/>
  <c r="PT100" i="1"/>
  <c r="QL99" i="1"/>
  <c r="QQ99" i="1" s="1"/>
  <c r="QK99" i="1"/>
  <c r="QJ99" i="1"/>
  <c r="QI99" i="1"/>
  <c r="QH99" i="1"/>
  <c r="QC99" i="1"/>
  <c r="QA99" i="1"/>
  <c r="QN99" i="1" s="1"/>
  <c r="QR99" i="1" s="1"/>
  <c r="PT99" i="1"/>
  <c r="QK98" i="1"/>
  <c r="QL98" i="1" s="1"/>
  <c r="QN98" i="1" s="1"/>
  <c r="QR98" i="1" s="1"/>
  <c r="QI98" i="1"/>
  <c r="QJ98" i="1" s="1"/>
  <c r="QH98" i="1"/>
  <c r="QC98" i="1"/>
  <c r="QQ98" i="1" s="1"/>
  <c r="QA98" i="1"/>
  <c r="PT98" i="1"/>
  <c r="QQ97" i="1"/>
  <c r="QJ97" i="1"/>
  <c r="QI97" i="1"/>
  <c r="QK97" i="1" s="1"/>
  <c r="QL97" i="1" s="1"/>
  <c r="QH97" i="1"/>
  <c r="QC97" i="1"/>
  <c r="QA97" i="1"/>
  <c r="PT97" i="1"/>
  <c r="QI96" i="1"/>
  <c r="QH96" i="1"/>
  <c r="QC96" i="1"/>
  <c r="QA96" i="1"/>
  <c r="PT96" i="1"/>
  <c r="PZ95" i="1"/>
  <c r="PX95" i="1"/>
  <c r="PV95" i="1"/>
  <c r="PU95" i="1"/>
  <c r="QR94" i="1"/>
  <c r="QQ94" i="1"/>
  <c r="QN94" i="1"/>
  <c r="QL94" i="1"/>
  <c r="QK94" i="1"/>
  <c r="QJ94" i="1"/>
  <c r="QI94" i="1"/>
  <c r="QH94" i="1"/>
  <c r="QG94" i="1"/>
  <c r="QF94" i="1"/>
  <c r="QE94" i="1"/>
  <c r="QC94" i="1"/>
  <c r="QA94" i="1"/>
  <c r="PZ94" i="1"/>
  <c r="PX94" i="1"/>
  <c r="PV94" i="1"/>
  <c r="PU94" i="1"/>
  <c r="PT94" i="1"/>
  <c r="QH92" i="1"/>
  <c r="QB92" i="1"/>
  <c r="QA92" i="1"/>
  <c r="PY92" i="1"/>
  <c r="QD92" i="1" s="1"/>
  <c r="PT92" i="1"/>
  <c r="QH91" i="1"/>
  <c r="QB91" i="1"/>
  <c r="QA91" i="1"/>
  <c r="PY91" i="1"/>
  <c r="QD91" i="1" s="1"/>
  <c r="PT91" i="1"/>
  <c r="QH90" i="1"/>
  <c r="QB90" i="1"/>
  <c r="QA90" i="1"/>
  <c r="PY90" i="1"/>
  <c r="QD90" i="1" s="1"/>
  <c r="PT90" i="1"/>
  <c r="QI89" i="1"/>
  <c r="QK89" i="1" s="1"/>
  <c r="QH89" i="1"/>
  <c r="QB89" i="1"/>
  <c r="QA89" i="1"/>
  <c r="PY89" i="1"/>
  <c r="QD89" i="1" s="1"/>
  <c r="PT89" i="1"/>
  <c r="QH88" i="1"/>
  <c r="QB88" i="1"/>
  <c r="QA88" i="1"/>
  <c r="PY88" i="1"/>
  <c r="QD88" i="1" s="1"/>
  <c r="PT88" i="1"/>
  <c r="QH87" i="1"/>
  <c r="QD87" i="1"/>
  <c r="QB87" i="1"/>
  <c r="QA87" i="1"/>
  <c r="PY87" i="1"/>
  <c r="PT87" i="1"/>
  <c r="QH86" i="1"/>
  <c r="QB86" i="1"/>
  <c r="QA86" i="1"/>
  <c r="PY86" i="1"/>
  <c r="QD86" i="1" s="1"/>
  <c r="PT86" i="1"/>
  <c r="QH85" i="1"/>
  <c r="QB85" i="1"/>
  <c r="QA85" i="1"/>
  <c r="PY85" i="1"/>
  <c r="QD85" i="1" s="1"/>
  <c r="PT85" i="1"/>
  <c r="QH84" i="1"/>
  <c r="QB84" i="1"/>
  <c r="QA84" i="1"/>
  <c r="PY84" i="1"/>
  <c r="QD84" i="1" s="1"/>
  <c r="PT84" i="1"/>
  <c r="QH83" i="1"/>
  <c r="QB83" i="1"/>
  <c r="QA83" i="1"/>
  <c r="PY83" i="1"/>
  <c r="QD83" i="1" s="1"/>
  <c r="PT83" i="1"/>
  <c r="QH82" i="1"/>
  <c r="QB82" i="1"/>
  <c r="QC5" i="1" s="1"/>
  <c r="QD5" i="1" s="1"/>
  <c r="QA82" i="1"/>
  <c r="PY82" i="1"/>
  <c r="QD82" i="1" s="1"/>
  <c r="PT82" i="1"/>
  <c r="QH81" i="1"/>
  <c r="QB81" i="1"/>
  <c r="QA81" i="1"/>
  <c r="PY81" i="1"/>
  <c r="QD81" i="1" s="1"/>
  <c r="PT81" i="1"/>
  <c r="QH80" i="1"/>
  <c r="QB80" i="1"/>
  <c r="QA80" i="1"/>
  <c r="PY80" i="1"/>
  <c r="QD80" i="1" s="1"/>
  <c r="PT80" i="1"/>
  <c r="QH79" i="1"/>
  <c r="QB79" i="1"/>
  <c r="QA79" i="1"/>
  <c r="PY79" i="1"/>
  <c r="QD79" i="1" s="1"/>
  <c r="PT79" i="1"/>
  <c r="QH78" i="1"/>
  <c r="QB78" i="1"/>
  <c r="QA78" i="1"/>
  <c r="PY78" i="1"/>
  <c r="QD78" i="1" s="1"/>
  <c r="PT78" i="1"/>
  <c r="QH77" i="1"/>
  <c r="QB77" i="1"/>
  <c r="QA77" i="1"/>
  <c r="PY77" i="1"/>
  <c r="QD77" i="1" s="1"/>
  <c r="PT77" i="1"/>
  <c r="QH76" i="1"/>
  <c r="QB76" i="1"/>
  <c r="QA76" i="1"/>
  <c r="PY76" i="1"/>
  <c r="QD76" i="1" s="1"/>
  <c r="PT76" i="1"/>
  <c r="QH75" i="1"/>
  <c r="QB75" i="1"/>
  <c r="QA75" i="1"/>
  <c r="PY75" i="1"/>
  <c r="QD75" i="1" s="1"/>
  <c r="PT75" i="1"/>
  <c r="QH74" i="1"/>
  <c r="QB74" i="1"/>
  <c r="QA74" i="1"/>
  <c r="PY74" i="1"/>
  <c r="QD74" i="1" s="1"/>
  <c r="PT74" i="1"/>
  <c r="QH73" i="1"/>
  <c r="QB73" i="1"/>
  <c r="QA73" i="1"/>
  <c r="PY73" i="1"/>
  <c r="QD73" i="1" s="1"/>
  <c r="PT73" i="1"/>
  <c r="QH72" i="1"/>
  <c r="QB72" i="1"/>
  <c r="QA72" i="1"/>
  <c r="PY72" i="1"/>
  <c r="QD72" i="1" s="1"/>
  <c r="PT72" i="1"/>
  <c r="QH71" i="1"/>
  <c r="QB71" i="1"/>
  <c r="QA71" i="1"/>
  <c r="PY71" i="1"/>
  <c r="QD71" i="1" s="1"/>
  <c r="PT71" i="1"/>
  <c r="QH70" i="1"/>
  <c r="QB70" i="1"/>
  <c r="QA70" i="1"/>
  <c r="PY70" i="1"/>
  <c r="QD70" i="1" s="1"/>
  <c r="PT70" i="1"/>
  <c r="QH69" i="1"/>
  <c r="QD69" i="1"/>
  <c r="QB69" i="1"/>
  <c r="QA69" i="1"/>
  <c r="PY69" i="1"/>
  <c r="PT69" i="1"/>
  <c r="QH68" i="1"/>
  <c r="QD68" i="1"/>
  <c r="QB68" i="1"/>
  <c r="QA68" i="1"/>
  <c r="PY68" i="1"/>
  <c r="PT68" i="1"/>
  <c r="QH67" i="1"/>
  <c r="QB67" i="1"/>
  <c r="QA67" i="1"/>
  <c r="PY67" i="1"/>
  <c r="QD67" i="1" s="1"/>
  <c r="PT67" i="1"/>
  <c r="QH66" i="1"/>
  <c r="QB66" i="1"/>
  <c r="QA66" i="1"/>
  <c r="PY66" i="1"/>
  <c r="QD66" i="1" s="1"/>
  <c r="PT66" i="1"/>
  <c r="QH65" i="1"/>
  <c r="QB65" i="1"/>
  <c r="QA65" i="1"/>
  <c r="PY65" i="1"/>
  <c r="QD65" i="1" s="1"/>
  <c r="PT65" i="1"/>
  <c r="QH64" i="1"/>
  <c r="QB64" i="1"/>
  <c r="QA64" i="1"/>
  <c r="PY64" i="1"/>
  <c r="QD64" i="1" s="1"/>
  <c r="PT64" i="1"/>
  <c r="QH63" i="1"/>
  <c r="QB63" i="1"/>
  <c r="QA63" i="1"/>
  <c r="PY63" i="1"/>
  <c r="QD63" i="1" s="1"/>
  <c r="PT63" i="1"/>
  <c r="QH62" i="1"/>
  <c r="QB62" i="1"/>
  <c r="QA62" i="1"/>
  <c r="PY62" i="1"/>
  <c r="QD62" i="1" s="1"/>
  <c r="PT62" i="1"/>
  <c r="QH61" i="1"/>
  <c r="QB61" i="1"/>
  <c r="QA61" i="1"/>
  <c r="PY61" i="1"/>
  <c r="QD61" i="1" s="1"/>
  <c r="PT61" i="1"/>
  <c r="QH60" i="1"/>
  <c r="QB60" i="1"/>
  <c r="QA60" i="1"/>
  <c r="PY60" i="1"/>
  <c r="QD60" i="1" s="1"/>
  <c r="PT60" i="1"/>
  <c r="QH59" i="1"/>
  <c r="QB59" i="1"/>
  <c r="QA59" i="1"/>
  <c r="PY59" i="1"/>
  <c r="QD59" i="1" s="1"/>
  <c r="PT59" i="1"/>
  <c r="QH58" i="1"/>
  <c r="QB58" i="1"/>
  <c r="QA58" i="1"/>
  <c r="PY58" i="1"/>
  <c r="QD58" i="1" s="1"/>
  <c r="PT58" i="1"/>
  <c r="QH57" i="1"/>
  <c r="QB57" i="1"/>
  <c r="QA57" i="1"/>
  <c r="PY57" i="1"/>
  <c r="QD57" i="1" s="1"/>
  <c r="PT57" i="1"/>
  <c r="QH56" i="1"/>
  <c r="QB56" i="1"/>
  <c r="QA56" i="1"/>
  <c r="PY56" i="1"/>
  <c r="QD56" i="1" s="1"/>
  <c r="PT56" i="1"/>
  <c r="QH55" i="1"/>
  <c r="QD55" i="1"/>
  <c r="QB55" i="1"/>
  <c r="QA55" i="1"/>
  <c r="PY55" i="1"/>
  <c r="PT55" i="1"/>
  <c r="QH54" i="1"/>
  <c r="QB54" i="1"/>
  <c r="QA54" i="1"/>
  <c r="PY54" i="1"/>
  <c r="QD54" i="1" s="1"/>
  <c r="PT54" i="1"/>
  <c r="QH53" i="1"/>
  <c r="QD53" i="1"/>
  <c r="QB53" i="1"/>
  <c r="QA53" i="1"/>
  <c r="PY53" i="1"/>
  <c r="PT53" i="1"/>
  <c r="QH52" i="1"/>
  <c r="QD52" i="1"/>
  <c r="QB52" i="1"/>
  <c r="QA52" i="1"/>
  <c r="PY52" i="1"/>
  <c r="PT52" i="1"/>
  <c r="QH51" i="1"/>
  <c r="QD51" i="1"/>
  <c r="QB51" i="1"/>
  <c r="QA51" i="1"/>
  <c r="PY51" i="1"/>
  <c r="PT51" i="1"/>
  <c r="QH50" i="1"/>
  <c r="QB50" i="1"/>
  <c r="QA50" i="1"/>
  <c r="PY50" i="1"/>
  <c r="QD50" i="1" s="1"/>
  <c r="PT50" i="1"/>
  <c r="QH49" i="1"/>
  <c r="QB49" i="1"/>
  <c r="QA49" i="1"/>
  <c r="PY49" i="1"/>
  <c r="QD49" i="1" s="1"/>
  <c r="PT49" i="1"/>
  <c r="QH48" i="1"/>
  <c r="QB48" i="1"/>
  <c r="QA48" i="1"/>
  <c r="PX4" i="1" s="1"/>
  <c r="PZ4" i="1" s="1"/>
  <c r="PY48" i="1"/>
  <c r="QD48" i="1" s="1"/>
  <c r="PT48" i="1"/>
  <c r="QH47" i="1"/>
  <c r="QD47" i="1"/>
  <c r="QB47" i="1"/>
  <c r="QA47" i="1"/>
  <c r="PY47" i="1"/>
  <c r="PT47" i="1"/>
  <c r="QH46" i="1"/>
  <c r="QB46" i="1"/>
  <c r="QA46" i="1"/>
  <c r="PY46" i="1"/>
  <c r="QD46" i="1" s="1"/>
  <c r="PT46" i="1"/>
  <c r="QH45" i="1"/>
  <c r="QD45" i="1"/>
  <c r="QB45" i="1"/>
  <c r="QA45" i="1"/>
  <c r="PY45" i="1"/>
  <c r="PT45" i="1"/>
  <c r="QH44" i="1"/>
  <c r="QD44" i="1"/>
  <c r="QB44" i="1"/>
  <c r="QA44" i="1"/>
  <c r="PY44" i="1"/>
  <c r="PT44" i="1"/>
  <c r="QH43" i="1"/>
  <c r="QB43" i="1"/>
  <c r="QA43" i="1"/>
  <c r="PY43" i="1"/>
  <c r="QD43" i="1" s="1"/>
  <c r="PT43" i="1"/>
  <c r="QH42" i="1"/>
  <c r="QB42" i="1"/>
  <c r="QA42" i="1"/>
  <c r="PY42" i="1"/>
  <c r="QD42" i="1" s="1"/>
  <c r="PT42" i="1"/>
  <c r="QH41" i="1"/>
  <c r="QB41" i="1"/>
  <c r="QC7" i="1" s="1"/>
  <c r="QD7" i="1" s="1"/>
  <c r="QA41" i="1"/>
  <c r="PY41" i="1"/>
  <c r="QD41" i="1" s="1"/>
  <c r="PT41" i="1"/>
  <c r="QH40" i="1"/>
  <c r="QB40" i="1"/>
  <c r="QA40" i="1"/>
  <c r="PX8" i="1" s="1"/>
  <c r="PZ8" i="1" s="1"/>
  <c r="PY40" i="1"/>
  <c r="QD40" i="1" s="1"/>
  <c r="PT40" i="1"/>
  <c r="QI39" i="1"/>
  <c r="QK39" i="1" s="1"/>
  <c r="QH39" i="1"/>
  <c r="QD39" i="1"/>
  <c r="QB39" i="1"/>
  <c r="QA39" i="1"/>
  <c r="PY39" i="1"/>
  <c r="PT39" i="1"/>
  <c r="QH38" i="1"/>
  <c r="QB38" i="1"/>
  <c r="QA38" i="1"/>
  <c r="PY38" i="1"/>
  <c r="QD38" i="1" s="1"/>
  <c r="PT38" i="1"/>
  <c r="QH37" i="1"/>
  <c r="QD37" i="1"/>
  <c r="QB37" i="1"/>
  <c r="QA37" i="1"/>
  <c r="PY37" i="1"/>
  <c r="PT37" i="1"/>
  <c r="QI36" i="1"/>
  <c r="QH36" i="1"/>
  <c r="QD36" i="1"/>
  <c r="QB36" i="1"/>
  <c r="QA36" i="1"/>
  <c r="PY36" i="1"/>
  <c r="PT36" i="1"/>
  <c r="QH35" i="1"/>
  <c r="QB35" i="1"/>
  <c r="QA35" i="1"/>
  <c r="PY35" i="1"/>
  <c r="QD35" i="1" s="1"/>
  <c r="PT35" i="1"/>
  <c r="QH34" i="1"/>
  <c r="QB34" i="1"/>
  <c r="QA34" i="1"/>
  <c r="PY34" i="1"/>
  <c r="QD34" i="1" s="1"/>
  <c r="PT34" i="1"/>
  <c r="QH33" i="1"/>
  <c r="QB33" i="1"/>
  <c r="QC6" i="1" s="1"/>
  <c r="QD6" i="1" s="1"/>
  <c r="QA33" i="1"/>
  <c r="PY33" i="1"/>
  <c r="QD33" i="1" s="1"/>
  <c r="PT33" i="1"/>
  <c r="QH32" i="1"/>
  <c r="QB32" i="1"/>
  <c r="QA32" i="1"/>
  <c r="PY32" i="1"/>
  <c r="QD32" i="1" s="1"/>
  <c r="PT32" i="1"/>
  <c r="QH31" i="1"/>
  <c r="QD31" i="1"/>
  <c r="QB31" i="1"/>
  <c r="QA31" i="1"/>
  <c r="PY31" i="1"/>
  <c r="PT31" i="1"/>
  <c r="QI30" i="1"/>
  <c r="QK30" i="1" s="1"/>
  <c r="QH30" i="1"/>
  <c r="QB30" i="1"/>
  <c r="QA30" i="1"/>
  <c r="PY30" i="1"/>
  <c r="QD30" i="1" s="1"/>
  <c r="PT30" i="1"/>
  <c r="QI29" i="1"/>
  <c r="QH29" i="1"/>
  <c r="QD29" i="1"/>
  <c r="QB29" i="1"/>
  <c r="QA29" i="1"/>
  <c r="PY29" i="1"/>
  <c r="PT29" i="1"/>
  <c r="QH28" i="1"/>
  <c r="QB28" i="1"/>
  <c r="QA28" i="1"/>
  <c r="PY28" i="1"/>
  <c r="QD28" i="1" s="1"/>
  <c r="PT28" i="1"/>
  <c r="QH27" i="1"/>
  <c r="QB27" i="1"/>
  <c r="QC8" i="1" s="1"/>
  <c r="QD8" i="1" s="1"/>
  <c r="QA27" i="1"/>
  <c r="PY27" i="1"/>
  <c r="QD27" i="1" s="1"/>
  <c r="PT27" i="1"/>
  <c r="QH26" i="1"/>
  <c r="QD26" i="1"/>
  <c r="QB26" i="1"/>
  <c r="QA26" i="1"/>
  <c r="PY26" i="1"/>
  <c r="PT26" i="1"/>
  <c r="QH25" i="1"/>
  <c r="QB25" i="1"/>
  <c r="QA25" i="1"/>
  <c r="PY25" i="1"/>
  <c r="QD25" i="1" s="1"/>
  <c r="PT25" i="1"/>
  <c r="QH24" i="1"/>
  <c r="QB24" i="1"/>
  <c r="QA24" i="1"/>
  <c r="PY24" i="1"/>
  <c r="QD24" i="1" s="1"/>
  <c r="PT24" i="1"/>
  <c r="QH23" i="1"/>
  <c r="QD23" i="1"/>
  <c r="QB23" i="1"/>
  <c r="QA23" i="1"/>
  <c r="PY23" i="1"/>
  <c r="PT23" i="1"/>
  <c r="QI22" i="1"/>
  <c r="QK22" i="1" s="1"/>
  <c r="QH22" i="1"/>
  <c r="QB22" i="1"/>
  <c r="QA22" i="1"/>
  <c r="PY22" i="1"/>
  <c r="QD22" i="1" s="1"/>
  <c r="PT22" i="1"/>
  <c r="QH21" i="1"/>
  <c r="QD21" i="1"/>
  <c r="QB21" i="1"/>
  <c r="QA21" i="1"/>
  <c r="PY21" i="1"/>
  <c r="PT21" i="1"/>
  <c r="QH20" i="1"/>
  <c r="QB20" i="1"/>
  <c r="QA20" i="1"/>
  <c r="PY20" i="1"/>
  <c r="QD20" i="1" s="1"/>
  <c r="PT20" i="1"/>
  <c r="QH19" i="1"/>
  <c r="QB19" i="1"/>
  <c r="QA19" i="1"/>
  <c r="PY19" i="1"/>
  <c r="QD19" i="1" s="1"/>
  <c r="PT19" i="1"/>
  <c r="QH18" i="1"/>
  <c r="QD18" i="1"/>
  <c r="QB18" i="1"/>
  <c r="QA18" i="1"/>
  <c r="PY18" i="1"/>
  <c r="PT18" i="1"/>
  <c r="QH17" i="1"/>
  <c r="QB17" i="1"/>
  <c r="QA17" i="1"/>
  <c r="PY17" i="1"/>
  <c r="QD17" i="1" s="1"/>
  <c r="PT17" i="1"/>
  <c r="QH16" i="1"/>
  <c r="QB16" i="1"/>
  <c r="QA16" i="1"/>
  <c r="PY16" i="1"/>
  <c r="QD16" i="1" s="1"/>
  <c r="PT16" i="1"/>
  <c r="QH15" i="1"/>
  <c r="QD15" i="1"/>
  <c r="QB15" i="1"/>
  <c r="QA15" i="1"/>
  <c r="PY15" i="1"/>
  <c r="PT15" i="1"/>
  <c r="QH14" i="1"/>
  <c r="QB14" i="1"/>
  <c r="QA14" i="1"/>
  <c r="PY14" i="1"/>
  <c r="QD14" i="1" s="1"/>
  <c r="PT14" i="1"/>
  <c r="PZ13" i="1"/>
  <c r="PV13" i="1"/>
  <c r="PU13" i="1"/>
  <c r="PT13" i="1"/>
  <c r="QN9" i="1"/>
  <c r="QQ9" i="1" s="1"/>
  <c r="QL9" i="1"/>
  <c r="QJ9" i="1"/>
  <c r="QH9" i="1"/>
  <c r="QG9" i="1"/>
  <c r="QN8" i="1"/>
  <c r="QQ8" i="1" s="1"/>
  <c r="QL8" i="1"/>
  <c r="QJ8" i="1"/>
  <c r="QH8" i="1"/>
  <c r="QP8" i="1" s="1"/>
  <c r="QG8" i="1"/>
  <c r="QP7" i="1"/>
  <c r="QN7" i="1"/>
  <c r="QO7" i="1" s="1"/>
  <c r="QL7" i="1"/>
  <c r="QM7" i="1" s="1"/>
  <c r="QJ7" i="1"/>
  <c r="QK7" i="1" s="1"/>
  <c r="QH7" i="1"/>
  <c r="QG7" i="1"/>
  <c r="PX7" i="1"/>
  <c r="PZ7" i="1" s="1"/>
  <c r="QN6" i="1"/>
  <c r="QQ6" i="1" s="1"/>
  <c r="QL6" i="1"/>
  <c r="QK6" i="1"/>
  <c r="QJ6" i="1"/>
  <c r="QH6" i="1"/>
  <c r="QP6" i="1" s="1"/>
  <c r="QG6" i="1"/>
  <c r="PX6" i="1"/>
  <c r="PZ6" i="1" s="1"/>
  <c r="QN5" i="1"/>
  <c r="QL5" i="1"/>
  <c r="QJ5" i="1"/>
  <c r="QH5" i="1"/>
  <c r="QP5" i="1" s="1"/>
  <c r="QI5" i="1" s="1"/>
  <c r="QG5" i="1"/>
  <c r="QQ4" i="1"/>
  <c r="QN4" i="1"/>
  <c r="QL4" i="1"/>
  <c r="QJ4" i="1"/>
  <c r="QH4" i="1"/>
  <c r="QP4" i="1" s="1"/>
  <c r="QM4" i="1" s="1"/>
  <c r="QG4" i="1"/>
  <c r="QN3" i="1"/>
  <c r="QL3" i="1"/>
  <c r="QJ3" i="1"/>
  <c r="QH3" i="1"/>
  <c r="QG3" i="1"/>
  <c r="QC3" i="1"/>
  <c r="QD3" i="1" s="1"/>
  <c r="PX3" i="1"/>
  <c r="PZ3" i="1" s="1"/>
  <c r="QN2" i="1"/>
  <c r="QL2" i="1"/>
  <c r="QL10" i="1" s="1"/>
  <c r="QJ2" i="1"/>
  <c r="QH2" i="1"/>
  <c r="QH10" i="1" s="1"/>
  <c r="QG2" i="1"/>
  <c r="QD1" i="1"/>
  <c r="PZ1" i="1"/>
  <c r="N1" i="9"/>
  <c r="QK36" i="1" l="1"/>
  <c r="QQ3" i="1"/>
  <c r="QC9" i="1"/>
  <c r="QD9" i="1" s="1"/>
  <c r="QC2" i="1"/>
  <c r="QD2" i="1" s="1"/>
  <c r="QJ10" i="1"/>
  <c r="QB13" i="1"/>
  <c r="QN10" i="1"/>
  <c r="QI4" i="1"/>
  <c r="QK8" i="1"/>
  <c r="QI8" i="1"/>
  <c r="QK4" i="1"/>
  <c r="QO4" i="1"/>
  <c r="QK5" i="1"/>
  <c r="QI6" i="1"/>
  <c r="QO6" i="1"/>
  <c r="QO8" i="1"/>
  <c r="QM5" i="1"/>
  <c r="QI7" i="1"/>
  <c r="QQ5" i="1"/>
  <c r="QO5" i="1"/>
  <c r="QM8" i="1"/>
  <c r="QD13" i="1"/>
  <c r="QP10" i="1"/>
  <c r="QI10" i="1" s="1"/>
  <c r="QM6" i="1"/>
  <c r="QK96" i="1"/>
  <c r="QL96" i="1" s="1"/>
  <c r="QJ96" i="1"/>
  <c r="PX2" i="1"/>
  <c r="QP2" i="1"/>
  <c r="QQ7" i="1"/>
  <c r="QK29" i="1"/>
  <c r="QN109" i="1"/>
  <c r="QR109" i="1" s="1"/>
  <c r="QQ2" i="1"/>
  <c r="QC4" i="1"/>
  <c r="QD4" i="1" s="1"/>
  <c r="PX5" i="1"/>
  <c r="PZ5" i="1" s="1"/>
  <c r="QN97" i="1"/>
  <c r="QR97" i="1" s="1"/>
  <c r="QA95" i="1"/>
  <c r="QN103" i="1"/>
  <c r="QR103" i="1" s="1"/>
  <c r="QK112" i="1"/>
  <c r="QL112" i="1" s="1"/>
  <c r="QN112" i="1" s="1"/>
  <c r="QR112" i="1" s="1"/>
  <c r="QJ112" i="1"/>
  <c r="QN114" i="1"/>
  <c r="QR114" i="1" s="1"/>
  <c r="QO3" i="1"/>
  <c r="QQ114" i="1"/>
  <c r="QP3" i="1"/>
  <c r="QI3" i="1" s="1"/>
  <c r="PY13" i="1"/>
  <c r="QK104" i="1"/>
  <c r="QL104" i="1" s="1"/>
  <c r="QN104" i="1" s="1"/>
  <c r="QR104" i="1" s="1"/>
  <c r="QJ104" i="1"/>
  <c r="QQ118" i="1"/>
  <c r="QO9" i="1"/>
  <c r="QN101" i="1"/>
  <c r="QR101" i="1" s="1"/>
  <c r="QN117" i="1"/>
  <c r="QR117" i="1" s="1"/>
  <c r="QQ123" i="1"/>
  <c r="PX9" i="1"/>
  <c r="PZ9" i="1" s="1"/>
  <c r="QP9" i="1"/>
  <c r="QK9" i="1" s="1"/>
  <c r="QA13" i="1"/>
  <c r="QC95" i="1"/>
  <c r="QK120" i="1"/>
  <c r="QL120" i="1" s="1"/>
  <c r="QN120" i="1" s="1"/>
  <c r="QR120" i="1" s="1"/>
  <c r="QJ120" i="1"/>
  <c r="QJ123" i="1"/>
  <c r="QJ113" i="1"/>
  <c r="QJ121" i="1"/>
  <c r="QQ96" i="1"/>
  <c r="QJ100" i="1"/>
  <c r="QJ108" i="1"/>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PH123" i="1"/>
  <c r="PC123" i="1"/>
  <c r="PA123" i="1"/>
  <c r="OT123" i="1"/>
  <c r="PH122" i="1"/>
  <c r="PC122" i="1"/>
  <c r="PA122" i="1"/>
  <c r="OT122" i="1"/>
  <c r="PH121" i="1"/>
  <c r="PC121" i="1"/>
  <c r="PA121" i="1"/>
  <c r="OT121" i="1"/>
  <c r="PH120" i="1"/>
  <c r="PC120" i="1"/>
  <c r="PA120" i="1"/>
  <c r="OT120" i="1"/>
  <c r="PH119" i="1"/>
  <c r="PC119" i="1"/>
  <c r="PA119" i="1"/>
  <c r="OT119" i="1"/>
  <c r="PH118" i="1"/>
  <c r="PC118" i="1"/>
  <c r="PA118" i="1"/>
  <c r="OT118" i="1"/>
  <c r="PH117" i="1"/>
  <c r="PC117" i="1"/>
  <c r="PA117" i="1"/>
  <c r="OT117" i="1"/>
  <c r="PH116" i="1"/>
  <c r="PC116" i="1"/>
  <c r="PA116" i="1"/>
  <c r="OT116" i="1"/>
  <c r="PH115" i="1"/>
  <c r="PC115" i="1"/>
  <c r="PA115" i="1"/>
  <c r="OT115" i="1"/>
  <c r="PH114" i="1"/>
  <c r="PC114" i="1"/>
  <c r="PA114" i="1"/>
  <c r="OT114" i="1"/>
  <c r="PH113" i="1"/>
  <c r="PC113" i="1"/>
  <c r="PA113" i="1"/>
  <c r="OT113" i="1"/>
  <c r="PH112" i="1"/>
  <c r="PC112" i="1"/>
  <c r="PA112" i="1"/>
  <c r="OT112" i="1"/>
  <c r="PH111" i="1"/>
  <c r="PC111" i="1"/>
  <c r="PA111" i="1"/>
  <c r="OT111" i="1"/>
  <c r="PH110" i="1"/>
  <c r="PC110" i="1"/>
  <c r="PA110" i="1"/>
  <c r="OT110" i="1"/>
  <c r="PH109" i="1"/>
  <c r="PC109" i="1"/>
  <c r="PA109" i="1"/>
  <c r="OT109" i="1"/>
  <c r="PH108" i="1"/>
  <c r="PC108" i="1"/>
  <c r="PA108" i="1"/>
  <c r="OT108" i="1"/>
  <c r="PH107" i="1"/>
  <c r="PC107" i="1"/>
  <c r="PA107" i="1"/>
  <c r="OT107" i="1"/>
  <c r="PH106" i="1"/>
  <c r="PC106" i="1"/>
  <c r="PA106" i="1"/>
  <c r="OT106" i="1"/>
  <c r="PH105" i="1"/>
  <c r="PC105" i="1"/>
  <c r="PA105" i="1"/>
  <c r="OT105" i="1"/>
  <c r="PH104" i="1"/>
  <c r="PC104" i="1"/>
  <c r="PA104" i="1"/>
  <c r="OT104" i="1"/>
  <c r="PH103" i="1"/>
  <c r="PC103" i="1"/>
  <c r="PA103" i="1"/>
  <c r="OT103" i="1"/>
  <c r="PH102" i="1"/>
  <c r="PC102" i="1"/>
  <c r="PA102" i="1"/>
  <c r="OT102" i="1"/>
  <c r="PH101" i="1"/>
  <c r="PC101" i="1"/>
  <c r="PA101" i="1"/>
  <c r="OT101" i="1"/>
  <c r="PH100" i="1"/>
  <c r="PC100" i="1"/>
  <c r="PA100" i="1"/>
  <c r="OT100" i="1"/>
  <c r="PH99" i="1"/>
  <c r="PC99" i="1"/>
  <c r="PA99" i="1"/>
  <c r="OT99" i="1"/>
  <c r="PH98" i="1"/>
  <c r="PC98" i="1"/>
  <c r="PA98" i="1"/>
  <c r="OT98" i="1"/>
  <c r="PH97" i="1"/>
  <c r="PC97" i="1"/>
  <c r="PA97" i="1"/>
  <c r="OT97" i="1"/>
  <c r="PH96" i="1"/>
  <c r="PC96" i="1"/>
  <c r="PA96" i="1"/>
  <c r="OT96" i="1"/>
  <c r="OZ95" i="1"/>
  <c r="OX95" i="1"/>
  <c r="OV95" i="1"/>
  <c r="OU95" i="1"/>
  <c r="PR94" i="1"/>
  <c r="PQ94" i="1"/>
  <c r="PN94" i="1"/>
  <c r="PL94" i="1"/>
  <c r="PK94" i="1"/>
  <c r="PJ94" i="1"/>
  <c r="PI94" i="1"/>
  <c r="PH94" i="1"/>
  <c r="PG94" i="1"/>
  <c r="PF94" i="1"/>
  <c r="PE94" i="1"/>
  <c r="PC94" i="1"/>
  <c r="PA94" i="1"/>
  <c r="OZ94" i="1"/>
  <c r="OX94" i="1"/>
  <c r="OV94" i="1"/>
  <c r="OU94" i="1"/>
  <c r="OT94" i="1"/>
  <c r="PH92" i="1"/>
  <c r="PB92" i="1"/>
  <c r="PA92" i="1"/>
  <c r="OY92" i="1"/>
  <c r="PD92" i="1" s="1"/>
  <c r="OT92" i="1"/>
  <c r="PH91" i="1"/>
  <c r="PB91" i="1"/>
  <c r="PA91" i="1"/>
  <c r="OY91" i="1"/>
  <c r="PD91" i="1" s="1"/>
  <c r="OT91" i="1"/>
  <c r="PH90" i="1"/>
  <c r="PB90" i="1"/>
  <c r="PA90" i="1"/>
  <c r="OY90" i="1"/>
  <c r="PD90" i="1" s="1"/>
  <c r="OT90" i="1"/>
  <c r="PI89" i="1"/>
  <c r="PH89" i="1"/>
  <c r="PB89" i="1"/>
  <c r="PA89" i="1"/>
  <c r="OY89" i="1"/>
  <c r="PD89" i="1" s="1"/>
  <c r="OT89" i="1"/>
  <c r="PH88" i="1"/>
  <c r="PB88" i="1"/>
  <c r="PA88" i="1"/>
  <c r="OY88" i="1"/>
  <c r="PD88" i="1" s="1"/>
  <c r="OT88" i="1"/>
  <c r="PH87" i="1"/>
  <c r="PB87" i="1"/>
  <c r="PA87" i="1"/>
  <c r="OY87" i="1"/>
  <c r="PD87" i="1" s="1"/>
  <c r="OT87" i="1"/>
  <c r="PH86" i="1"/>
  <c r="PD86" i="1"/>
  <c r="PB86" i="1"/>
  <c r="PA86" i="1"/>
  <c r="OY86" i="1"/>
  <c r="OT86" i="1"/>
  <c r="PH85" i="1"/>
  <c r="PB85" i="1"/>
  <c r="PA85" i="1"/>
  <c r="OY85" i="1"/>
  <c r="PD85" i="1" s="1"/>
  <c r="OT85" i="1"/>
  <c r="PH84" i="1"/>
  <c r="PB84" i="1"/>
  <c r="PA84" i="1"/>
  <c r="OY84" i="1"/>
  <c r="PD84" i="1" s="1"/>
  <c r="OT84" i="1"/>
  <c r="PH83" i="1"/>
  <c r="PB83" i="1"/>
  <c r="PA83" i="1"/>
  <c r="OY83" i="1"/>
  <c r="PD83" i="1" s="1"/>
  <c r="OT83" i="1"/>
  <c r="PH82" i="1"/>
  <c r="PB82" i="1"/>
  <c r="PA82" i="1"/>
  <c r="OY82" i="1"/>
  <c r="PD82" i="1" s="1"/>
  <c r="OT82" i="1"/>
  <c r="PH81" i="1"/>
  <c r="PB81" i="1"/>
  <c r="PA81" i="1"/>
  <c r="OY81" i="1"/>
  <c r="PD81" i="1" s="1"/>
  <c r="OT81" i="1"/>
  <c r="PH80" i="1"/>
  <c r="PB80" i="1"/>
  <c r="PA80" i="1"/>
  <c r="OY80" i="1"/>
  <c r="PD80" i="1" s="1"/>
  <c r="OT80" i="1"/>
  <c r="PH79" i="1"/>
  <c r="PB79" i="1"/>
  <c r="PA79" i="1"/>
  <c r="OY79" i="1"/>
  <c r="PD79" i="1" s="1"/>
  <c r="OT79" i="1"/>
  <c r="PH78" i="1"/>
  <c r="PB78" i="1"/>
  <c r="PA78" i="1"/>
  <c r="OY78" i="1"/>
  <c r="PD78" i="1" s="1"/>
  <c r="OT78" i="1"/>
  <c r="PH77" i="1"/>
  <c r="PB77" i="1"/>
  <c r="PA77" i="1"/>
  <c r="OY77" i="1"/>
  <c r="PD77" i="1" s="1"/>
  <c r="OT77" i="1"/>
  <c r="PH76" i="1"/>
  <c r="PB76" i="1"/>
  <c r="PA76" i="1"/>
  <c r="OY76" i="1"/>
  <c r="PD76" i="1" s="1"/>
  <c r="OT76" i="1"/>
  <c r="PH75" i="1"/>
  <c r="PB75" i="1"/>
  <c r="PA75" i="1"/>
  <c r="OY75" i="1"/>
  <c r="PD75" i="1" s="1"/>
  <c r="OT75" i="1"/>
  <c r="PH74" i="1"/>
  <c r="PB74" i="1"/>
  <c r="PA74" i="1"/>
  <c r="OY74" i="1"/>
  <c r="PD74" i="1" s="1"/>
  <c r="OT74" i="1"/>
  <c r="PH73" i="1"/>
  <c r="PD73" i="1"/>
  <c r="PB73" i="1"/>
  <c r="PA73" i="1"/>
  <c r="OY73" i="1"/>
  <c r="OT73" i="1"/>
  <c r="PH72" i="1"/>
  <c r="PB72" i="1"/>
  <c r="PA72" i="1"/>
  <c r="OY72" i="1"/>
  <c r="PD72" i="1" s="1"/>
  <c r="OT72" i="1"/>
  <c r="PH71" i="1"/>
  <c r="PB71" i="1"/>
  <c r="PA71" i="1"/>
  <c r="OY71" i="1"/>
  <c r="PD71" i="1" s="1"/>
  <c r="OT71" i="1"/>
  <c r="PH70" i="1"/>
  <c r="PD70" i="1"/>
  <c r="PB70" i="1"/>
  <c r="PA70" i="1"/>
  <c r="OY70" i="1"/>
  <c r="OT70" i="1"/>
  <c r="PH69" i="1"/>
  <c r="PB69" i="1"/>
  <c r="PA69" i="1"/>
  <c r="OY69" i="1"/>
  <c r="PD69" i="1" s="1"/>
  <c r="OT69" i="1"/>
  <c r="PH68" i="1"/>
  <c r="PB68" i="1"/>
  <c r="PA68" i="1"/>
  <c r="OY68" i="1"/>
  <c r="PD68" i="1" s="1"/>
  <c r="OT68" i="1"/>
  <c r="PH67" i="1"/>
  <c r="PB67" i="1"/>
  <c r="PA67" i="1"/>
  <c r="OY67" i="1"/>
  <c r="PD67" i="1" s="1"/>
  <c r="OT67" i="1"/>
  <c r="PH66" i="1"/>
  <c r="PB66" i="1"/>
  <c r="PA66" i="1"/>
  <c r="OY66" i="1"/>
  <c r="PD66" i="1" s="1"/>
  <c r="OT66" i="1"/>
  <c r="PH65" i="1"/>
  <c r="PB65" i="1"/>
  <c r="PA65" i="1"/>
  <c r="OY65" i="1"/>
  <c r="PD65" i="1" s="1"/>
  <c r="OT65" i="1"/>
  <c r="PH64" i="1"/>
  <c r="PB64" i="1"/>
  <c r="PA64" i="1"/>
  <c r="OY64" i="1"/>
  <c r="PD64" i="1" s="1"/>
  <c r="OT64" i="1"/>
  <c r="PH63" i="1"/>
  <c r="PB63" i="1"/>
  <c r="PA63" i="1"/>
  <c r="OY63" i="1"/>
  <c r="PD63" i="1" s="1"/>
  <c r="OT63" i="1"/>
  <c r="PH62" i="1"/>
  <c r="PB62" i="1"/>
  <c r="PA62" i="1"/>
  <c r="OY62" i="1"/>
  <c r="PD62" i="1" s="1"/>
  <c r="OT62" i="1"/>
  <c r="PH61" i="1"/>
  <c r="PB61" i="1"/>
  <c r="PA61" i="1"/>
  <c r="OY61" i="1"/>
  <c r="PD61" i="1" s="1"/>
  <c r="OT61" i="1"/>
  <c r="PH60" i="1"/>
  <c r="PB60" i="1"/>
  <c r="PA60" i="1"/>
  <c r="OY60" i="1"/>
  <c r="PD60" i="1" s="1"/>
  <c r="OT60" i="1"/>
  <c r="PH59" i="1"/>
  <c r="PB59" i="1"/>
  <c r="PA59" i="1"/>
  <c r="OY59" i="1"/>
  <c r="PD59" i="1" s="1"/>
  <c r="OT59" i="1"/>
  <c r="PH58" i="1"/>
  <c r="PB58" i="1"/>
  <c r="PA58" i="1"/>
  <c r="OY58" i="1"/>
  <c r="PD58" i="1" s="1"/>
  <c r="OT58" i="1"/>
  <c r="PH57" i="1"/>
  <c r="PB57" i="1"/>
  <c r="PA57" i="1"/>
  <c r="OY57" i="1"/>
  <c r="PD57" i="1" s="1"/>
  <c r="OT57" i="1"/>
  <c r="PH56" i="1"/>
  <c r="PB56" i="1"/>
  <c r="PA56" i="1"/>
  <c r="OY56" i="1"/>
  <c r="PD56" i="1" s="1"/>
  <c r="OT56" i="1"/>
  <c r="PH55" i="1"/>
  <c r="PB55" i="1"/>
  <c r="PA55" i="1"/>
  <c r="OY55" i="1"/>
  <c r="PD55" i="1" s="1"/>
  <c r="OT55" i="1"/>
  <c r="PH54" i="1"/>
  <c r="PD54" i="1"/>
  <c r="PB54" i="1"/>
  <c r="PA54" i="1"/>
  <c r="OY54" i="1"/>
  <c r="OT54" i="1"/>
  <c r="PH53" i="1"/>
  <c r="PB53" i="1"/>
  <c r="PA53" i="1"/>
  <c r="OY53" i="1"/>
  <c r="PD53" i="1" s="1"/>
  <c r="OT53" i="1"/>
  <c r="PH52" i="1"/>
  <c r="PB52" i="1"/>
  <c r="PA52" i="1"/>
  <c r="OY52" i="1"/>
  <c r="PD52" i="1" s="1"/>
  <c r="OT52" i="1"/>
  <c r="PH51" i="1"/>
  <c r="PB51" i="1"/>
  <c r="PA51" i="1"/>
  <c r="OY51" i="1"/>
  <c r="PD51" i="1" s="1"/>
  <c r="OT51" i="1"/>
  <c r="PH50" i="1"/>
  <c r="PB50" i="1"/>
  <c r="PA50" i="1"/>
  <c r="OY50" i="1"/>
  <c r="PD50" i="1" s="1"/>
  <c r="OT50" i="1"/>
  <c r="PH49" i="1"/>
  <c r="PB49" i="1"/>
  <c r="PA49" i="1"/>
  <c r="OY49" i="1"/>
  <c r="PD49" i="1" s="1"/>
  <c r="OT49" i="1"/>
  <c r="PH48" i="1"/>
  <c r="PB48" i="1"/>
  <c r="PA48" i="1"/>
  <c r="OY48" i="1"/>
  <c r="PD48" i="1" s="1"/>
  <c r="OT48" i="1"/>
  <c r="PH47" i="1"/>
  <c r="PB47" i="1"/>
  <c r="PA47" i="1"/>
  <c r="OY47" i="1"/>
  <c r="PD47" i="1" s="1"/>
  <c r="OT47" i="1"/>
  <c r="PH46" i="1"/>
  <c r="PB46" i="1"/>
  <c r="PA46" i="1"/>
  <c r="OY46" i="1"/>
  <c r="PD46" i="1" s="1"/>
  <c r="OT46" i="1"/>
  <c r="PH45" i="1"/>
  <c r="PB45" i="1"/>
  <c r="PA45" i="1"/>
  <c r="OY45" i="1"/>
  <c r="PD45" i="1" s="1"/>
  <c r="OT45" i="1"/>
  <c r="PH44" i="1"/>
  <c r="PB44" i="1"/>
  <c r="PA44" i="1"/>
  <c r="OY44" i="1"/>
  <c r="PD44" i="1" s="1"/>
  <c r="OT44" i="1"/>
  <c r="PH43" i="1"/>
  <c r="PB43" i="1"/>
  <c r="PA43" i="1"/>
  <c r="OY43" i="1"/>
  <c r="PD43" i="1" s="1"/>
  <c r="OT43" i="1"/>
  <c r="PH42" i="1"/>
  <c r="PB42" i="1"/>
  <c r="PA42" i="1"/>
  <c r="OY42" i="1"/>
  <c r="PD42" i="1" s="1"/>
  <c r="OT42" i="1"/>
  <c r="PH41" i="1"/>
  <c r="PB41" i="1"/>
  <c r="PA41" i="1"/>
  <c r="OY41" i="1"/>
  <c r="PD41" i="1" s="1"/>
  <c r="OT41" i="1"/>
  <c r="PH40" i="1"/>
  <c r="PB40" i="1"/>
  <c r="PA40" i="1"/>
  <c r="OY40" i="1"/>
  <c r="PD40" i="1" s="1"/>
  <c r="OT40" i="1"/>
  <c r="PI39" i="1"/>
  <c r="PK39" i="1" s="1"/>
  <c r="PH39" i="1"/>
  <c r="PB39" i="1"/>
  <c r="PA39" i="1"/>
  <c r="OY39" i="1"/>
  <c r="PD39" i="1" s="1"/>
  <c r="OT39" i="1"/>
  <c r="PH38" i="1"/>
  <c r="PB38" i="1"/>
  <c r="PA38" i="1"/>
  <c r="OY38" i="1"/>
  <c r="PD38" i="1" s="1"/>
  <c r="OT38" i="1"/>
  <c r="PH37" i="1"/>
  <c r="PB37" i="1"/>
  <c r="PA37" i="1"/>
  <c r="OY37" i="1"/>
  <c r="PD37" i="1" s="1"/>
  <c r="OT37" i="1"/>
  <c r="PI36" i="1"/>
  <c r="PH36" i="1"/>
  <c r="PB36" i="1"/>
  <c r="PA36" i="1"/>
  <c r="OY36" i="1"/>
  <c r="PD36" i="1" s="1"/>
  <c r="OT36" i="1"/>
  <c r="PH35" i="1"/>
  <c r="PB35" i="1"/>
  <c r="PA35" i="1"/>
  <c r="OY35" i="1"/>
  <c r="PD35" i="1" s="1"/>
  <c r="OT35" i="1"/>
  <c r="PH34" i="1"/>
  <c r="PB34" i="1"/>
  <c r="PA34" i="1"/>
  <c r="OY34" i="1"/>
  <c r="PD34" i="1" s="1"/>
  <c r="OT34" i="1"/>
  <c r="PH33" i="1"/>
  <c r="PB33" i="1"/>
  <c r="PA33" i="1"/>
  <c r="OY33" i="1"/>
  <c r="PD33" i="1" s="1"/>
  <c r="OT33" i="1"/>
  <c r="PH32" i="1"/>
  <c r="PB32" i="1"/>
  <c r="PA32" i="1"/>
  <c r="OY32" i="1"/>
  <c r="PD32" i="1" s="1"/>
  <c r="OT32" i="1"/>
  <c r="PH31" i="1"/>
  <c r="PD31" i="1"/>
  <c r="PB31" i="1"/>
  <c r="PA31" i="1"/>
  <c r="OY31" i="1"/>
  <c r="OT31" i="1"/>
  <c r="PI30" i="1"/>
  <c r="PK30" i="1" s="1"/>
  <c r="PH30" i="1"/>
  <c r="PB30" i="1"/>
  <c r="PA30" i="1"/>
  <c r="OY30" i="1"/>
  <c r="PD30" i="1" s="1"/>
  <c r="OT30" i="1"/>
  <c r="PI29" i="1"/>
  <c r="PK29" i="1" s="1"/>
  <c r="PH29" i="1"/>
  <c r="PB29" i="1"/>
  <c r="PA29" i="1"/>
  <c r="OY29" i="1"/>
  <c r="PD29" i="1" s="1"/>
  <c r="OT29" i="1"/>
  <c r="PH28" i="1"/>
  <c r="PB28" i="1"/>
  <c r="PA28" i="1"/>
  <c r="OY28" i="1"/>
  <c r="PD28" i="1" s="1"/>
  <c r="OT28" i="1"/>
  <c r="PH27" i="1"/>
  <c r="PB27" i="1"/>
  <c r="PA27" i="1"/>
  <c r="OY27" i="1"/>
  <c r="PD27" i="1" s="1"/>
  <c r="OT27" i="1"/>
  <c r="PH26" i="1"/>
  <c r="PB26" i="1"/>
  <c r="PA26" i="1"/>
  <c r="OY26" i="1"/>
  <c r="PD26" i="1" s="1"/>
  <c r="OT26" i="1"/>
  <c r="PH25" i="1"/>
  <c r="PB25" i="1"/>
  <c r="PA25" i="1"/>
  <c r="OY25" i="1"/>
  <c r="PD25" i="1" s="1"/>
  <c r="OT25" i="1"/>
  <c r="PH24" i="1"/>
  <c r="PB24" i="1"/>
  <c r="PA24" i="1"/>
  <c r="OY24" i="1"/>
  <c r="PD24" i="1" s="1"/>
  <c r="OT24" i="1"/>
  <c r="PH23" i="1"/>
  <c r="PB23" i="1"/>
  <c r="PA23" i="1"/>
  <c r="OY23" i="1"/>
  <c r="PD23" i="1" s="1"/>
  <c r="OT23" i="1"/>
  <c r="PI22" i="1"/>
  <c r="PK22" i="1" s="1"/>
  <c r="PH22" i="1"/>
  <c r="PB22" i="1"/>
  <c r="PA22" i="1"/>
  <c r="OY22" i="1"/>
  <c r="PD22" i="1" s="1"/>
  <c r="OT22" i="1"/>
  <c r="PH21" i="1"/>
  <c r="PB21" i="1"/>
  <c r="PA21" i="1"/>
  <c r="OY21" i="1"/>
  <c r="PD21" i="1" s="1"/>
  <c r="OT21" i="1"/>
  <c r="PH20" i="1"/>
  <c r="PB20" i="1"/>
  <c r="PA20" i="1"/>
  <c r="OY20" i="1"/>
  <c r="PD20" i="1" s="1"/>
  <c r="OT20" i="1"/>
  <c r="PH19" i="1"/>
  <c r="PB19" i="1"/>
  <c r="PA19" i="1"/>
  <c r="OY19" i="1"/>
  <c r="PD19" i="1" s="1"/>
  <c r="OT19" i="1"/>
  <c r="PH18" i="1"/>
  <c r="PB18" i="1"/>
  <c r="PA18" i="1"/>
  <c r="OY18" i="1"/>
  <c r="PD18" i="1" s="1"/>
  <c r="OT18" i="1"/>
  <c r="PH17" i="1"/>
  <c r="PD17" i="1"/>
  <c r="PB17" i="1"/>
  <c r="PA17" i="1"/>
  <c r="OY17" i="1"/>
  <c r="OT17" i="1"/>
  <c r="PH16" i="1"/>
  <c r="PB16" i="1"/>
  <c r="PA16" i="1"/>
  <c r="OY16" i="1"/>
  <c r="PD16" i="1" s="1"/>
  <c r="OT16" i="1"/>
  <c r="PH15" i="1"/>
  <c r="PB15" i="1"/>
  <c r="PA15" i="1"/>
  <c r="OY15" i="1"/>
  <c r="PD15" i="1" s="1"/>
  <c r="OT15" i="1"/>
  <c r="PH14" i="1"/>
  <c r="PB14" i="1"/>
  <c r="PA14" i="1"/>
  <c r="OY14" i="1"/>
  <c r="OT14" i="1"/>
  <c r="OZ13" i="1"/>
  <c r="OV13" i="1"/>
  <c r="OU13" i="1"/>
  <c r="PN9" i="1"/>
  <c r="PL9" i="1"/>
  <c r="PJ9" i="1"/>
  <c r="PH9" i="1"/>
  <c r="PG9" i="1"/>
  <c r="PN8" i="1"/>
  <c r="PL8" i="1"/>
  <c r="PJ8" i="1"/>
  <c r="PH8" i="1"/>
  <c r="PG8" i="1"/>
  <c r="PN7" i="1"/>
  <c r="PL7" i="1"/>
  <c r="PJ7" i="1"/>
  <c r="PH7" i="1"/>
  <c r="PG7" i="1"/>
  <c r="PN6" i="1"/>
  <c r="PL6" i="1"/>
  <c r="PJ6" i="1"/>
  <c r="PH6" i="1"/>
  <c r="PG6" i="1"/>
  <c r="PN5" i="1"/>
  <c r="PL5" i="1"/>
  <c r="PJ5" i="1"/>
  <c r="PH5" i="1"/>
  <c r="PG5" i="1"/>
  <c r="PN4" i="1"/>
  <c r="PL4" i="1"/>
  <c r="PJ4" i="1"/>
  <c r="PH4" i="1"/>
  <c r="PG4" i="1"/>
  <c r="PN3" i="1"/>
  <c r="PL3" i="1"/>
  <c r="PJ3" i="1"/>
  <c r="PH3" i="1"/>
  <c r="PG3" i="1"/>
  <c r="PN2" i="1"/>
  <c r="PL2" i="1"/>
  <c r="PJ2" i="1"/>
  <c r="PH2" i="1"/>
  <c r="PG2" i="1"/>
  <c r="PD1" i="1"/>
  <c r="OZ1" i="1"/>
  <c r="QQ112" i="1" l="1"/>
  <c r="QK10" i="1"/>
  <c r="QN96" i="1"/>
  <c r="QL95" i="1"/>
  <c r="QM9" i="1"/>
  <c r="QM10" i="1"/>
  <c r="QI9" i="1"/>
  <c r="QM3" i="1"/>
  <c r="QK3" i="1"/>
  <c r="QO10" i="1"/>
  <c r="QQ104" i="1"/>
  <c r="QC10" i="1"/>
  <c r="QD10" i="1" s="1"/>
  <c r="QQ120" i="1"/>
  <c r="QQ10" i="1"/>
  <c r="QM2" i="1"/>
  <c r="QK2" i="1"/>
  <c r="QI2" i="1"/>
  <c r="QO2" i="1"/>
  <c r="QQ95" i="1"/>
  <c r="PX10" i="1"/>
  <c r="PZ10" i="1" s="1"/>
  <c r="PZ2" i="1"/>
  <c r="PQ3" i="1"/>
  <c r="PP4" i="1"/>
  <c r="PI4" i="1" s="1"/>
  <c r="PQ7" i="1"/>
  <c r="PP3" i="1"/>
  <c r="PI3" i="1" s="1"/>
  <c r="PP2" i="1"/>
  <c r="PM2" i="1" s="1"/>
  <c r="PQ5" i="1"/>
  <c r="PP6" i="1"/>
  <c r="PI6" i="1" s="1"/>
  <c r="PM3" i="1"/>
  <c r="PP8" i="1"/>
  <c r="PM8" i="1" s="1"/>
  <c r="PQ9" i="1"/>
  <c r="PP5" i="1"/>
  <c r="PK5" i="1" s="1"/>
  <c r="PP7" i="1"/>
  <c r="PM7" i="1" s="1"/>
  <c r="PO3" i="1"/>
  <c r="PK36" i="1"/>
  <c r="PJ10" i="1"/>
  <c r="PK2" i="1"/>
  <c r="PL10" i="1"/>
  <c r="PQ2" i="1"/>
  <c r="PO2" i="1"/>
  <c r="PN10" i="1"/>
  <c r="PQ4" i="1"/>
  <c r="PA13" i="1"/>
  <c r="PI2" i="1"/>
  <c r="PH10" i="1"/>
  <c r="PB13" i="1"/>
  <c r="PQ6" i="1"/>
  <c r="PD14" i="1"/>
  <c r="OY13" i="1"/>
  <c r="OT13" i="1"/>
  <c r="PQ8" i="1"/>
  <c r="PK89" i="1"/>
  <c r="PP9" i="1"/>
  <c r="PC95" i="1"/>
  <c r="PA95" i="1"/>
  <c r="QR96" i="1" l="1"/>
  <c r="QR95" i="1" s="1"/>
  <c r="QN95" i="1"/>
  <c r="PK4" i="1"/>
  <c r="PO4" i="1"/>
  <c r="PM4" i="1"/>
  <c r="PK6" i="1"/>
  <c r="PM6" i="1"/>
  <c r="PO8" i="1"/>
  <c r="PO6" i="1"/>
  <c r="PK3" i="1"/>
  <c r="PI8" i="1"/>
  <c r="PK8" i="1"/>
  <c r="PO5" i="1"/>
  <c r="PO7" i="1"/>
  <c r="PM5" i="1"/>
  <c r="PI5" i="1"/>
  <c r="PI7" i="1"/>
  <c r="PK7" i="1"/>
  <c r="PM9" i="1"/>
  <c r="PO9" i="1"/>
  <c r="PD13" i="1"/>
  <c r="PK9" i="1"/>
  <c r="PP10" i="1"/>
  <c r="PK10" i="1" s="1"/>
  <c r="PI9" i="1"/>
  <c r="PQ10" i="1"/>
  <c r="PM10" i="1" l="1"/>
  <c r="PO10" i="1"/>
  <c r="PI10" i="1"/>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OX4" i="1" l="1"/>
  <c r="OX7" i="1"/>
  <c r="PC4" i="1"/>
  <c r="PC9" i="1"/>
  <c r="PC6" i="1"/>
  <c r="OX9" i="1"/>
  <c r="OX8" i="1"/>
  <c r="OX6" i="1"/>
  <c r="PC5" i="1"/>
  <c r="PC7" i="1"/>
  <c r="PC3" i="1"/>
  <c r="PC8" i="1"/>
  <c r="OX3" i="1"/>
  <c r="OX5" i="1"/>
  <c r="PC2" i="1"/>
  <c r="OX2"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PD4" i="1" l="1"/>
  <c r="OZ7" i="1"/>
  <c r="PD2" i="1"/>
  <c r="PC10" i="1"/>
  <c r="PD5" i="1"/>
  <c r="OZ4" i="1"/>
  <c r="OZ6" i="1"/>
  <c r="OZ2" i="1"/>
  <c r="OX10" i="1"/>
  <c r="OZ5" i="1"/>
  <c r="OZ8" i="1"/>
  <c r="OZ3" i="1"/>
  <c r="OZ9" i="1"/>
  <c r="PD8" i="1"/>
  <c r="PD6" i="1"/>
  <c r="PD7" i="1"/>
  <c r="PD3" i="1"/>
  <c r="PD9" i="1"/>
  <c r="C10" i="1"/>
  <c r="OZ10" i="1" l="1"/>
  <c r="PD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PI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PK96" i="1" l="1"/>
  <c r="PL96" i="1" s="1"/>
  <c r="PJ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PN96" i="1" l="1"/>
  <c r="PQ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PR96" i="1" l="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QL30" i="1" l="1"/>
  <c r="QM30" i="1"/>
  <c r="QO30" i="1" s="1"/>
  <c r="PL30" i="1"/>
  <c r="PM30" i="1"/>
  <c r="PO30" i="1" s="1"/>
  <c r="DO19" i="1"/>
  <c r="DO30" i="1"/>
  <c r="BQ30" i="1"/>
  <c r="BR30" i="1" s="1"/>
  <c r="CG30" i="1"/>
  <c r="CX30" i="1"/>
  <c r="QR30" i="1" l="1"/>
  <c r="QP30" i="1"/>
  <c r="QN30" i="1"/>
  <c r="PN30" i="1"/>
  <c r="PR30" i="1"/>
  <c r="PP30" i="1"/>
  <c r="CZ30" i="1"/>
  <c r="CY30" i="1"/>
  <c r="CI30" i="1"/>
  <c r="CH30" i="1"/>
  <c r="DQ19" i="1"/>
  <c r="DP19" i="1"/>
  <c r="DQ30" i="1"/>
  <c r="DP30" i="1"/>
  <c r="N122" i="5"/>
  <c r="O122" i="5" s="1"/>
  <c r="C15" i="5"/>
  <c r="J15" i="5" s="1"/>
  <c r="PI99" i="1" s="1"/>
  <c r="C14" i="5"/>
  <c r="C16" i="5"/>
  <c r="J16" i="5" s="1"/>
  <c r="PI100" i="1" s="1"/>
  <c r="C19" i="5"/>
  <c r="C33" i="5"/>
  <c r="C35" i="5"/>
  <c r="C27" i="5"/>
  <c r="C28" i="5"/>
  <c r="C30" i="5"/>
  <c r="C31" i="5"/>
  <c r="D31" i="5" s="1"/>
  <c r="J31" i="5" s="1"/>
  <c r="PI115" i="1" s="1"/>
  <c r="C29" i="5"/>
  <c r="C26" i="5"/>
  <c r="C32" i="5"/>
  <c r="D32" i="5" s="1"/>
  <c r="J32" i="5" s="1"/>
  <c r="PI116" i="1" s="1"/>
  <c r="C13" i="5"/>
  <c r="C25" i="5"/>
  <c r="C22" i="5"/>
  <c r="C24" i="5"/>
  <c r="C21" i="5"/>
  <c r="C23" i="5"/>
  <c r="D23" i="5" s="1"/>
  <c r="J23" i="5" s="1"/>
  <c r="PI107" i="1" s="1"/>
  <c r="C18" i="5"/>
  <c r="C20" i="5"/>
  <c r="C34" i="5"/>
  <c r="C36" i="5"/>
  <c r="D36" i="5" s="1"/>
  <c r="J36" i="5" s="1"/>
  <c r="PI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PK116" i="1" l="1"/>
  <c r="PL116" i="1" s="1"/>
  <c r="PJ116" i="1"/>
  <c r="PK107" i="1"/>
  <c r="PL107" i="1" s="1"/>
  <c r="PJ107" i="1"/>
  <c r="PJ100" i="1"/>
  <c r="PK100" i="1"/>
  <c r="PL100" i="1" s="1"/>
  <c r="PK115" i="1"/>
  <c r="PL115" i="1" s="1"/>
  <c r="PJ115" i="1"/>
  <c r="PK99" i="1"/>
  <c r="PL99" i="1" s="1"/>
  <c r="PJ99" i="1"/>
  <c r="PK120" i="1"/>
  <c r="PL120" i="1" s="1"/>
  <c r="PJ120"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PI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PI101" i="1" s="1"/>
  <c r="H23" i="9"/>
  <c r="H22" i="9"/>
  <c r="H45" i="9"/>
  <c r="H4" i="9"/>
  <c r="H69" i="9"/>
  <c r="H24" i="9"/>
  <c r="H16" i="9"/>
  <c r="H17" i="9"/>
  <c r="H15" i="9"/>
  <c r="D18" i="5"/>
  <c r="J18" i="5" s="1"/>
  <c r="PI102" i="1" s="1"/>
  <c r="N163" i="5"/>
  <c r="O163" i="5" s="1"/>
  <c r="P163" i="5" s="1"/>
  <c r="H27" i="9"/>
  <c r="H25" i="9"/>
  <c r="H26" i="9"/>
  <c r="N123" i="5"/>
  <c r="O123" i="5" s="1"/>
  <c r="P123" i="5" s="1"/>
  <c r="H50" i="9"/>
  <c r="O50" i="9" s="1"/>
  <c r="H64" i="9"/>
  <c r="H66" i="9"/>
  <c r="N93" i="5"/>
  <c r="O93" i="5" s="1"/>
  <c r="P93" i="5" s="1"/>
  <c r="D34" i="5"/>
  <c r="J34" i="5" s="1"/>
  <c r="PI118" i="1" s="1"/>
  <c r="D35" i="5"/>
  <c r="J35" i="5" s="1"/>
  <c r="PI119" i="1" s="1"/>
  <c r="N117" i="5"/>
  <c r="O117" i="5" s="1"/>
  <c r="P117" i="5" s="1"/>
  <c r="H79" i="9"/>
  <c r="H80" i="9"/>
  <c r="H76" i="9"/>
  <c r="H77" i="9"/>
  <c r="O77" i="9" s="1"/>
  <c r="N172" i="5"/>
  <c r="O172" i="5" s="1"/>
  <c r="P172" i="5" s="1"/>
  <c r="J13" i="5"/>
  <c r="PI97" i="1" s="1"/>
  <c r="N136" i="5"/>
  <c r="O136" i="5" s="1"/>
  <c r="P136" i="5" s="1"/>
  <c r="N135" i="5"/>
  <c r="O135" i="5" s="1"/>
  <c r="P135" i="5" s="1"/>
  <c r="N132" i="5"/>
  <c r="O132" i="5" s="1"/>
  <c r="P132" i="5" s="1"/>
  <c r="D27" i="5"/>
  <c r="J27" i="5" s="1"/>
  <c r="PI111" i="1" s="1"/>
  <c r="D20" i="5"/>
  <c r="J20" i="5" s="1"/>
  <c r="PI104" i="1" s="1"/>
  <c r="D19" i="5"/>
  <c r="J19" i="5" s="1"/>
  <c r="PI103" i="1" s="1"/>
  <c r="N145" i="5"/>
  <c r="O145" i="5" s="1"/>
  <c r="P145" i="5" s="1"/>
  <c r="D37" i="5"/>
  <c r="J37" i="5" s="1"/>
  <c r="PI121" i="1" s="1"/>
  <c r="D30" i="5"/>
  <c r="J30" i="5" s="1"/>
  <c r="PI114" i="1" s="1"/>
  <c r="N166" i="5"/>
  <c r="O166" i="5" s="1"/>
  <c r="P166" i="5" s="1"/>
  <c r="D38" i="5"/>
  <c r="J38" i="5" s="1"/>
  <c r="PI122" i="1" s="1"/>
  <c r="D22" i="5"/>
  <c r="J22" i="5" s="1"/>
  <c r="PI106" i="1" s="1"/>
  <c r="D28" i="5"/>
  <c r="J28" i="5" s="1"/>
  <c r="PI112" i="1" s="1"/>
  <c r="D25" i="5"/>
  <c r="J25" i="5" s="1"/>
  <c r="PI109" i="1" s="1"/>
  <c r="D33" i="5"/>
  <c r="J33" i="5" s="1"/>
  <c r="PI117" i="1" s="1"/>
  <c r="D26" i="5"/>
  <c r="J26" i="5" s="1"/>
  <c r="PI110" i="1" s="1"/>
  <c r="D29" i="5"/>
  <c r="J29" i="5" s="1"/>
  <c r="PI113" i="1" s="1"/>
  <c r="D21" i="5"/>
  <c r="J21" i="5" s="1"/>
  <c r="PI105" i="1" s="1"/>
  <c r="D24" i="5"/>
  <c r="J24" i="5" s="1"/>
  <c r="PI108" i="1" s="1"/>
  <c r="J14" i="5"/>
  <c r="PI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QM89" i="1" l="1"/>
  <c r="QO89" i="1" s="1"/>
  <c r="QL89" i="1"/>
  <c r="PK108" i="1"/>
  <c r="PL108" i="1" s="1"/>
  <c r="PJ108" i="1"/>
  <c r="PJ110" i="1"/>
  <c r="PK110" i="1"/>
  <c r="PL110" i="1" s="1"/>
  <c r="PJ121" i="1"/>
  <c r="PK121" i="1"/>
  <c r="PL121" i="1" s="1"/>
  <c r="PJ97" i="1"/>
  <c r="PK97" i="1"/>
  <c r="PL97" i="1" s="1"/>
  <c r="PK118" i="1"/>
  <c r="PL118" i="1" s="1"/>
  <c r="PJ118" i="1"/>
  <c r="PK117" i="1"/>
  <c r="PL117" i="1" s="1"/>
  <c r="PJ117" i="1"/>
  <c r="PN115" i="1"/>
  <c r="PR115" i="1" s="1"/>
  <c r="PQ115" i="1"/>
  <c r="PK109" i="1"/>
  <c r="PL109" i="1" s="1"/>
  <c r="PJ109" i="1"/>
  <c r="PL89" i="1"/>
  <c r="PM89" i="1"/>
  <c r="PO89" i="1" s="1"/>
  <c r="PJ102" i="1"/>
  <c r="PK102" i="1"/>
  <c r="PL102" i="1" s="1"/>
  <c r="PQ100" i="1"/>
  <c r="PN100" i="1"/>
  <c r="PR100" i="1" s="1"/>
  <c r="PK112" i="1"/>
  <c r="PL112" i="1" s="1"/>
  <c r="PJ112" i="1"/>
  <c r="PK104" i="1"/>
  <c r="PL104" i="1" s="1"/>
  <c r="PJ104" i="1"/>
  <c r="PK103" i="1"/>
  <c r="PL103" i="1" s="1"/>
  <c r="PJ103" i="1"/>
  <c r="PK98" i="1"/>
  <c r="PL98" i="1" s="1"/>
  <c r="PJ98" i="1"/>
  <c r="PK106" i="1"/>
  <c r="PL106" i="1" s="1"/>
  <c r="PJ106" i="1"/>
  <c r="PK111" i="1"/>
  <c r="PL111" i="1" s="1"/>
  <c r="PJ111" i="1"/>
  <c r="PK101" i="1"/>
  <c r="PL101" i="1" s="1"/>
  <c r="PJ101" i="1"/>
  <c r="PK123" i="1"/>
  <c r="PL123" i="1" s="1"/>
  <c r="PJ123" i="1"/>
  <c r="PK122" i="1"/>
  <c r="PL122" i="1" s="1"/>
  <c r="PJ122" i="1"/>
  <c r="PQ120" i="1"/>
  <c r="PN120" i="1"/>
  <c r="PR120" i="1" s="1"/>
  <c r="PQ107" i="1"/>
  <c r="PN107" i="1"/>
  <c r="PR107" i="1" s="1"/>
  <c r="PK105" i="1"/>
  <c r="PL105" i="1" s="1"/>
  <c r="PJ105" i="1"/>
  <c r="PJ113" i="1"/>
  <c r="PK113" i="1"/>
  <c r="PL113" i="1" s="1"/>
  <c r="PK114" i="1"/>
  <c r="PL114" i="1" s="1"/>
  <c r="PJ114" i="1"/>
  <c r="PK119" i="1"/>
  <c r="PL119" i="1" s="1"/>
  <c r="PJ119" i="1"/>
  <c r="PQ99" i="1"/>
  <c r="PN99" i="1"/>
  <c r="PR99" i="1" s="1"/>
  <c r="PQ116" i="1"/>
  <c r="PN116" i="1"/>
  <c r="PR116"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QL29" i="1" l="1"/>
  <c r="QM29" i="1"/>
  <c r="QO29" i="1" s="1"/>
  <c r="QL22" i="1"/>
  <c r="QM22" i="1"/>
  <c r="QO22" i="1" s="1"/>
  <c r="QN89" i="1"/>
  <c r="QR89" i="1"/>
  <c r="QP89" i="1"/>
  <c r="QL39" i="1"/>
  <c r="QM39" i="1"/>
  <c r="QO39" i="1" s="1"/>
  <c r="QL36" i="1"/>
  <c r="QM36" i="1"/>
  <c r="QO36" i="1" s="1"/>
  <c r="PN122" i="1"/>
  <c r="PR122" i="1" s="1"/>
  <c r="PQ122" i="1"/>
  <c r="PN97" i="1"/>
  <c r="PQ97" i="1"/>
  <c r="PQ106" i="1"/>
  <c r="PN106" i="1"/>
  <c r="PR106" i="1" s="1"/>
  <c r="PN112" i="1"/>
  <c r="PR112" i="1" s="1"/>
  <c r="PQ112" i="1"/>
  <c r="PN109" i="1"/>
  <c r="PR109" i="1" s="1"/>
  <c r="PQ109" i="1"/>
  <c r="PM39" i="1"/>
  <c r="PO39" i="1" s="1"/>
  <c r="PL39" i="1"/>
  <c r="PM36" i="1"/>
  <c r="PO36" i="1" s="1"/>
  <c r="PL36" i="1"/>
  <c r="PN105" i="1"/>
  <c r="PR105" i="1" s="1"/>
  <c r="PQ105" i="1"/>
  <c r="PQ123" i="1"/>
  <c r="PN123" i="1"/>
  <c r="PR123" i="1" s="1"/>
  <c r="PN121" i="1"/>
  <c r="PR121" i="1" s="1"/>
  <c r="PQ121" i="1"/>
  <c r="PQ98" i="1"/>
  <c r="PN98" i="1"/>
  <c r="PR98" i="1" s="1"/>
  <c r="PL29" i="1"/>
  <c r="PM29" i="1"/>
  <c r="PO29" i="1" s="1"/>
  <c r="PN119" i="1"/>
  <c r="PR119" i="1" s="1"/>
  <c r="PQ119" i="1"/>
  <c r="PL95" i="1"/>
  <c r="PN101" i="1"/>
  <c r="PR101" i="1" s="1"/>
  <c r="PQ101" i="1"/>
  <c r="PQ102" i="1"/>
  <c r="PN102" i="1"/>
  <c r="PR102" i="1" s="1"/>
  <c r="PQ110" i="1"/>
  <c r="PN110" i="1"/>
  <c r="PR110" i="1" s="1"/>
  <c r="PN103" i="1"/>
  <c r="PR103" i="1" s="1"/>
  <c r="PQ103" i="1"/>
  <c r="PN117" i="1"/>
  <c r="PR117" i="1" s="1"/>
  <c r="PQ117" i="1"/>
  <c r="PL22" i="1"/>
  <c r="PM22" i="1"/>
  <c r="PO22" i="1" s="1"/>
  <c r="PN114" i="1"/>
  <c r="PR114" i="1" s="1"/>
  <c r="PQ114" i="1"/>
  <c r="PN113" i="1"/>
  <c r="PR113" i="1" s="1"/>
  <c r="PQ113" i="1"/>
  <c r="PN111" i="1"/>
  <c r="PR111" i="1" s="1"/>
  <c r="PQ111" i="1"/>
  <c r="PN104" i="1"/>
  <c r="PR104" i="1" s="1"/>
  <c r="PQ104" i="1"/>
  <c r="PP89" i="1"/>
  <c r="PR89" i="1"/>
  <c r="PN89" i="1"/>
  <c r="PQ118" i="1"/>
  <c r="PN118" i="1"/>
  <c r="PR118" i="1" s="1"/>
  <c r="PQ108" i="1"/>
  <c r="PN108" i="1"/>
  <c r="PR108" i="1" s="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QP39" i="1" l="1"/>
  <c r="QR39" i="1"/>
  <c r="QN39" i="1"/>
  <c r="QP22" i="1"/>
  <c r="QR22" i="1"/>
  <c r="QN22" i="1"/>
  <c r="QN29" i="1"/>
  <c r="QR29" i="1"/>
  <c r="QP29" i="1"/>
  <c r="QN36" i="1"/>
  <c r="QR36" i="1"/>
  <c r="QP36" i="1"/>
  <c r="PQ95" i="1"/>
  <c r="PP29" i="1"/>
  <c r="PN29" i="1"/>
  <c r="PR29" i="1"/>
  <c r="PR97" i="1"/>
  <c r="PR95" i="1" s="1"/>
  <c r="PN95" i="1"/>
  <c r="PN36" i="1"/>
  <c r="PR36" i="1"/>
  <c r="PP36" i="1"/>
  <c r="PN22" i="1"/>
  <c r="PR22" i="1"/>
  <c r="PP22" i="1"/>
  <c r="PN39" i="1"/>
  <c r="PR39" i="1"/>
  <c r="PP39"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U33" i="9"/>
  <c r="V33" i="9"/>
  <c r="T17" i="9"/>
  <c r="U46" i="9"/>
  <c r="V46" i="9"/>
  <c r="U36" i="9"/>
  <c r="V36" i="9"/>
  <c r="U45" i="9"/>
  <c r="V45" i="9"/>
  <c r="U64" i="9"/>
  <c r="V64" i="9"/>
  <c r="U50" i="9"/>
  <c r="V50" i="9"/>
  <c r="U74" i="9"/>
  <c r="V74" i="9"/>
  <c r="U32" i="9"/>
  <c r="V32" i="9"/>
  <c r="U68" i="9"/>
  <c r="V68" i="9"/>
  <c r="U28" i="9"/>
  <c r="V28" i="9"/>
  <c r="U76" i="9"/>
  <c r="V76" i="9"/>
  <c r="U66" i="9"/>
  <c r="V66" i="9"/>
  <c r="U10" i="9"/>
  <c r="U44" i="9"/>
  <c r="V44" i="9"/>
  <c r="U43" i="9"/>
  <c r="V43" i="9"/>
  <c r="U19" i="9"/>
  <c r="V19" i="9"/>
  <c r="U40" i="9"/>
  <c r="V40" i="9"/>
  <c r="U13" i="9"/>
  <c r="V13" i="9"/>
  <c r="U34" i="9"/>
  <c r="V34" i="9"/>
  <c r="U59" i="9"/>
  <c r="V59" i="9"/>
  <c r="T16" i="9"/>
  <c r="V16" i="9" s="1"/>
  <c r="U49" i="9"/>
  <c r="V49" i="9"/>
  <c r="U8" i="9"/>
  <c r="V8" i="9"/>
  <c r="U70" i="9"/>
  <c r="V70" i="9"/>
  <c r="U11" i="9"/>
  <c r="V11" i="9"/>
  <c r="U78" i="9"/>
  <c r="V78" i="9"/>
  <c r="U56" i="9"/>
  <c r="V56" i="9"/>
  <c r="U14" i="9"/>
  <c r="V14" i="9"/>
  <c r="U48" i="9"/>
  <c r="V48" i="9"/>
  <c r="U73" i="9"/>
  <c r="V73" i="9"/>
  <c r="U26" i="9"/>
  <c r="V26" i="9"/>
  <c r="U77" i="9"/>
  <c r="U53" i="9"/>
  <c r="V53" i="9"/>
  <c r="U52" i="9"/>
  <c r="V52" i="9"/>
  <c r="U5" i="9"/>
  <c r="V5" i="9"/>
  <c r="U25" i="9"/>
  <c r="V25" i="9"/>
  <c r="U22" i="9"/>
  <c r="V22" i="9"/>
  <c r="U2" i="9"/>
  <c r="V2" i="9"/>
  <c r="U41" i="9"/>
  <c r="V41" i="9"/>
  <c r="U58" i="9"/>
  <c r="V58" i="9"/>
  <c r="U30" i="9"/>
  <c r="V30" i="9"/>
  <c r="U38" i="9"/>
  <c r="V38" i="9"/>
  <c r="U37" i="9"/>
  <c r="V37" i="9"/>
  <c r="U27" i="9"/>
  <c r="U24" i="9"/>
  <c r="U61" i="9"/>
  <c r="V61" i="9"/>
  <c r="U69" i="9"/>
  <c r="V69" i="9"/>
  <c r="U71" i="9"/>
  <c r="V71" i="9"/>
  <c r="U51" i="9"/>
  <c r="V51" i="9"/>
  <c r="U80" i="9"/>
  <c r="V80" i="9"/>
  <c r="U55" i="9"/>
  <c r="V55" i="9"/>
  <c r="U12" i="9"/>
  <c r="V12" i="9"/>
  <c r="U47" i="9"/>
  <c r="V47" i="9"/>
  <c r="U15" i="9"/>
  <c r="V15" i="9"/>
  <c r="U67" i="9"/>
  <c r="V67" i="9"/>
  <c r="U20" i="9"/>
  <c r="V20" i="9"/>
  <c r="U3" i="9"/>
  <c r="V3" i="9"/>
  <c r="U29" i="9"/>
  <c r="V29" i="9"/>
  <c r="U4" i="9"/>
  <c r="V4" i="9"/>
  <c r="U7" i="9"/>
  <c r="V7" i="9"/>
  <c r="U35" i="9"/>
  <c r="V35" i="9"/>
  <c r="U39" i="9"/>
  <c r="V39" i="9"/>
  <c r="U42" i="9"/>
  <c r="V42" i="9"/>
  <c r="U23" i="9"/>
  <c r="V23" i="9"/>
  <c r="U21" i="9"/>
  <c r="V21" i="9"/>
  <c r="U72" i="9"/>
  <c r="V72" i="9"/>
  <c r="U31" i="9"/>
  <c r="V31" i="9"/>
  <c r="U6" i="9"/>
  <c r="V6" i="9"/>
  <c r="U65" i="9"/>
  <c r="V65" i="9"/>
  <c r="U62" i="9"/>
  <c r="V62" i="9"/>
  <c r="T18" i="9"/>
  <c r="U75" i="9"/>
  <c r="V75" i="9"/>
  <c r="U79" i="9"/>
  <c r="V79" i="9"/>
  <c r="U54" i="9"/>
  <c r="V54" i="9"/>
  <c r="U9" i="9"/>
  <c r="V9" i="9"/>
  <c r="U57" i="9"/>
  <c r="V57" i="9"/>
  <c r="U63" i="9"/>
  <c r="V63" i="9"/>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PI23" i="1" l="1"/>
  <c r="QI23" i="1"/>
  <c r="PI19" i="1"/>
  <c r="QI19" i="1"/>
  <c r="PI43" i="1"/>
  <c r="QI43" i="1"/>
  <c r="PI54" i="1"/>
  <c r="PK54" i="1" s="1"/>
  <c r="PM54" i="1" s="1"/>
  <c r="PO54" i="1" s="1"/>
  <c r="QI54" i="1"/>
  <c r="PI16" i="1"/>
  <c r="QI16" i="1"/>
  <c r="PI79" i="1"/>
  <c r="QI79" i="1"/>
  <c r="PI67" i="1"/>
  <c r="QI67" i="1"/>
  <c r="PI81" i="1"/>
  <c r="PK81" i="1" s="1"/>
  <c r="PM81" i="1" s="1"/>
  <c r="PO81" i="1" s="1"/>
  <c r="QI81" i="1"/>
  <c r="PI50" i="1"/>
  <c r="QI50" i="1"/>
  <c r="PI14" i="1"/>
  <c r="QI14" i="1"/>
  <c r="PI64" i="1"/>
  <c r="QI64" i="1"/>
  <c r="PI52" i="1"/>
  <c r="PK52" i="1" s="1"/>
  <c r="PM52" i="1" s="1"/>
  <c r="PO52" i="1" s="1"/>
  <c r="QI52" i="1"/>
  <c r="PI45" i="1"/>
  <c r="QI45" i="1"/>
  <c r="PI28" i="1"/>
  <c r="QI28" i="1"/>
  <c r="PI51" i="1"/>
  <c r="QI51" i="1"/>
  <c r="PI27" i="1"/>
  <c r="QI27" i="1"/>
  <c r="PI42" i="1"/>
  <c r="QI42" i="1"/>
  <c r="PI65" i="1"/>
  <c r="QI65" i="1"/>
  <c r="PI71" i="1"/>
  <c r="QI71" i="1"/>
  <c r="PI31" i="1"/>
  <c r="PL31" i="1" s="1"/>
  <c r="QI31" i="1"/>
  <c r="PI72" i="1"/>
  <c r="QI72" i="1"/>
  <c r="PI57" i="1"/>
  <c r="QI57" i="1"/>
  <c r="PI41" i="1"/>
  <c r="QI41" i="1"/>
  <c r="PI34" i="1"/>
  <c r="PK34" i="1" s="1"/>
  <c r="PM34" i="1" s="1"/>
  <c r="PO34" i="1" s="1"/>
  <c r="QI34" i="1"/>
  <c r="PI66" i="1"/>
  <c r="QI66" i="1"/>
  <c r="PI26" i="1"/>
  <c r="QI26" i="1"/>
  <c r="PI82" i="1"/>
  <c r="QI82" i="1"/>
  <c r="PI88" i="1"/>
  <c r="PK88" i="1" s="1"/>
  <c r="PM88" i="1" s="1"/>
  <c r="PO88" i="1" s="1"/>
  <c r="QI88" i="1"/>
  <c r="PI86" i="1"/>
  <c r="QI86" i="1"/>
  <c r="PI48" i="1"/>
  <c r="QI48" i="1"/>
  <c r="PI92" i="1"/>
  <c r="QI92" i="1"/>
  <c r="PI33" i="1"/>
  <c r="PK33" i="1" s="1"/>
  <c r="PM33" i="1" s="1"/>
  <c r="PO33" i="1" s="1"/>
  <c r="QI33" i="1"/>
  <c r="PI47" i="1"/>
  <c r="QI47" i="1"/>
  <c r="PI59" i="1"/>
  <c r="QI59" i="1"/>
  <c r="PI63" i="1"/>
  <c r="QI63" i="1"/>
  <c r="PI70" i="1"/>
  <c r="PK70" i="1" s="1"/>
  <c r="PM70" i="1" s="1"/>
  <c r="PO70" i="1" s="1"/>
  <c r="QI70" i="1"/>
  <c r="PI37" i="1"/>
  <c r="QI37" i="1"/>
  <c r="PI46" i="1"/>
  <c r="QI46" i="1"/>
  <c r="PI55" i="1"/>
  <c r="QI55" i="1"/>
  <c r="PI21" i="1"/>
  <c r="QI21" i="1"/>
  <c r="PI60" i="1"/>
  <c r="QI60" i="1"/>
  <c r="PI84" i="1"/>
  <c r="QI84" i="1"/>
  <c r="PI73" i="1"/>
  <c r="QI73" i="1"/>
  <c r="PI77" i="1"/>
  <c r="PK77" i="1" s="1"/>
  <c r="PM77" i="1" s="1"/>
  <c r="PO77" i="1" s="1"/>
  <c r="QI77" i="1"/>
  <c r="PI15" i="1"/>
  <c r="QI15" i="1"/>
  <c r="PI75" i="1"/>
  <c r="QI75" i="1"/>
  <c r="PI91" i="1"/>
  <c r="QI91" i="1"/>
  <c r="PI38" i="1"/>
  <c r="PK38" i="1" s="1"/>
  <c r="PM38" i="1" s="1"/>
  <c r="PO38" i="1" s="1"/>
  <c r="QI38" i="1"/>
  <c r="PI68" i="1"/>
  <c r="QI68" i="1"/>
  <c r="PI20" i="1"/>
  <c r="QI20" i="1"/>
  <c r="PI40" i="1"/>
  <c r="QI40" i="1"/>
  <c r="PI62" i="1"/>
  <c r="PK62" i="1" s="1"/>
  <c r="PM62" i="1" s="1"/>
  <c r="PO62" i="1" s="1"/>
  <c r="QI62" i="1"/>
  <c r="PI58" i="1"/>
  <c r="QI58" i="1"/>
  <c r="PI44" i="1"/>
  <c r="QI44" i="1"/>
  <c r="PI35" i="1"/>
  <c r="QI35" i="1"/>
  <c r="PI32" i="1"/>
  <c r="PK32" i="1" s="1"/>
  <c r="PM32" i="1" s="1"/>
  <c r="PO32" i="1" s="1"/>
  <c r="QI32" i="1"/>
  <c r="PI24" i="1"/>
  <c r="QI24" i="1"/>
  <c r="PI83" i="1"/>
  <c r="QI83" i="1"/>
  <c r="PI49" i="1"/>
  <c r="QI49" i="1"/>
  <c r="PI53" i="1"/>
  <c r="PK53" i="1" s="1"/>
  <c r="PM53" i="1" s="1"/>
  <c r="PO53" i="1" s="1"/>
  <c r="QI53" i="1"/>
  <c r="PI17" i="1"/>
  <c r="QI17" i="1"/>
  <c r="PI25" i="1"/>
  <c r="QI25" i="1"/>
  <c r="PI56" i="1"/>
  <c r="QI56" i="1"/>
  <c r="PI78" i="1"/>
  <c r="QI78" i="1"/>
  <c r="PI74" i="1"/>
  <c r="QI74" i="1"/>
  <c r="PI18" i="1"/>
  <c r="QI18" i="1"/>
  <c r="PI69" i="1"/>
  <c r="QI69" i="1"/>
  <c r="PI87" i="1"/>
  <c r="QI87" i="1"/>
  <c r="PI85" i="1"/>
  <c r="QI85" i="1"/>
  <c r="PI90" i="1"/>
  <c r="QI90" i="1"/>
  <c r="PI61" i="1"/>
  <c r="QI61" i="1"/>
  <c r="PI80" i="1"/>
  <c r="QI80" i="1"/>
  <c r="PI76" i="1"/>
  <c r="QI76" i="1"/>
  <c r="PK79" i="1"/>
  <c r="PM79" i="1" s="1"/>
  <c r="PO79" i="1" s="1"/>
  <c r="PL79" i="1"/>
  <c r="PK35" i="1"/>
  <c r="PM35" i="1" s="1"/>
  <c r="PO35" i="1" s="1"/>
  <c r="PL35" i="1"/>
  <c r="PK21" i="1"/>
  <c r="PM21" i="1" s="1"/>
  <c r="PO21" i="1" s="1"/>
  <c r="PL21" i="1"/>
  <c r="PK60" i="1"/>
  <c r="PM60" i="1" s="1"/>
  <c r="PO60" i="1" s="1"/>
  <c r="PL60" i="1"/>
  <c r="PL23" i="1"/>
  <c r="PK23" i="1"/>
  <c r="PM23" i="1" s="1"/>
  <c r="PO23" i="1" s="1"/>
  <c r="PL28" i="1"/>
  <c r="PK28" i="1"/>
  <c r="PM28" i="1" s="1"/>
  <c r="PO28" i="1" s="1"/>
  <c r="PK78" i="1"/>
  <c r="PM78" i="1" s="1"/>
  <c r="PO78" i="1" s="1"/>
  <c r="PL78" i="1"/>
  <c r="PL44" i="1"/>
  <c r="PK44" i="1"/>
  <c r="PM44" i="1" s="1"/>
  <c r="PO44" i="1" s="1"/>
  <c r="PK57" i="1"/>
  <c r="PM57" i="1" s="1"/>
  <c r="PO57" i="1" s="1"/>
  <c r="PL57" i="1"/>
  <c r="PK41" i="1"/>
  <c r="PM41" i="1" s="1"/>
  <c r="PO41" i="1" s="1"/>
  <c r="PL41" i="1"/>
  <c r="PK27" i="1"/>
  <c r="PM27" i="1" s="1"/>
  <c r="PO27" i="1" s="1"/>
  <c r="PL27" i="1"/>
  <c r="PK73" i="1"/>
  <c r="PM73" i="1" s="1"/>
  <c r="PO73" i="1" s="1"/>
  <c r="PL73" i="1"/>
  <c r="PK42" i="1"/>
  <c r="PM42" i="1" s="1"/>
  <c r="PO42" i="1" s="1"/>
  <c r="PL42" i="1"/>
  <c r="PK65" i="1"/>
  <c r="PM65" i="1" s="1"/>
  <c r="PO65" i="1" s="1"/>
  <c r="PL65" i="1"/>
  <c r="PK71" i="1"/>
  <c r="PM71" i="1" s="1"/>
  <c r="PO71" i="1" s="1"/>
  <c r="PL71" i="1"/>
  <c r="PL72" i="1"/>
  <c r="PK72" i="1"/>
  <c r="PM72" i="1" s="1"/>
  <c r="PO72" i="1" s="1"/>
  <c r="PL51" i="1"/>
  <c r="PK51" i="1"/>
  <c r="PM51" i="1" s="1"/>
  <c r="PO51" i="1" s="1"/>
  <c r="PK92" i="1"/>
  <c r="PM92" i="1" s="1"/>
  <c r="PO92" i="1" s="1"/>
  <c r="PL92" i="1"/>
  <c r="PK66" i="1"/>
  <c r="PM66" i="1" s="1"/>
  <c r="PO66" i="1" s="1"/>
  <c r="PL66" i="1"/>
  <c r="PK26" i="1"/>
  <c r="PM26" i="1" s="1"/>
  <c r="PO26" i="1" s="1"/>
  <c r="PL26" i="1"/>
  <c r="PK82" i="1"/>
  <c r="PM82" i="1" s="1"/>
  <c r="PO82" i="1" s="1"/>
  <c r="PL82" i="1"/>
  <c r="PK86" i="1"/>
  <c r="PM86" i="1" s="1"/>
  <c r="PO86" i="1" s="1"/>
  <c r="PL86" i="1"/>
  <c r="PL48" i="1"/>
  <c r="PK48" i="1"/>
  <c r="PM48" i="1" s="1"/>
  <c r="PK74" i="1"/>
  <c r="PM74" i="1" s="1"/>
  <c r="PO74" i="1" s="1"/>
  <c r="PL74" i="1"/>
  <c r="PL77" i="1"/>
  <c r="PK47" i="1"/>
  <c r="PM47" i="1" s="1"/>
  <c r="PO47" i="1" s="1"/>
  <c r="PL47" i="1"/>
  <c r="PL15" i="1"/>
  <c r="PK15" i="1"/>
  <c r="PM15" i="1" s="1"/>
  <c r="PO15" i="1" s="1"/>
  <c r="PL59" i="1"/>
  <c r="PK59" i="1"/>
  <c r="PM59" i="1" s="1"/>
  <c r="PO59" i="1" s="1"/>
  <c r="PK63" i="1"/>
  <c r="PM63" i="1" s="1"/>
  <c r="PO63" i="1" s="1"/>
  <c r="PL63" i="1"/>
  <c r="PL70" i="1"/>
  <c r="PK37" i="1"/>
  <c r="PM37" i="1" s="1"/>
  <c r="PO37" i="1" s="1"/>
  <c r="PL37" i="1"/>
  <c r="PK46" i="1"/>
  <c r="PM46" i="1" s="1"/>
  <c r="PO46" i="1" s="1"/>
  <c r="PL46" i="1"/>
  <c r="PK55" i="1"/>
  <c r="PM55" i="1" s="1"/>
  <c r="PO55" i="1" s="1"/>
  <c r="PL55" i="1"/>
  <c r="PK84" i="1"/>
  <c r="PM84" i="1" s="1"/>
  <c r="PO84" i="1" s="1"/>
  <c r="PL84" i="1"/>
  <c r="PL75" i="1"/>
  <c r="PK75" i="1"/>
  <c r="PM75" i="1" s="1"/>
  <c r="PO75" i="1" s="1"/>
  <c r="PL91" i="1"/>
  <c r="PK91" i="1"/>
  <c r="PM91" i="1" s="1"/>
  <c r="PO91" i="1" s="1"/>
  <c r="PK68" i="1"/>
  <c r="PM68" i="1" s="1"/>
  <c r="PO68" i="1" s="1"/>
  <c r="PL68" i="1"/>
  <c r="PL20" i="1"/>
  <c r="PK20" i="1"/>
  <c r="PM20" i="1" s="1"/>
  <c r="PO20" i="1" s="1"/>
  <c r="PK40" i="1"/>
  <c r="PM40" i="1" s="1"/>
  <c r="PO40" i="1" s="1"/>
  <c r="PL40" i="1"/>
  <c r="PK58" i="1"/>
  <c r="PM58" i="1" s="1"/>
  <c r="PO58" i="1" s="1"/>
  <c r="PL58" i="1"/>
  <c r="PK18" i="1"/>
  <c r="PM18" i="1" s="1"/>
  <c r="PO18" i="1" s="1"/>
  <c r="PL18" i="1"/>
  <c r="PK19" i="1"/>
  <c r="PM19" i="1" s="1"/>
  <c r="PO19" i="1" s="1"/>
  <c r="PL19" i="1"/>
  <c r="PK24" i="1"/>
  <c r="PM24" i="1" s="1"/>
  <c r="PO24" i="1" s="1"/>
  <c r="PL24" i="1"/>
  <c r="PL83" i="1"/>
  <c r="PK83" i="1"/>
  <c r="PM83" i="1" s="1"/>
  <c r="PO83" i="1" s="1"/>
  <c r="PK49" i="1"/>
  <c r="PM49" i="1" s="1"/>
  <c r="PO49" i="1" s="1"/>
  <c r="PL49" i="1"/>
  <c r="PK17" i="1"/>
  <c r="PM17" i="1" s="1"/>
  <c r="PO17" i="1" s="1"/>
  <c r="PL17" i="1"/>
  <c r="PK25" i="1"/>
  <c r="PM25" i="1" s="1"/>
  <c r="PO25" i="1" s="1"/>
  <c r="PL25" i="1"/>
  <c r="PL56" i="1"/>
  <c r="PK56" i="1"/>
  <c r="PM56" i="1" s="1"/>
  <c r="PO56" i="1" s="1"/>
  <c r="PK69" i="1"/>
  <c r="PM69" i="1" s="1"/>
  <c r="PO69" i="1" s="1"/>
  <c r="PL69" i="1"/>
  <c r="PK87" i="1"/>
  <c r="PM87" i="1" s="1"/>
  <c r="PO87" i="1" s="1"/>
  <c r="PL87" i="1"/>
  <c r="PK85" i="1"/>
  <c r="PM85" i="1" s="1"/>
  <c r="PO85" i="1" s="1"/>
  <c r="PL85" i="1"/>
  <c r="PK90" i="1"/>
  <c r="PM90" i="1" s="1"/>
  <c r="PO90" i="1" s="1"/>
  <c r="PL90" i="1"/>
  <c r="PK61" i="1"/>
  <c r="PM61" i="1" s="1"/>
  <c r="PO61" i="1" s="1"/>
  <c r="PL61" i="1"/>
  <c r="PL80" i="1"/>
  <c r="PK80" i="1"/>
  <c r="PM80" i="1" s="1"/>
  <c r="PO80" i="1" s="1"/>
  <c r="PK76" i="1"/>
  <c r="PM76" i="1" s="1"/>
  <c r="PO76" i="1" s="1"/>
  <c r="PL76" i="1"/>
  <c r="PK43" i="1"/>
  <c r="PM43" i="1" s="1"/>
  <c r="PO43" i="1" s="1"/>
  <c r="PL43" i="1"/>
  <c r="PK16" i="1"/>
  <c r="PM16" i="1" s="1"/>
  <c r="PO16" i="1" s="1"/>
  <c r="PL16" i="1"/>
  <c r="PL67" i="1"/>
  <c r="PK67" i="1"/>
  <c r="PM67" i="1" s="1"/>
  <c r="PO67" i="1" s="1"/>
  <c r="PK50" i="1"/>
  <c r="PM50" i="1" s="1"/>
  <c r="PO50" i="1" s="1"/>
  <c r="PL50" i="1"/>
  <c r="PK14" i="1"/>
  <c r="PM14" i="1" s="1"/>
  <c r="PO14" i="1" s="1"/>
  <c r="PL14" i="1"/>
  <c r="PL64" i="1"/>
  <c r="PK64" i="1"/>
  <c r="PM64" i="1" s="1"/>
  <c r="PO64" i="1" s="1"/>
  <c r="PK45" i="1"/>
  <c r="PM45" i="1" s="1"/>
  <c r="PO45" i="1" s="1"/>
  <c r="PL45" i="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PL54" i="1" l="1"/>
  <c r="PL62" i="1"/>
  <c r="PL38" i="1"/>
  <c r="PL34" i="1"/>
  <c r="PL52" i="1"/>
  <c r="PL81" i="1"/>
  <c r="PL32" i="1"/>
  <c r="PP32" i="1" s="1"/>
  <c r="PL53" i="1"/>
  <c r="PP53" i="1" s="1"/>
  <c r="PK31" i="1"/>
  <c r="PM31" i="1" s="1"/>
  <c r="PO31" i="1" s="1"/>
  <c r="QK61" i="1"/>
  <c r="QM61" i="1" s="1"/>
  <c r="QO61" i="1" s="1"/>
  <c r="QL61" i="1"/>
  <c r="QL40" i="1"/>
  <c r="QK40" i="1"/>
  <c r="QM40" i="1" s="1"/>
  <c r="QO40" i="1" s="1"/>
  <c r="QK54" i="1"/>
  <c r="QM54" i="1" s="1"/>
  <c r="QO54" i="1" s="1"/>
  <c r="QL54" i="1"/>
  <c r="QK55" i="1"/>
  <c r="QM55" i="1" s="1"/>
  <c r="QO55" i="1" s="1"/>
  <c r="QL55" i="1"/>
  <c r="QK63" i="1"/>
  <c r="QM63" i="1" s="1"/>
  <c r="QO63" i="1" s="1"/>
  <c r="QL63" i="1"/>
  <c r="QL92" i="1"/>
  <c r="QK92" i="1"/>
  <c r="QM92" i="1" s="1"/>
  <c r="QO92" i="1" s="1"/>
  <c r="QK82" i="1"/>
  <c r="QM82" i="1" s="1"/>
  <c r="QO82" i="1" s="1"/>
  <c r="QL82" i="1"/>
  <c r="QL41" i="1"/>
  <c r="QK41" i="1"/>
  <c r="QM41" i="1" s="1"/>
  <c r="QO41" i="1" s="1"/>
  <c r="QK69" i="1"/>
  <c r="QM69" i="1" s="1"/>
  <c r="QO69" i="1" s="1"/>
  <c r="QL69" i="1"/>
  <c r="QK91" i="1"/>
  <c r="QM91" i="1" s="1"/>
  <c r="QO91" i="1" s="1"/>
  <c r="QL91" i="1"/>
  <c r="QK81" i="1"/>
  <c r="QM81" i="1" s="1"/>
  <c r="QO81" i="1" s="1"/>
  <c r="QL81" i="1"/>
  <c r="PL33" i="1"/>
  <c r="PP33" i="1" s="1"/>
  <c r="QK90" i="1"/>
  <c r="QM90" i="1" s="1"/>
  <c r="QO90" i="1" s="1"/>
  <c r="QL90" i="1"/>
  <c r="QK18" i="1"/>
  <c r="QM18" i="1" s="1"/>
  <c r="QO18" i="1" s="1"/>
  <c r="QL18" i="1"/>
  <c r="QL25" i="1"/>
  <c r="QK25" i="1"/>
  <c r="QM25" i="1" s="1"/>
  <c r="QO25" i="1" s="1"/>
  <c r="QK83" i="1"/>
  <c r="QM83" i="1" s="1"/>
  <c r="QO83" i="1" s="1"/>
  <c r="QL83" i="1"/>
  <c r="QL44" i="1"/>
  <c r="QK44" i="1"/>
  <c r="QM44" i="1" s="1"/>
  <c r="QO44" i="1" s="1"/>
  <c r="QL20" i="1"/>
  <c r="QK20" i="1"/>
  <c r="QM20" i="1" s="1"/>
  <c r="QO20" i="1" s="1"/>
  <c r="QK75" i="1"/>
  <c r="QM75" i="1" s="1"/>
  <c r="QO75" i="1" s="1"/>
  <c r="QL75" i="1"/>
  <c r="QL84" i="1"/>
  <c r="QK84" i="1"/>
  <c r="QM84" i="1" s="1"/>
  <c r="QO84" i="1" s="1"/>
  <c r="QK71" i="1"/>
  <c r="QM71" i="1" s="1"/>
  <c r="QO71" i="1" s="1"/>
  <c r="QL71" i="1"/>
  <c r="QL51" i="1"/>
  <c r="QK51" i="1"/>
  <c r="QM51" i="1" s="1"/>
  <c r="QO51" i="1" s="1"/>
  <c r="QK64" i="1"/>
  <c r="QM64" i="1" s="1"/>
  <c r="QO64" i="1" s="1"/>
  <c r="QL64" i="1"/>
  <c r="QK67" i="1"/>
  <c r="QM67" i="1" s="1"/>
  <c r="QO67" i="1" s="1"/>
  <c r="QL67" i="1"/>
  <c r="QK43" i="1"/>
  <c r="QM43" i="1" s="1"/>
  <c r="QO43" i="1" s="1"/>
  <c r="QL43" i="1"/>
  <c r="QK56" i="1"/>
  <c r="QM56" i="1" s="1"/>
  <c r="QO56" i="1" s="1"/>
  <c r="QL56" i="1"/>
  <c r="QK46" i="1"/>
  <c r="QM46" i="1" s="1"/>
  <c r="QO46" i="1" s="1"/>
  <c r="QL46" i="1"/>
  <c r="QK59" i="1"/>
  <c r="QM59" i="1" s="1"/>
  <c r="QO59" i="1" s="1"/>
  <c r="QL59" i="1"/>
  <c r="QL48" i="1"/>
  <c r="QK48" i="1"/>
  <c r="QM48" i="1" s="1"/>
  <c r="QO48" i="1" s="1"/>
  <c r="QL26" i="1"/>
  <c r="QK26" i="1"/>
  <c r="QM26" i="1" s="1"/>
  <c r="QO26" i="1" s="1"/>
  <c r="QK57" i="1"/>
  <c r="QM57" i="1" s="1"/>
  <c r="QO57" i="1" s="1"/>
  <c r="QL57" i="1"/>
  <c r="QK35" i="1"/>
  <c r="QM35" i="1" s="1"/>
  <c r="QO35" i="1" s="1"/>
  <c r="QL35" i="1"/>
  <c r="QK31" i="1"/>
  <c r="QM31" i="1" s="1"/>
  <c r="QO31" i="1" s="1"/>
  <c r="QL31" i="1"/>
  <c r="PL88" i="1"/>
  <c r="QL76" i="1"/>
  <c r="QK76" i="1"/>
  <c r="QM76" i="1" s="1"/>
  <c r="QO76" i="1" s="1"/>
  <c r="QK85" i="1"/>
  <c r="QM85" i="1" s="1"/>
  <c r="QO85" i="1" s="1"/>
  <c r="QL85" i="1"/>
  <c r="QK74" i="1"/>
  <c r="QM74" i="1" s="1"/>
  <c r="QO74" i="1" s="1"/>
  <c r="QL74" i="1"/>
  <c r="QL17" i="1"/>
  <c r="QK17" i="1"/>
  <c r="QM17" i="1" s="1"/>
  <c r="QO17" i="1" s="1"/>
  <c r="QL24" i="1"/>
  <c r="QK24" i="1"/>
  <c r="QM24" i="1" s="1"/>
  <c r="QO24" i="1" s="1"/>
  <c r="QK58" i="1"/>
  <c r="QM58" i="1" s="1"/>
  <c r="QO58" i="1" s="1"/>
  <c r="QL58" i="1"/>
  <c r="QL68" i="1"/>
  <c r="QK68" i="1"/>
  <c r="QM68" i="1" s="1"/>
  <c r="QO68" i="1" s="1"/>
  <c r="QK15" i="1"/>
  <c r="QM15" i="1" s="1"/>
  <c r="QO15" i="1" s="1"/>
  <c r="QL15" i="1"/>
  <c r="QL60" i="1"/>
  <c r="QK60" i="1"/>
  <c r="QM60" i="1" s="1"/>
  <c r="QO60" i="1" s="1"/>
  <c r="QK65" i="1"/>
  <c r="QM65" i="1" s="1"/>
  <c r="QO65" i="1" s="1"/>
  <c r="QL65" i="1"/>
  <c r="QL28" i="1"/>
  <c r="QK28" i="1"/>
  <c r="QM28" i="1" s="1"/>
  <c r="QO28" i="1" s="1"/>
  <c r="QK14" i="1"/>
  <c r="QM14" i="1" s="1"/>
  <c r="QL14" i="1"/>
  <c r="QK79" i="1"/>
  <c r="QM79" i="1" s="1"/>
  <c r="QO79" i="1" s="1"/>
  <c r="QL79" i="1"/>
  <c r="QK19" i="1"/>
  <c r="QM19" i="1" s="1"/>
  <c r="QO19" i="1" s="1"/>
  <c r="QL19" i="1"/>
  <c r="QK27" i="1"/>
  <c r="QM27" i="1" s="1"/>
  <c r="QO27" i="1" s="1"/>
  <c r="QL27" i="1"/>
  <c r="QL37" i="1"/>
  <c r="QK37" i="1"/>
  <c r="QM37" i="1" s="1"/>
  <c r="QO37" i="1" s="1"/>
  <c r="QK47" i="1"/>
  <c r="QM47" i="1" s="1"/>
  <c r="QO47" i="1" s="1"/>
  <c r="QL47" i="1"/>
  <c r="QK86" i="1"/>
  <c r="QM86" i="1" s="1"/>
  <c r="QO86" i="1" s="1"/>
  <c r="QL86" i="1"/>
  <c r="QK66" i="1"/>
  <c r="QM66" i="1" s="1"/>
  <c r="QO66" i="1" s="1"/>
  <c r="QL66" i="1"/>
  <c r="QL49" i="1"/>
  <c r="QK49" i="1"/>
  <c r="QM49" i="1" s="1"/>
  <c r="QO49" i="1" s="1"/>
  <c r="QK73" i="1"/>
  <c r="QM73" i="1" s="1"/>
  <c r="QO73" i="1" s="1"/>
  <c r="QL73" i="1"/>
  <c r="QL52" i="1"/>
  <c r="QK52" i="1"/>
  <c r="QM52" i="1" s="1"/>
  <c r="QO52" i="1" s="1"/>
  <c r="QK80" i="1"/>
  <c r="QM80" i="1" s="1"/>
  <c r="QO80" i="1" s="1"/>
  <c r="QL80" i="1"/>
  <c r="QK87" i="1"/>
  <c r="QM87" i="1" s="1"/>
  <c r="QO87" i="1" s="1"/>
  <c r="QL87" i="1"/>
  <c r="QK78" i="1"/>
  <c r="QM78" i="1" s="1"/>
  <c r="QO78" i="1" s="1"/>
  <c r="QL78" i="1"/>
  <c r="QK53" i="1"/>
  <c r="QM53" i="1" s="1"/>
  <c r="QO53" i="1" s="1"/>
  <c r="QL53" i="1"/>
  <c r="QL32" i="1"/>
  <c r="QK32" i="1"/>
  <c r="QM32" i="1" s="1"/>
  <c r="QO32" i="1" s="1"/>
  <c r="QK62" i="1"/>
  <c r="QM62" i="1" s="1"/>
  <c r="QO62" i="1" s="1"/>
  <c r="QL62" i="1"/>
  <c r="QK38" i="1"/>
  <c r="QM38" i="1" s="1"/>
  <c r="QO38" i="1" s="1"/>
  <c r="QL38" i="1"/>
  <c r="QK77" i="1"/>
  <c r="QM77" i="1" s="1"/>
  <c r="QO77" i="1" s="1"/>
  <c r="QL77" i="1"/>
  <c r="QL21" i="1"/>
  <c r="QK21" i="1"/>
  <c r="QM21" i="1" s="1"/>
  <c r="QO21" i="1" s="1"/>
  <c r="QK72" i="1"/>
  <c r="QM72" i="1" s="1"/>
  <c r="QO72" i="1" s="1"/>
  <c r="QL72" i="1"/>
  <c r="QL42" i="1"/>
  <c r="QK42" i="1"/>
  <c r="QM42" i="1" s="1"/>
  <c r="QO42" i="1" s="1"/>
  <c r="QL45" i="1"/>
  <c r="QK45" i="1"/>
  <c r="QM45" i="1" s="1"/>
  <c r="QO45" i="1" s="1"/>
  <c r="QL50" i="1"/>
  <c r="QK50" i="1"/>
  <c r="QM50" i="1" s="1"/>
  <c r="QO50" i="1" s="1"/>
  <c r="QL16" i="1"/>
  <c r="QK16" i="1"/>
  <c r="QM16" i="1" s="1"/>
  <c r="QO16" i="1" s="1"/>
  <c r="QK23" i="1"/>
  <c r="QM23" i="1" s="1"/>
  <c r="QO23" i="1" s="1"/>
  <c r="QL23" i="1"/>
  <c r="QK70" i="1"/>
  <c r="QM70" i="1" s="1"/>
  <c r="QO70" i="1" s="1"/>
  <c r="QL70" i="1"/>
  <c r="QL33" i="1"/>
  <c r="QK33" i="1"/>
  <c r="QM33" i="1" s="1"/>
  <c r="QO33" i="1" s="1"/>
  <c r="QK88" i="1"/>
  <c r="QM88" i="1" s="1"/>
  <c r="QO88" i="1" s="1"/>
  <c r="QL88" i="1"/>
  <c r="QL34" i="1"/>
  <c r="QK34" i="1"/>
  <c r="QM34" i="1" s="1"/>
  <c r="QO34" i="1" s="1"/>
  <c r="PN79" i="1"/>
  <c r="PP79" i="1"/>
  <c r="PR79" i="1"/>
  <c r="PP45" i="1"/>
  <c r="PR45" i="1"/>
  <c r="PN45" i="1"/>
  <c r="PP50" i="1"/>
  <c r="PR50" i="1"/>
  <c r="PN50" i="1"/>
  <c r="PP54" i="1"/>
  <c r="PN54" i="1"/>
  <c r="PR54" i="1"/>
  <c r="PN61" i="1"/>
  <c r="PR61" i="1"/>
  <c r="PP61" i="1"/>
  <c r="PN69" i="1"/>
  <c r="PR69" i="1"/>
  <c r="PP69" i="1"/>
  <c r="PP17" i="1"/>
  <c r="PN17" i="1"/>
  <c r="PR17" i="1"/>
  <c r="PN24" i="1"/>
  <c r="PP24" i="1"/>
  <c r="PR24" i="1"/>
  <c r="PP62" i="1"/>
  <c r="PN62" i="1"/>
  <c r="PR62" i="1"/>
  <c r="PN38" i="1"/>
  <c r="PP38" i="1"/>
  <c r="PR38" i="1"/>
  <c r="PR55" i="1"/>
  <c r="PN55" i="1"/>
  <c r="PP55" i="1"/>
  <c r="PN63" i="1"/>
  <c r="PR63" i="1"/>
  <c r="PP63" i="1"/>
  <c r="PP86" i="1"/>
  <c r="PR86" i="1"/>
  <c r="PN86" i="1"/>
  <c r="PP66" i="1"/>
  <c r="PR66" i="1"/>
  <c r="PN66" i="1"/>
  <c r="PN42" i="1"/>
  <c r="PP42" i="1"/>
  <c r="PR42" i="1"/>
  <c r="PP57" i="1"/>
  <c r="PR57" i="1"/>
  <c r="PN57" i="1"/>
  <c r="PR31" i="1"/>
  <c r="PP31" i="1"/>
  <c r="PN31" i="1"/>
  <c r="PN23" i="1"/>
  <c r="PR23" i="1"/>
  <c r="PP23" i="1"/>
  <c r="PP52" i="1"/>
  <c r="PR52" i="1"/>
  <c r="PN52" i="1"/>
  <c r="PP81" i="1"/>
  <c r="PN81" i="1"/>
  <c r="PR81" i="1"/>
  <c r="PN43" i="1"/>
  <c r="PP43" i="1"/>
  <c r="PR43" i="1"/>
  <c r="PP90" i="1"/>
  <c r="PN90" i="1"/>
  <c r="PR90" i="1"/>
  <c r="PN32" i="1"/>
  <c r="PN19" i="1"/>
  <c r="PP19" i="1"/>
  <c r="PR19" i="1"/>
  <c r="PN40" i="1"/>
  <c r="PR40" i="1"/>
  <c r="PP40" i="1"/>
  <c r="PN46" i="1"/>
  <c r="PP46" i="1"/>
  <c r="PR46" i="1"/>
  <c r="PN77" i="1"/>
  <c r="PR77" i="1"/>
  <c r="PP77" i="1"/>
  <c r="PN88" i="1"/>
  <c r="PR88" i="1"/>
  <c r="PP88" i="1"/>
  <c r="PR92" i="1"/>
  <c r="PP92" i="1"/>
  <c r="PN92" i="1"/>
  <c r="PN71" i="1"/>
  <c r="PR71" i="1"/>
  <c r="PP71" i="1"/>
  <c r="PP73" i="1"/>
  <c r="PR73" i="1"/>
  <c r="PN73" i="1"/>
  <c r="PR60" i="1"/>
  <c r="PN60" i="1"/>
  <c r="PP60" i="1"/>
  <c r="PN91" i="1"/>
  <c r="PP91" i="1"/>
  <c r="PR91" i="1"/>
  <c r="PN59" i="1"/>
  <c r="PP59" i="1"/>
  <c r="PR59" i="1"/>
  <c r="PN44" i="1"/>
  <c r="PP44" i="1"/>
  <c r="PR44" i="1"/>
  <c r="PR76" i="1"/>
  <c r="PN76" i="1"/>
  <c r="PP76" i="1"/>
  <c r="PN85" i="1"/>
  <c r="PP85" i="1"/>
  <c r="PR85" i="1"/>
  <c r="PP49" i="1"/>
  <c r="PR49" i="1"/>
  <c r="PN49" i="1"/>
  <c r="PN18" i="1"/>
  <c r="PP18" i="1"/>
  <c r="PR18" i="1"/>
  <c r="PP37" i="1"/>
  <c r="PR37" i="1"/>
  <c r="PN37" i="1"/>
  <c r="PP74" i="1"/>
  <c r="PN74" i="1"/>
  <c r="PR74" i="1"/>
  <c r="PP82" i="1"/>
  <c r="PN82" i="1"/>
  <c r="PR82" i="1"/>
  <c r="PR65" i="1"/>
  <c r="PP65" i="1"/>
  <c r="PN65" i="1"/>
  <c r="PN27" i="1"/>
  <c r="PR27" i="1"/>
  <c r="PP27" i="1"/>
  <c r="PP78" i="1"/>
  <c r="PR78" i="1"/>
  <c r="PN78" i="1"/>
  <c r="PP21" i="1"/>
  <c r="PN21" i="1"/>
  <c r="PR21" i="1"/>
  <c r="PN64" i="1"/>
  <c r="PR64" i="1"/>
  <c r="PP64" i="1"/>
  <c r="PN67" i="1"/>
  <c r="PR67" i="1"/>
  <c r="PP67" i="1"/>
  <c r="PN56" i="1"/>
  <c r="PP56" i="1"/>
  <c r="PR56" i="1"/>
  <c r="PN20" i="1"/>
  <c r="PR20" i="1"/>
  <c r="PP20" i="1"/>
  <c r="PN75" i="1"/>
  <c r="PP75" i="1"/>
  <c r="PR75" i="1"/>
  <c r="PR15" i="1"/>
  <c r="PN15" i="1"/>
  <c r="PP15" i="1"/>
  <c r="PR51" i="1"/>
  <c r="PN51" i="1"/>
  <c r="PP51" i="1"/>
  <c r="PN14" i="1"/>
  <c r="PP14" i="1"/>
  <c r="PR14" i="1"/>
  <c r="PN16" i="1"/>
  <c r="PR16" i="1"/>
  <c r="PP16" i="1"/>
  <c r="PN87" i="1"/>
  <c r="PR87" i="1"/>
  <c r="PP87" i="1"/>
  <c r="PN25" i="1"/>
  <c r="PP25" i="1"/>
  <c r="PR25" i="1"/>
  <c r="PP58" i="1"/>
  <c r="PR58" i="1"/>
  <c r="PN58" i="1"/>
  <c r="PR68" i="1"/>
  <c r="PP68" i="1"/>
  <c r="PN68" i="1"/>
  <c r="PR84" i="1"/>
  <c r="PN84" i="1"/>
  <c r="PP84" i="1"/>
  <c r="PP70" i="1"/>
  <c r="PN70" i="1"/>
  <c r="PR70" i="1"/>
  <c r="PN47" i="1"/>
  <c r="PR47" i="1"/>
  <c r="PP47" i="1"/>
  <c r="PM13" i="1"/>
  <c r="PO48" i="1"/>
  <c r="PO13" i="1" s="1"/>
  <c r="PN26" i="1"/>
  <c r="PP26" i="1"/>
  <c r="PR26" i="1"/>
  <c r="PN34" i="1"/>
  <c r="PP34" i="1"/>
  <c r="PR34" i="1"/>
  <c r="PP41" i="1"/>
  <c r="PN41" i="1"/>
  <c r="PR41" i="1"/>
  <c r="PN35" i="1"/>
  <c r="PP35" i="1"/>
  <c r="PR35" i="1"/>
  <c r="PN80" i="1"/>
  <c r="PP80" i="1"/>
  <c r="PR80" i="1"/>
  <c r="PN83" i="1"/>
  <c r="PP83" i="1"/>
  <c r="PR83" i="1"/>
  <c r="PR48" i="1"/>
  <c r="PN48" i="1"/>
  <c r="PP48" i="1"/>
  <c r="PN72" i="1"/>
  <c r="PP72" i="1"/>
  <c r="PR72" i="1"/>
  <c r="PN28" i="1"/>
  <c r="PP28" i="1"/>
  <c r="PR28"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PN53" i="1" l="1"/>
  <c r="PR53" i="1"/>
  <c r="PR32" i="1"/>
  <c r="QN80" i="1"/>
  <c r="QR80" i="1"/>
  <c r="QP80" i="1"/>
  <c r="QP66" i="1"/>
  <c r="QN66" i="1"/>
  <c r="QR66" i="1"/>
  <c r="QP27" i="1"/>
  <c r="QR27" i="1"/>
  <c r="QN27" i="1"/>
  <c r="QP74" i="1"/>
  <c r="QR74" i="1"/>
  <c r="QN74" i="1"/>
  <c r="QR48" i="1"/>
  <c r="QN48" i="1"/>
  <c r="QP48" i="1"/>
  <c r="QP44" i="1"/>
  <c r="QN44" i="1"/>
  <c r="QR44" i="1"/>
  <c r="QP55" i="1"/>
  <c r="QR55" i="1"/>
  <c r="QN55" i="1"/>
  <c r="QN70" i="1"/>
  <c r="QP70" i="1"/>
  <c r="QR70" i="1"/>
  <c r="QN77" i="1"/>
  <c r="QR77" i="1"/>
  <c r="QP77" i="1"/>
  <c r="QP53" i="1"/>
  <c r="QN53" i="1"/>
  <c r="QR53" i="1"/>
  <c r="QN86" i="1"/>
  <c r="QR86" i="1"/>
  <c r="QP86" i="1"/>
  <c r="QR19" i="1"/>
  <c r="QN19" i="1"/>
  <c r="QP19" i="1"/>
  <c r="QN65" i="1"/>
  <c r="QP65" i="1"/>
  <c r="QR65" i="1"/>
  <c r="QP58" i="1"/>
  <c r="QN58" i="1"/>
  <c r="QR58" i="1"/>
  <c r="QP85" i="1"/>
  <c r="QN85" i="1"/>
  <c r="QR85" i="1"/>
  <c r="QR84" i="1"/>
  <c r="QP84" i="1"/>
  <c r="QN84" i="1"/>
  <c r="QN81" i="1"/>
  <c r="QP81" i="1"/>
  <c r="QR81" i="1"/>
  <c r="QP82" i="1"/>
  <c r="QR82" i="1"/>
  <c r="QN82" i="1"/>
  <c r="QP54" i="1"/>
  <c r="QR54" i="1"/>
  <c r="QN54" i="1"/>
  <c r="QP33" i="1"/>
  <c r="QR33" i="1"/>
  <c r="QN33" i="1"/>
  <c r="QP45" i="1"/>
  <c r="QN45" i="1"/>
  <c r="QR45" i="1"/>
  <c r="QR52" i="1"/>
  <c r="QP52" i="1"/>
  <c r="QN52" i="1"/>
  <c r="QR57" i="1"/>
  <c r="QN57" i="1"/>
  <c r="QP57" i="1"/>
  <c r="QR46" i="1"/>
  <c r="QP46" i="1"/>
  <c r="QN46" i="1"/>
  <c r="QR64" i="1"/>
  <c r="QP64" i="1"/>
  <c r="QN64" i="1"/>
  <c r="QP75" i="1"/>
  <c r="QN75" i="1"/>
  <c r="QR75" i="1"/>
  <c r="QN21" i="1"/>
  <c r="QR21" i="1"/>
  <c r="QP21" i="1"/>
  <c r="QN32" i="1"/>
  <c r="QP32" i="1"/>
  <c r="QR32" i="1"/>
  <c r="QR28" i="1"/>
  <c r="QN28" i="1"/>
  <c r="QP28" i="1"/>
  <c r="QN83" i="1"/>
  <c r="QR83" i="1"/>
  <c r="QP83" i="1"/>
  <c r="PL13" i="1"/>
  <c r="QR23" i="1"/>
  <c r="QP23" i="1"/>
  <c r="QN23" i="1"/>
  <c r="QR38" i="1"/>
  <c r="QN38" i="1"/>
  <c r="QP38" i="1"/>
  <c r="QR78" i="1"/>
  <c r="QN78" i="1"/>
  <c r="QP78" i="1"/>
  <c r="QN73" i="1"/>
  <c r="QR73" i="1"/>
  <c r="QP73" i="1"/>
  <c r="QP47" i="1"/>
  <c r="QR47" i="1"/>
  <c r="QN47" i="1"/>
  <c r="QR79" i="1"/>
  <c r="QN79" i="1"/>
  <c r="QP79" i="1"/>
  <c r="QN25" i="1"/>
  <c r="QR25" i="1"/>
  <c r="QP25" i="1"/>
  <c r="QP91" i="1"/>
  <c r="QN91" i="1"/>
  <c r="QR91" i="1"/>
  <c r="QP35" i="1"/>
  <c r="QN35" i="1"/>
  <c r="QR35" i="1"/>
  <c r="QN59" i="1"/>
  <c r="QR59" i="1"/>
  <c r="QP59" i="1"/>
  <c r="QN67" i="1"/>
  <c r="QR67" i="1"/>
  <c r="QP67" i="1"/>
  <c r="PR33" i="1"/>
  <c r="QP34" i="1"/>
  <c r="QN34" i="1"/>
  <c r="QR34" i="1"/>
  <c r="QP42" i="1"/>
  <c r="QN42" i="1"/>
  <c r="QR42" i="1"/>
  <c r="QR60" i="1"/>
  <c r="QP60" i="1"/>
  <c r="QN60" i="1"/>
  <c r="QP24" i="1"/>
  <c r="QN24" i="1"/>
  <c r="QR24" i="1"/>
  <c r="QR76" i="1"/>
  <c r="QN76" i="1"/>
  <c r="QP76" i="1"/>
  <c r="QP56" i="1"/>
  <c r="QN56" i="1"/>
  <c r="QR56" i="1"/>
  <c r="QR18" i="1"/>
  <c r="QN18" i="1"/>
  <c r="QP18" i="1"/>
  <c r="QN92" i="1"/>
  <c r="QP92" i="1"/>
  <c r="QR92" i="1"/>
  <c r="QP40" i="1"/>
  <c r="QN40" i="1"/>
  <c r="QR40" i="1"/>
  <c r="QP50" i="1"/>
  <c r="QR50" i="1"/>
  <c r="QN50" i="1"/>
  <c r="QP41" i="1"/>
  <c r="QN41" i="1"/>
  <c r="QR41" i="1"/>
  <c r="PN33" i="1"/>
  <c r="PA6" i="1" s="1"/>
  <c r="QN88" i="1"/>
  <c r="QR88" i="1"/>
  <c r="QP88" i="1"/>
  <c r="QR72" i="1"/>
  <c r="QP72" i="1"/>
  <c r="QN72" i="1"/>
  <c r="QN62" i="1"/>
  <c r="QR62" i="1"/>
  <c r="QP62" i="1"/>
  <c r="QN87" i="1"/>
  <c r="QP87" i="1"/>
  <c r="QR87" i="1"/>
  <c r="QP14" i="1"/>
  <c r="QR14" i="1"/>
  <c r="QN14" i="1"/>
  <c r="QL13" i="1"/>
  <c r="QN15" i="1"/>
  <c r="QR15" i="1"/>
  <c r="QP15" i="1"/>
  <c r="QR26" i="1"/>
  <c r="QN26" i="1"/>
  <c r="QP26" i="1"/>
  <c r="QP51" i="1"/>
  <c r="QN51" i="1"/>
  <c r="QR51" i="1"/>
  <c r="QN20" i="1"/>
  <c r="QR20" i="1"/>
  <c r="QP20" i="1"/>
  <c r="QN69" i="1"/>
  <c r="QR69" i="1"/>
  <c r="QP69" i="1"/>
  <c r="QR63" i="1"/>
  <c r="QP63" i="1"/>
  <c r="QN63" i="1"/>
  <c r="QP61" i="1"/>
  <c r="QN61" i="1"/>
  <c r="QR61" i="1"/>
  <c r="QR68" i="1"/>
  <c r="QP68" i="1"/>
  <c r="QN68" i="1"/>
  <c r="QR16" i="1"/>
  <c r="QN16" i="1"/>
  <c r="QP16" i="1"/>
  <c r="QP49" i="1"/>
  <c r="QN49" i="1"/>
  <c r="QR49" i="1"/>
  <c r="QP37" i="1"/>
  <c r="QR37" i="1"/>
  <c r="QN37" i="1"/>
  <c r="QO14" i="1"/>
  <c r="QO13" i="1" s="1"/>
  <c r="QM13" i="1"/>
  <c r="QN17" i="1"/>
  <c r="QP17" i="1"/>
  <c r="QR17" i="1"/>
  <c r="QP31" i="1"/>
  <c r="QR31" i="1"/>
  <c r="QN31" i="1"/>
  <c r="QN43" i="1"/>
  <c r="QR43" i="1"/>
  <c r="QP43" i="1"/>
  <c r="QR71" i="1"/>
  <c r="QP71" i="1"/>
  <c r="QN71" i="1"/>
  <c r="QP90" i="1"/>
  <c r="QR90" i="1"/>
  <c r="QN90" i="1"/>
  <c r="PE5" i="1"/>
  <c r="PF5" i="1" s="1"/>
  <c r="PU5" i="1" s="1"/>
  <c r="PE7" i="1"/>
  <c r="PF7" i="1" s="1"/>
  <c r="PU7" i="1" s="1"/>
  <c r="PE6" i="1"/>
  <c r="PF6" i="1" s="1"/>
  <c r="PU6" i="1" s="1"/>
  <c r="PE9" i="1"/>
  <c r="PF9" i="1" s="1"/>
  <c r="PU9" i="1" s="1"/>
  <c r="PN13" i="1"/>
  <c r="PA7" i="1"/>
  <c r="PA5" i="1"/>
  <c r="PE2" i="1"/>
  <c r="PP13" i="1"/>
  <c r="PE8" i="1"/>
  <c r="PF8" i="1" s="1"/>
  <c r="PU8" i="1" s="1"/>
  <c r="PA4" i="1"/>
  <c r="PR13" i="1"/>
  <c r="PA2" i="1"/>
  <c r="PA8" i="1"/>
  <c r="PE3" i="1"/>
  <c r="PF3" i="1" s="1"/>
  <c r="PU3" i="1" s="1"/>
  <c r="PA9" i="1"/>
  <c r="PE4" i="1"/>
  <c r="PF4" i="1" s="1"/>
  <c r="PU4" i="1" s="1"/>
  <c r="PA3"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QA2" i="1" l="1"/>
  <c r="QE8" i="1"/>
  <c r="QF8" i="1" s="1"/>
  <c r="PX47" i="1"/>
  <c r="QC47" i="1" s="1"/>
  <c r="QQ47" i="1" s="1"/>
  <c r="PX20" i="1"/>
  <c r="QC20" i="1" s="1"/>
  <c r="QQ20" i="1" s="1"/>
  <c r="PX49" i="1"/>
  <c r="QC49" i="1" s="1"/>
  <c r="QQ49" i="1" s="1"/>
  <c r="PX24" i="1"/>
  <c r="QC24" i="1" s="1"/>
  <c r="QQ24" i="1" s="1"/>
  <c r="PX55" i="1"/>
  <c r="QC55" i="1" s="1"/>
  <c r="QQ55" i="1" s="1"/>
  <c r="PX54" i="1"/>
  <c r="QC54" i="1" s="1"/>
  <c r="QQ54" i="1" s="1"/>
  <c r="PX72" i="1"/>
  <c r="QC72" i="1" s="1"/>
  <c r="QQ72" i="1" s="1"/>
  <c r="PX65" i="1"/>
  <c r="QC65" i="1" s="1"/>
  <c r="QQ65" i="1" s="1"/>
  <c r="PX53" i="1"/>
  <c r="QC53" i="1" s="1"/>
  <c r="QQ53" i="1" s="1"/>
  <c r="PX33" i="1"/>
  <c r="QC33" i="1" s="1"/>
  <c r="QQ33" i="1" s="1"/>
  <c r="PX50" i="1"/>
  <c r="QC50" i="1" s="1"/>
  <c r="QQ50" i="1" s="1"/>
  <c r="QE4" i="1"/>
  <c r="QF4" i="1" s="1"/>
  <c r="QR13" i="1"/>
  <c r="QA7" i="1"/>
  <c r="QN13" i="1"/>
  <c r="PX17" i="1"/>
  <c r="QC17" i="1" s="1"/>
  <c r="QQ17" i="1" s="1"/>
  <c r="PX70" i="1"/>
  <c r="QC70" i="1" s="1"/>
  <c r="QQ70" i="1" s="1"/>
  <c r="PX87" i="1"/>
  <c r="QC87" i="1" s="1"/>
  <c r="QQ87" i="1" s="1"/>
  <c r="PX77" i="1"/>
  <c r="QC77" i="1" s="1"/>
  <c r="QQ77" i="1" s="1"/>
  <c r="PX19" i="1"/>
  <c r="QC19" i="1" s="1"/>
  <c r="QQ19" i="1" s="1"/>
  <c r="PX48" i="1"/>
  <c r="QC48" i="1" s="1"/>
  <c r="QQ48" i="1" s="1"/>
  <c r="PX69" i="1"/>
  <c r="QC69" i="1" s="1"/>
  <c r="QQ69" i="1" s="1"/>
  <c r="PX59" i="1"/>
  <c r="QC59" i="1" s="1"/>
  <c r="QQ59" i="1" s="1"/>
  <c r="PX71" i="1"/>
  <c r="QC71" i="1" s="1"/>
  <c r="QQ71" i="1" s="1"/>
  <c r="PX64" i="1"/>
  <c r="QC64" i="1" s="1"/>
  <c r="QQ64" i="1" s="1"/>
  <c r="PX29" i="1"/>
  <c r="QC29" i="1" s="1"/>
  <c r="QQ29" i="1" s="1"/>
  <c r="PX28" i="1"/>
  <c r="QC28" i="1" s="1"/>
  <c r="QQ28" i="1" s="1"/>
  <c r="PX36" i="1"/>
  <c r="QC36" i="1" s="1"/>
  <c r="QQ36" i="1" s="1"/>
  <c r="PX39" i="1"/>
  <c r="QC39" i="1" s="1"/>
  <c r="QQ39" i="1" s="1"/>
  <c r="PX40" i="1"/>
  <c r="QC40" i="1" s="1"/>
  <c r="QQ40" i="1" s="1"/>
  <c r="PX92" i="1"/>
  <c r="QC92" i="1" s="1"/>
  <c r="QQ92" i="1" s="1"/>
  <c r="PX30" i="1"/>
  <c r="QC30" i="1" s="1"/>
  <c r="QQ30" i="1" s="1"/>
  <c r="PX89" i="1"/>
  <c r="QC89" i="1" s="1"/>
  <c r="QQ89" i="1" s="1"/>
  <c r="PX22" i="1"/>
  <c r="QC22" i="1" s="1"/>
  <c r="QQ22" i="1" s="1"/>
  <c r="PX27" i="1"/>
  <c r="QC27" i="1" s="1"/>
  <c r="QQ27" i="1" s="1"/>
  <c r="PX83" i="1"/>
  <c r="QC83" i="1" s="1"/>
  <c r="QQ83" i="1" s="1"/>
  <c r="PX84" i="1"/>
  <c r="QC84" i="1" s="1"/>
  <c r="QQ84" i="1" s="1"/>
  <c r="PX91" i="1"/>
  <c r="QC91" i="1" s="1"/>
  <c r="QQ91" i="1" s="1"/>
  <c r="PX76" i="1"/>
  <c r="QC76" i="1" s="1"/>
  <c r="QQ76" i="1" s="1"/>
  <c r="PX85" i="1"/>
  <c r="QC85" i="1" s="1"/>
  <c r="QQ85" i="1" s="1"/>
  <c r="PX38" i="1"/>
  <c r="QC38" i="1" s="1"/>
  <c r="QQ38" i="1" s="1"/>
  <c r="PX41" i="1"/>
  <c r="QC41" i="1" s="1"/>
  <c r="QQ41" i="1" s="1"/>
  <c r="PX66" i="1"/>
  <c r="QC66" i="1" s="1"/>
  <c r="QQ66" i="1" s="1"/>
  <c r="PX67" i="1"/>
  <c r="QC67" i="1" s="1"/>
  <c r="QQ67" i="1" s="1"/>
  <c r="PX43" i="1"/>
  <c r="QC43" i="1" s="1"/>
  <c r="QQ43" i="1" s="1"/>
  <c r="PX74" i="1"/>
  <c r="QC74" i="1" s="1"/>
  <c r="QQ74" i="1" s="1"/>
  <c r="QA4" i="1"/>
  <c r="QE9" i="1"/>
  <c r="QF9" i="1" s="1"/>
  <c r="QA3" i="1"/>
  <c r="QE3" i="1"/>
  <c r="QF3" i="1" s="1"/>
  <c r="QP13" i="1"/>
  <c r="QE7" i="1"/>
  <c r="QF7" i="1" s="1"/>
  <c r="QA6" i="1"/>
  <c r="PX44" i="1"/>
  <c r="QC44" i="1" s="1"/>
  <c r="QQ44" i="1" s="1"/>
  <c r="PX88" i="1"/>
  <c r="QC88" i="1" s="1"/>
  <c r="QQ88" i="1" s="1"/>
  <c r="PX42" i="1"/>
  <c r="QC42" i="1" s="1"/>
  <c r="QQ42" i="1" s="1"/>
  <c r="PX16" i="1"/>
  <c r="QC16" i="1" s="1"/>
  <c r="QQ16" i="1" s="1"/>
  <c r="PX80" i="1"/>
  <c r="QC80" i="1" s="1"/>
  <c r="QQ80" i="1" s="1"/>
  <c r="PX56" i="1"/>
  <c r="QC56" i="1" s="1"/>
  <c r="QQ56" i="1" s="1"/>
  <c r="PX26" i="1"/>
  <c r="QC26" i="1" s="1"/>
  <c r="QQ26" i="1" s="1"/>
  <c r="PX75" i="1"/>
  <c r="QC75" i="1" s="1"/>
  <c r="QQ75" i="1" s="1"/>
  <c r="PX79" i="1"/>
  <c r="QC79" i="1" s="1"/>
  <c r="QQ79" i="1" s="1"/>
  <c r="PX35" i="1"/>
  <c r="QC35" i="1" s="1"/>
  <c r="QQ35" i="1" s="1"/>
  <c r="PX86" i="1"/>
  <c r="QC86" i="1" s="1"/>
  <c r="QQ86" i="1" s="1"/>
  <c r="PX78" i="1"/>
  <c r="QC78" i="1" s="1"/>
  <c r="QQ78" i="1" s="1"/>
  <c r="PX90" i="1"/>
  <c r="QC90" i="1" s="1"/>
  <c r="QQ90" i="1" s="1"/>
  <c r="PX63" i="1"/>
  <c r="QC63" i="1" s="1"/>
  <c r="QQ63" i="1" s="1"/>
  <c r="PX37" i="1"/>
  <c r="QC37" i="1" s="1"/>
  <c r="QQ37" i="1" s="1"/>
  <c r="PX57" i="1"/>
  <c r="QC57" i="1" s="1"/>
  <c r="QQ57" i="1" s="1"/>
  <c r="PX62" i="1"/>
  <c r="QC62" i="1" s="1"/>
  <c r="QQ62" i="1" s="1"/>
  <c r="PX31" i="1"/>
  <c r="QC31" i="1" s="1"/>
  <c r="QQ31" i="1" s="1"/>
  <c r="PX32" i="1"/>
  <c r="QC32" i="1" s="1"/>
  <c r="QQ32" i="1" s="1"/>
  <c r="PX34" i="1"/>
  <c r="QC34" i="1" s="1"/>
  <c r="QQ34" i="1" s="1"/>
  <c r="PX82" i="1"/>
  <c r="QC82" i="1" s="1"/>
  <c r="QQ82" i="1" s="1"/>
  <c r="PX81" i="1"/>
  <c r="QC81" i="1" s="1"/>
  <c r="QQ81" i="1" s="1"/>
  <c r="QE5" i="1"/>
  <c r="QF5" i="1" s="1"/>
  <c r="PX61" i="1"/>
  <c r="QC61" i="1" s="1"/>
  <c r="QQ61" i="1" s="1"/>
  <c r="PX14" i="1"/>
  <c r="PX45" i="1"/>
  <c r="QC45" i="1" s="1"/>
  <c r="QQ45" i="1" s="1"/>
  <c r="PX68" i="1"/>
  <c r="QC68" i="1" s="1"/>
  <c r="QQ68" i="1" s="1"/>
  <c r="PX23" i="1"/>
  <c r="QC23" i="1" s="1"/>
  <c r="QQ23" i="1" s="1"/>
  <c r="PX51" i="1"/>
  <c r="QC51" i="1" s="1"/>
  <c r="QQ51" i="1" s="1"/>
  <c r="PX52" i="1"/>
  <c r="QC52" i="1" s="1"/>
  <c r="QQ52" i="1" s="1"/>
  <c r="QA5" i="1"/>
  <c r="QE2" i="1"/>
  <c r="QA9" i="1"/>
  <c r="QE6" i="1"/>
  <c r="QF6" i="1" s="1"/>
  <c r="QA8" i="1"/>
  <c r="PA10" i="1"/>
  <c r="PE10" i="1"/>
  <c r="PF2" i="1"/>
  <c r="PU2" i="1" s="1"/>
  <c r="OU2" i="1"/>
  <c r="OU8" i="1"/>
  <c r="OU6" i="1"/>
  <c r="OU3" i="1"/>
  <c r="OU4" i="1"/>
  <c r="OU9" i="1"/>
  <c r="OU7" i="1"/>
  <c r="OU5" i="1"/>
  <c r="CH13" i="1"/>
  <c r="DQ13" i="1"/>
  <c r="CI13" i="1"/>
  <c r="DP13" i="1"/>
  <c r="CZ13" i="1"/>
  <c r="CY13" i="1"/>
  <c r="QF2" i="1" l="1"/>
  <c r="QE10" i="1"/>
  <c r="PX73" i="1"/>
  <c r="QC73" i="1" s="1"/>
  <c r="QQ73" i="1" s="1"/>
  <c r="PX46" i="1"/>
  <c r="QC46" i="1" s="1"/>
  <c r="QQ46" i="1" s="1"/>
  <c r="PX18" i="1"/>
  <c r="QC18" i="1" s="1"/>
  <c r="QQ18" i="1" s="1"/>
  <c r="PX21" i="1"/>
  <c r="QC21" i="1" s="1"/>
  <c r="QQ21" i="1" s="1"/>
  <c r="PX60" i="1"/>
  <c r="QC60" i="1" s="1"/>
  <c r="QQ60" i="1" s="1"/>
  <c r="PX25" i="1"/>
  <c r="QC25" i="1" s="1"/>
  <c r="QQ25" i="1" s="1"/>
  <c r="PX15" i="1"/>
  <c r="QC15" i="1" s="1"/>
  <c r="QQ15" i="1" s="1"/>
  <c r="PX58" i="1"/>
  <c r="QC58" i="1" s="1"/>
  <c r="QQ58" i="1" s="1"/>
  <c r="QC14" i="1"/>
  <c r="QA10" i="1"/>
  <c r="OX80" i="1"/>
  <c r="PC80" i="1" s="1"/>
  <c r="PQ80" i="1" s="1"/>
  <c r="OX56" i="1"/>
  <c r="PC56" i="1" s="1"/>
  <c r="PQ56" i="1" s="1"/>
  <c r="OX31" i="1"/>
  <c r="PC31" i="1" s="1"/>
  <c r="PQ31" i="1" s="1"/>
  <c r="OX78" i="1"/>
  <c r="PC78" i="1" s="1"/>
  <c r="PQ78" i="1" s="1"/>
  <c r="OX75" i="1"/>
  <c r="PC75" i="1" s="1"/>
  <c r="PQ75" i="1" s="1"/>
  <c r="OX42" i="1"/>
  <c r="PC42" i="1" s="1"/>
  <c r="PQ42" i="1" s="1"/>
  <c r="OX35" i="1"/>
  <c r="PC35" i="1" s="1"/>
  <c r="PQ35" i="1" s="1"/>
  <c r="OX79" i="1"/>
  <c r="PC79" i="1" s="1"/>
  <c r="PQ79" i="1" s="1"/>
  <c r="OX90" i="1"/>
  <c r="PC90" i="1" s="1"/>
  <c r="PQ90" i="1" s="1"/>
  <c r="OX82" i="1"/>
  <c r="PC82" i="1" s="1"/>
  <c r="PQ82" i="1" s="1"/>
  <c r="OX32" i="1"/>
  <c r="PC32" i="1" s="1"/>
  <c r="PQ32" i="1" s="1"/>
  <c r="OX16" i="1"/>
  <c r="PC16" i="1" s="1"/>
  <c r="PQ16" i="1" s="1"/>
  <c r="OX63" i="1"/>
  <c r="PC63" i="1" s="1"/>
  <c r="PQ63" i="1" s="1"/>
  <c r="OX88" i="1"/>
  <c r="PC88" i="1" s="1"/>
  <c r="PQ88" i="1" s="1"/>
  <c r="OX81" i="1"/>
  <c r="PC81" i="1" s="1"/>
  <c r="PQ81" i="1" s="1"/>
  <c r="OX37" i="1"/>
  <c r="PC37" i="1" s="1"/>
  <c r="PQ37" i="1" s="1"/>
  <c r="OX34" i="1"/>
  <c r="PC34" i="1" s="1"/>
  <c r="PQ34" i="1" s="1"/>
  <c r="OX62" i="1"/>
  <c r="PC62" i="1" s="1"/>
  <c r="PQ62" i="1" s="1"/>
  <c r="OX86" i="1"/>
  <c r="PC86" i="1" s="1"/>
  <c r="PQ86" i="1" s="1"/>
  <c r="OX57" i="1"/>
  <c r="PC57" i="1" s="1"/>
  <c r="PQ57" i="1" s="1"/>
  <c r="OX26" i="1"/>
  <c r="PC26" i="1" s="1"/>
  <c r="PQ26" i="1" s="1"/>
  <c r="OX44" i="1"/>
  <c r="PC44" i="1" s="1"/>
  <c r="PQ44" i="1" s="1"/>
  <c r="OX18" i="1"/>
  <c r="PC18" i="1" s="1"/>
  <c r="PQ18" i="1" s="1"/>
  <c r="OX60" i="1"/>
  <c r="PC60" i="1" s="1"/>
  <c r="PQ60" i="1" s="1"/>
  <c r="OX73" i="1"/>
  <c r="PC73" i="1" s="1"/>
  <c r="PQ73" i="1" s="1"/>
  <c r="OX21" i="1"/>
  <c r="PC21" i="1" s="1"/>
  <c r="PQ21" i="1" s="1"/>
  <c r="OX25" i="1"/>
  <c r="PC25" i="1" s="1"/>
  <c r="PQ25" i="1" s="1"/>
  <c r="OX46" i="1"/>
  <c r="PC46" i="1" s="1"/>
  <c r="PQ46" i="1" s="1"/>
  <c r="OX15" i="1"/>
  <c r="PC15" i="1" s="1"/>
  <c r="PQ15" i="1" s="1"/>
  <c r="OX58" i="1"/>
  <c r="PC58" i="1" s="1"/>
  <c r="PQ58" i="1" s="1"/>
  <c r="OX19" i="1"/>
  <c r="PC19" i="1" s="1"/>
  <c r="PQ19" i="1" s="1"/>
  <c r="OX59" i="1"/>
  <c r="PC59" i="1" s="1"/>
  <c r="PQ59" i="1" s="1"/>
  <c r="OX64" i="1"/>
  <c r="PC64" i="1" s="1"/>
  <c r="PQ64" i="1" s="1"/>
  <c r="OX70" i="1"/>
  <c r="PC70" i="1" s="1"/>
  <c r="PQ70" i="1" s="1"/>
  <c r="OX17" i="1"/>
  <c r="PC17" i="1" s="1"/>
  <c r="PQ17" i="1" s="1"/>
  <c r="OX48" i="1"/>
  <c r="PC48" i="1" s="1"/>
  <c r="PQ48" i="1" s="1"/>
  <c r="OX71" i="1"/>
  <c r="PC71" i="1" s="1"/>
  <c r="PQ71" i="1" s="1"/>
  <c r="OX69" i="1"/>
  <c r="PC69" i="1" s="1"/>
  <c r="PQ69" i="1" s="1"/>
  <c r="OX87" i="1"/>
  <c r="PC87" i="1" s="1"/>
  <c r="PQ87" i="1" s="1"/>
  <c r="OX77" i="1"/>
  <c r="PC77" i="1" s="1"/>
  <c r="PQ77" i="1" s="1"/>
  <c r="OX55" i="1"/>
  <c r="PC55" i="1" s="1"/>
  <c r="PQ55" i="1" s="1"/>
  <c r="OX54" i="1"/>
  <c r="PC54" i="1" s="1"/>
  <c r="PQ54" i="1" s="1"/>
  <c r="OX20" i="1"/>
  <c r="PC20" i="1" s="1"/>
  <c r="PQ20" i="1" s="1"/>
  <c r="OX65" i="1"/>
  <c r="PC65" i="1" s="1"/>
  <c r="PQ65" i="1" s="1"/>
  <c r="OX49" i="1"/>
  <c r="PC49" i="1" s="1"/>
  <c r="PQ49" i="1" s="1"/>
  <c r="OX72" i="1"/>
  <c r="PC72" i="1" s="1"/>
  <c r="PQ72" i="1" s="1"/>
  <c r="OX24" i="1"/>
  <c r="PC24" i="1" s="1"/>
  <c r="PQ24" i="1" s="1"/>
  <c r="OX47" i="1"/>
  <c r="PC47" i="1" s="1"/>
  <c r="PQ47" i="1" s="1"/>
  <c r="OX23" i="1"/>
  <c r="PC23" i="1" s="1"/>
  <c r="PQ23" i="1" s="1"/>
  <c r="OX45" i="1"/>
  <c r="PC45" i="1" s="1"/>
  <c r="PQ45" i="1" s="1"/>
  <c r="OX14" i="1"/>
  <c r="OX68" i="1"/>
  <c r="PC68" i="1" s="1"/>
  <c r="PQ68" i="1" s="1"/>
  <c r="OX51" i="1"/>
  <c r="PC51" i="1" s="1"/>
  <c r="PQ51" i="1" s="1"/>
  <c r="OX52" i="1"/>
  <c r="PC52" i="1" s="1"/>
  <c r="PQ52" i="1" s="1"/>
  <c r="OX61" i="1"/>
  <c r="PC61" i="1" s="1"/>
  <c r="PQ61" i="1" s="1"/>
  <c r="OX43" i="1"/>
  <c r="PC43" i="1" s="1"/>
  <c r="PQ43" i="1" s="1"/>
  <c r="OX67" i="1"/>
  <c r="PC67" i="1" s="1"/>
  <c r="PQ67" i="1" s="1"/>
  <c r="OX66" i="1"/>
  <c r="PC66" i="1" s="1"/>
  <c r="PQ66" i="1" s="1"/>
  <c r="OX41" i="1"/>
  <c r="PC41" i="1" s="1"/>
  <c r="PQ41" i="1" s="1"/>
  <c r="OX74" i="1"/>
  <c r="PC74" i="1" s="1"/>
  <c r="PQ74" i="1" s="1"/>
  <c r="OX53" i="1"/>
  <c r="PC53" i="1" s="1"/>
  <c r="PQ53" i="1" s="1"/>
  <c r="OX33" i="1"/>
  <c r="PC33" i="1" s="1"/>
  <c r="PQ33" i="1" s="1"/>
  <c r="OX50" i="1"/>
  <c r="PC50" i="1" s="1"/>
  <c r="PQ50" i="1" s="1"/>
  <c r="OX29" i="1"/>
  <c r="PC29" i="1" s="1"/>
  <c r="PQ29" i="1" s="1"/>
  <c r="OX76" i="1"/>
  <c r="PC76" i="1" s="1"/>
  <c r="PQ76" i="1" s="1"/>
  <c r="OX36" i="1"/>
  <c r="PC36" i="1" s="1"/>
  <c r="PQ36" i="1" s="1"/>
  <c r="OX22" i="1"/>
  <c r="PC22" i="1" s="1"/>
  <c r="PQ22" i="1" s="1"/>
  <c r="OX28" i="1"/>
  <c r="PC28" i="1" s="1"/>
  <c r="PQ28" i="1" s="1"/>
  <c r="OX92" i="1"/>
  <c r="PC92" i="1" s="1"/>
  <c r="PQ92" i="1" s="1"/>
  <c r="OX85" i="1"/>
  <c r="PC85" i="1" s="1"/>
  <c r="PQ85" i="1" s="1"/>
  <c r="OX27" i="1"/>
  <c r="PC27" i="1" s="1"/>
  <c r="PQ27" i="1" s="1"/>
  <c r="OX91" i="1"/>
  <c r="PC91" i="1" s="1"/>
  <c r="PQ91" i="1" s="1"/>
  <c r="OX39" i="1"/>
  <c r="PC39" i="1" s="1"/>
  <c r="PQ39" i="1" s="1"/>
  <c r="OX89" i="1"/>
  <c r="PC89" i="1" s="1"/>
  <c r="PQ89" i="1" s="1"/>
  <c r="OX84" i="1"/>
  <c r="PC84" i="1" s="1"/>
  <c r="PQ84" i="1" s="1"/>
  <c r="OX38" i="1"/>
  <c r="PC38" i="1" s="1"/>
  <c r="PQ38" i="1" s="1"/>
  <c r="OX83" i="1"/>
  <c r="PC83" i="1" s="1"/>
  <c r="PQ83" i="1" s="1"/>
  <c r="OX30" i="1"/>
  <c r="PC30" i="1" s="1"/>
  <c r="PQ30" i="1" s="1"/>
  <c r="OX40" i="1"/>
  <c r="PC40" i="1" s="1"/>
  <c r="PQ40" i="1" s="1"/>
  <c r="PX13" i="1" l="1"/>
  <c r="QC13" i="1"/>
  <c r="QQ14" i="1"/>
  <c r="QQ13" i="1" s="1"/>
  <c r="OX13" i="1"/>
  <c r="PC14" i="1"/>
  <c r="PQ14" i="1" l="1"/>
  <c r="PQ13" i="1" s="1"/>
  <c r="PC13" i="1"/>
</calcChain>
</file>

<file path=xl/comments1.xml><?xml version="1.0" encoding="utf-8"?>
<comments xmlns="http://schemas.openxmlformats.org/spreadsheetml/2006/main">
  <authors>
    <author>Hidemi Asakura</author>
  </authors>
  <commentLis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<sst xmlns="http://schemas.openxmlformats.org/spreadsheetml/2006/main" count="7312" uniqueCount="1299">
  <si>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</si>
  <si>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</si>
  <si>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</si>
  <si>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</si>
  <si>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</si>
  <si>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</si>
  <si>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</si>
  <si>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</si>
  <si>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</si>
  <si>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</si>
  <si>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</si>
  <si>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</si>
  <si>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</si>
  <si>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</si>
  <si>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</si>
  <si>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</si>
  <si>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</si>
  <si>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</si>
  <si>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</si>
  <si>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</si>
  <si>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</si>
  <si>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</si>
  <si>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</si>
  <si>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</si>
  <si>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</si>
  <si>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</si>
  <si>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</si>
  <si>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</si>
  <si>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</si>
  <si>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</si>
  <si>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</si>
  <si>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</si>
  <si>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</si>
  <si>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</si>
  <si>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</si>
  <si>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</si>
  <si>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</si>
  <si>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</si>
  <si>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</si>
  <si>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</si>
  <si>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</si>
  <si>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</si>
  <si>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</si>
  <si>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</si>
  <si>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</si>
  <si>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</si>
  <si>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</si>
  <si>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</si>
  <si>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</si>
  <si>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</si>
  <si>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</si>
  <si>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</si>
  <si>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</si>
  <si>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</si>
  <si>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</si>
  <si>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</si>
  <si>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</si>
  <si>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</si>
  <si>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</si>
  <si>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</si>
  <si>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</si>
  <si>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</si>
  <si>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</si>
  <si>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</si>
  <si>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</si>
  <si>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</si>
  <si>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</si>
  <si>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</si>
  <si>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</si>
  <si>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</si>
  <si>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</si>
  <si>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</si>
  <si>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</si>
  <si>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</si>
  <si>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</si>
  <si>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</si>
  <si>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</si>
  <si>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</si>
  <si>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</si>
  <si>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</si>
  <si>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</si>
  <si>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</si>
  <si>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</si>
  <si>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</si>
  <si>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</si>
  <si>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</si>
  <si>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</si>
  <si>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</si>
  <si>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</si>
  <si>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</si>
  <si>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</si>
  <si>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</si>
  <si>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</si>
  <si>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</si>
  <si>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</si>
  <si>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</si>
  <si>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</si>
  <si>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</si>
  <si>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</si>
  <si>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</si>
  <si>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</si>
  <si>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</si>
  <si>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</si>
  <si>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</si>
  <si>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</si>
  <si>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</si>
  <si>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</si>
  <si>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</si>
  <si>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</si>
  <si>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</si>
  <si>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</si>
  <si>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</si>
  <si>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</si>
  <si>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</si>
  <si>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</si>
  <si>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</si>
  <si>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</si>
  <si>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</si>
  <si>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</si>
  <si>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</si>
  <si>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</si>
  <si>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</si>
  <si>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</si>
  <si>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</si>
  <si>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</si>
  <si>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</si>
  <si>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</si>
  <si>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</si>
  <si>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</si>
  <si>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</si>
  <si>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</si>
  <si>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</si>
  <si>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</si>
  <si>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</si>
  <si>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</si>
  <si>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</si>
  <si>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</si>
  <si>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</si>
  <si>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</si>
  <si>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</si>
  <si>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</si>
  <si>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</si>
  <si>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</si>
  <si>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</si>
  <si>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</si>
  <si>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</si>
  <si>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</si>
  <si>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</si>
  <si>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</si>
  <si>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</si>
  <si>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</si>
  <si>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</si>
  <si>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</si>
  <si>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</si>
  <si>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</si>
  <si>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</si>
  <si>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</si>
  <si>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</si>
  <si>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</si>
  <si>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</si>
  <si>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</si>
  <si>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</si>
  <si>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</si>
  <si>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</si>
  <si>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</si>
  <si>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</si>
  <si>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</si>
  <si>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</si>
  <si>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</si>
  <si>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</si>
  <si>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</si>
  <si>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</si>
  <si>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</si>
  <si>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</si>
  <si>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</si>
  <si>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</si>
  <si>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</si>
  <si>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</si>
  <si>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</si>
  <si>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</si>
  <si>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</si>
  <si>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</si>
  <si>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</si>
  <si>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</si>
  <si>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</si>
  <si>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</si>
  <si>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</si>
  <si>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</si>
  <si>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</si>
  <si>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</si>
  <si>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</si>
  <si>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</si>
  <si>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</si>
  <si>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</si>
  <si>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</si>
  <si>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</si>
  <si>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</si>
  <si>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</si>
  <si>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</si>
  <si>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</si>
  <si>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</si>
  <si>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</si>
  <si>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</si>
  <si>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</si>
  <si>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</si>
  <si>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</si>
  <si>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</si>
  <si>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</si>
  <si>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</si>
  <si>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</si>
  <si>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</si>
  <si>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</si>
  <si>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</si>
  <si>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</si>
  <si>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</si>
  <si>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</si>
  <si>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</si>
  <si>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</si>
  <si>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</si>
  <si>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</si>
  <si>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</si>
  <si>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</si>
  <si>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</si>
  <si>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</si>
  <si>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</si>
  <si>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</si>
  <si>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</si>
  <si>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</si>
  <si>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</si>
  <si>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</si>
  <si>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</si>
  <si>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</si>
  <si>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</si>
  <si>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</si>
  <si>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</si>
  <si>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</si>
  <si>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</si>
  <si>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</si>
  <si>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</si>
  <si>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</si>
  <si>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</si>
  <si>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</si>
  <si>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</si>
  <si>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</si>
  <si>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</si>
  <si>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</si>
  <si>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</si>
  <si>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</si>
  <si>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</si>
  <si>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</si>
  <si>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</si>
  <si>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</si>
  <si>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</si>
  <si>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</si>
  <si>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</si>
  <si>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</si>
  <si>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</si>
  <si>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</si>
  <si>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</si>
  <si>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</si>
  <si>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</si>
  <si>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</si>
  <si>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</si>
  <si>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</si>
  <si>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</si>
  <si>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</si>
  <si>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</si>
  <si>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</si>
  <si>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</si>
  <si>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</si>
  <si>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</si>
  <si>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</si>
  <si>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</si>
  <si>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</si>
  <si>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</si>
  <si>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</si>
  <si>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</si>
  <si>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</si>
  <si>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</si>
  <si>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</si>
  <si>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</si>
  <si>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</si>
  <si>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</si>
  <si>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</si>
  <si>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</si>
  <si>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</si>
  <si>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</si>
  <si>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</si>
  <si>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</si>
  <si>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</si>
  <si>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</si>
  <si>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</si>
  <si>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</si>
  <si>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</si>
  <si>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</si>
  <si>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</si>
  <si>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</si>
  <si>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</si>
  <si>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</si>
  <si>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</si>
  <si>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</si>
  <si>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</si>
  <si>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</si>
  <si>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</si>
  <si>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</si>
  <si>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</si>
  <si>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</si>
  <si>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</si>
  <si>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</si>
  <si>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</si>
  <si>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</si>
  <si>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</si>
  <si>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</si>
  <si>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</si>
  <si>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</si>
  <si>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</si>
  <si>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</si>
  <si>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</si>
  <si>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</si>
  <si>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</si>
  <si>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</si>
  <si>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</si>
  <si>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</si>
  <si>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</si>
  <si>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</si>
  <si>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</si>
  <si>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</si>
  <si>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</si>
  <si>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</si>
  <si>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</si>
  <si>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</si>
  <si>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</si>
  <si>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</si>
  <si>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</si>
  <si>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</si>
  <si>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</si>
  <si>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</si>
  <si>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</si>
  <si>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</si>
  <si>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</si>
  <si>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</si>
  <si>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</si>
  <si>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</si>
  <si>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</si>
  <si>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</si>
  <si>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</si>
  <si>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</si>
  <si>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</si>
  <si>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</si>
  <si>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</si>
  <si>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</si>
  <si>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</si>
  <si>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</si>
  <si>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</si>
  <si>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</si>
  <si>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</si>
  <si>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</si>
  <si>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</si>
  <si>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</si>
  <si>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</si>
  <si>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</si>
  <si>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</si>
  <si>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</si>
  <si>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</si>
  <si>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</si>
  <si>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</si>
  <si>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</si>
  <si>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</si>
  <si>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</si>
  <si>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</si>
  <si>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</si>
  <si>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</si>
  <si>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</si>
  <si>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</si>
  <si>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</si>
  <si>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</si>
  <si>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</si>
  <si>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</si>
  <si>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</si>
  <si>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</si>
  <si>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</si>
  <si>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</si>
  <si>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</si>
  <si>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</si>
  <si>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</si>
  <si>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</si>
  <si>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</si>
  <si>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</si>
  <si>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</si>
  <si>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</si>
  <si>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</si>
  <si>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</si>
  <si>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</si>
  <si>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</si>
  <si>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</si>
  <si>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</si>
  <si>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</si>
  <si>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</si>
  <si>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</si>
  <si>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</si>
  <si>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</si>
  <si>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</si>
  <si>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</si>
  <si>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</si>
  <si>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</si>
  <si>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</si>
  <si>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</si>
  <si>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</si>
  <si>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</si>
  <si>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</si>
  <si>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</si>
  <si>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</si>
  <si>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</si>
  <si>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</si>
  <si>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</si>
  <si>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</si>
  <si>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</si>
  <si>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</si>
  <si>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</si>
  <si>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</si>
  <si>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</si>
  <si>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</si>
  <si>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</si>
  <si>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</si>
  <si>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</si>
  <si>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</si>
  <si>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</si>
  <si>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</si>
  <si>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</si>
  <si>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</si>
  <si>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</si>
  <si>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</si>
  <si>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</si>
  <si>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</si>
  <si>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</si>
  <si>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</si>
  <si>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</si>
  <si>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</si>
  <si>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</si>
  <si>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</si>
  <si>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</si>
  <si>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</si>
  <si>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</si>
  <si>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</si>
  <si>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</si>
  <si>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</si>
  <si>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</si>
  <si>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</si>
  <si>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</si>
  <si>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</si>
  <si>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</si>
  <si>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</si>
  <si>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</si>
  <si>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</si>
  <si>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</si>
  <si>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</si>
  <si>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</si>
  <si>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</si>
  <si>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</si>
  <si>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</si>
  <si>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</si>
  <si>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</si>
  <si>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</si>
  <si>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</si>
  <si>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</si>
  <si>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</si>
  <si>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</si>
  <si>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</si>
  <si>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</si>
  <si>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</si>
  <si>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</si>
  <si>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</si>
  <si>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</si>
  <si>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</si>
  <si>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</si>
  <si>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</si>
  <si>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</si>
  <si>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</si>
  <si>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</si>
  <si>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</si>
  <si>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</si>
  <si>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</si>
  <si>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</si>
  <si>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</si>
  <si>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</si>
  <si>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</si>
  <si>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</si>
  <si>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</si>
  <si>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</si>
  <si>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</si>
  <si>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</si>
  <si>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</si>
  <si>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</si>
  <si>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</si>
  <si>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</si>
  <si>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</si>
  <si>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</si>
  <si>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</si>
  <si>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</si>
  <si>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</si>
  <si>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</si>
  <si>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</si>
  <si>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</si>
  <si>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</si>
  <si>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</si>
  <si>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</si>
  <si>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</si>
  <si>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</si>
  <si>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</si>
  <si>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</si>
  <si>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</si>
  <si>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</si>
  <si>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</si>
  <si>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</si>
  <si>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</si>
  <si>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</si>
  <si>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</si>
  <si>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</si>
  <si>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</si>
  <si>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</si>
  <si>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</si>
  <si>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</si>
  <si>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</si>
  <si>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</si>
  <si>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</si>
  <si>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</si>
  <si>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</si>
  <si>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</si>
  <si>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</si>
  <si>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</si>
  <si>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</si>
  <si>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</si>
  <si>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</si>
  <si>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</si>
  <si>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</si>
  <si>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</si>
  <si>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</si>
  <si>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</si>
  <si>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</si>
  <si>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</si>
  <si>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</si>
  <si>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</si>
  <si>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</si>
  <si>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</si>
  <si>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</si>
  <si>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</si>
  <si>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</si>
  <si>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</si>
  <si>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</si>
  <si>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</si>
  <si>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</si>
  <si>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</si>
  <si>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</si>
  <si>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</si>
  <si>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</si>
  <si>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</si>
  <si>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</si>
  <si>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</si>
  <si>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</si>
  <si>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</si>
  <si>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</si>
  <si>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</si>
  <si>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</si>
  <si>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</si>
  <si>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</si>
  <si>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</si>
  <si>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</si>
  <si>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</si>
  <si>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</si>
  <si>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</si>
  <si>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</si>
  <si>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</si>
  <si>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</si>
  <si>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</si>
  <si>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</si>
  <si>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</si>
  <si>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</si>
  <si>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</si>
  <si>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</si>
  <si>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</si>
  <si>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</si>
  <si>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</si>
  <si>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</si>
  <si>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</si>
  <si>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</si>
  <si>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</si>
  <si>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</si>
  <si>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</si>
  <si>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</si>
  <si>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</si>
  <si>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</si>
  <si>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</si>
  <si>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</si>
  <si>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</si>
  <si>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</si>
  <si>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</si>
  <si>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</si>
  <si>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</si>
  <si>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</si>
  <si>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</si>
  <si>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</si>
  <si>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</si>
  <si>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</si>
  <si>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</si>
  <si>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</si>
  <si>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</si>
  <si>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</si>
  <si>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</si>
  <si>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</si>
  <si>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</si>
  <si>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</si>
  <si>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</si>
  <si>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</si>
  <si>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</si>
  <si>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</si>
  <si>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</si>
  <si>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</si>
  <si>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</si>
  <si>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</si>
  <si>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</si>
  <si>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</si>
  <si>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</si>
  <si>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</si>
  <si>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</si>
  <si>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</si>
  <si>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</si>
  <si>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</si>
  <si>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</si>
  <si>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</si>
  <si>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</si>
  <si>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</si>
  <si>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</si>
  <si>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</si>
  <si>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</si>
  <si>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</si>
  <si>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</si>
  <si>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</si>
  <si>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</si>
  <si>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</si>
  <si>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</si>
  <si>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</si>
  <si>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</si>
  <si>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</si>
  <si>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</si>
  <si>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</si>
  <si>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</si>
  <si>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</si>
  <si>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</si>
  <si>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</si>
  <si>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</si>
  <si>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</si>
  <si>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</si>
  <si>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</si>
  <si>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</si>
  <si>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</si>
  <si>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</si>
  <si>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</si>
  <si>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</si>
  <si>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</si>
  <si>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</si>
  <si>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</si>
  <si>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</si>
  <si>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</si>
  <si>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</si>
  <si>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</si>
  <si>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</si>
  <si>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</si>
  <si>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</si>
  <si>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</si>
  <si>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</si>
  <si>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</si>
  <si>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</si>
  <si>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</si>
  <si>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</si>
  <si>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</si>
  <si>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</si>
  <si>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</si>
  <si>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</si>
  <si>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</si>
  <si>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</si>
  <si>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</si>
  <si>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</si>
  <si>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</si>
  <si>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</si>
  <si>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</si>
  <si>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</si>
  <si>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</si>
  <si>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</si>
  <si>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</si>
  <si>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</si>
  <si>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</si>
  <si>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</si>
  <si>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</si>
  <si>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</si>
  <si>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</si>
  <si>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</si>
  <si>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</si>
  <si>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</si>
  <si>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</si>
  <si>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</si>
  <si>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</si>
  <si>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</si>
  <si>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</si>
  <si>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</si>
  <si>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</si>
  <si>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</si>
  <si>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</si>
  <si>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</si>
  <si>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</si>
  <si>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</si>
  <si>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</si>
  <si>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</si>
  <si>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</si>
  <si>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</si>
  <si>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</si>
  <si>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</si>
  <si>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</si>
  <si>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</si>
  <si>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</si>
  <si>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</si>
  <si>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</si>
  <si>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</si>
  <si>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</si>
  <si>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</si>
  <si>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</si>
  <si>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</si>
  <si>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</si>
  <si>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</si>
  <si>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</si>
  <si>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</si>
  <si>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</si>
  <si>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</si>
  <si>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</si>
  <si>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</si>
  <si>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</si>
  <si>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</si>
  <si>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</si>
  <si>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</si>
  <si>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</si>
  <si>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</si>
  <si>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</si>
  <si>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</si>
  <si>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</si>
  <si>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</si>
  <si>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</si>
  <si>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</si>
  <si>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</si>
  <si>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</si>
  <si>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</si>
  <si>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</si>
  <si>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</si>
  <si>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</si>
  <si>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</si>
  <si>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</si>
  <si>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</si>
  <si>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</si>
  <si>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</si>
  <si>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</si>
  <si>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</si>
  <si>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</si>
  <si>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</si>
  <si>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</si>
  <si>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</si>
  <si>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</si>
  <si>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</si>
  <si>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</si>
  <si>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</si>
  <si>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</si>
  <si>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</si>
  <si>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</si>
  <si>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</si>
  <si>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</si>
  <si>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</si>
  <si>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</si>
  <si>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</si>
  <si>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</si>
  <si>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</si>
  <si>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</si>
  <si>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</si>
  <si>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</si>
  <si>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</si>
  <si>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</si>
  <si>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</si>
  <si>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</si>
  <si>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</si>
  <si>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</si>
  <si>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</si>
  <si>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</si>
  <si>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</si>
  <si>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</si>
  <si>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</si>
  <si>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</si>
  <si>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</si>
  <si>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</si>
  <si>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</si>
  <si>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</si>
  <si>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</si>
  <si>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</si>
  <si>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</si>
  <si>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</si>
  <si>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</si>
  <si>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</si>
  <si>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</si>
  <si>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</si>
  <si>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</si>
  <si>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</si>
  <si>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</si>
  <si>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</si>
  <si>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</si>
  <si>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</si>
  <si>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</si>
  <si>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</si>
  <si>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</si>
  <si>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</si>
  <si>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</si>
  <si>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</si>
  <si>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</si>
  <si>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</si>
  <si>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</si>
  <si>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</si>
  <si>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</si>
  <si>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</si>
  <si>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</si>
  <si>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</si>
  <si>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</si>
  <si>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</si>
  <si>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</si>
  <si>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</si>
  <si>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</si>
  <si>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</si>
  <si>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</si>
  <si>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</si>
  <si>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</si>
  <si>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</si>
  <si>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</si>
  <si>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</si>
  <si>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</si>
  <si>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</si>
  <si>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</si>
  <si>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</si>
  <si>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</si>
  <si>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</si>
  <si>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</si>
  <si>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</si>
  <si>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</si>
  <si>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</si>
  <si>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</si>
  <si>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</si>
  <si>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</si>
  <si>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</si>
  <si>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</si>
  <si>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</si>
  <si>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</si>
  <si>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</si>
  <si>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</si>
  <si>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</si>
  <si>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</si>
  <si>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</si>
  <si>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</si>
  <si>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</si>
  <si>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</si>
  <si>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</si>
  <si>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</si>
  <si>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</si>
  <si>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</si>
  <si>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</si>
  <si>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</si>
  <si>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</si>
  <si>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</si>
  <si>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</si>
  <si>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</si>
  <si>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</si>
  <si>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</si>
  <si>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</si>
  <si>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</si>
  <si>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</si>
  <si>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</si>
  <si>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</si>
  <si>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</si>
  <si>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</si>
  <si>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</si>
  <si>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</si>
  <si>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</si>
  <si>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</si>
  <si>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</si>
  <si>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</si>
  <si>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</si>
  <si>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</si>
  <si>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</si>
  <si>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</si>
  <si>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</si>
  <si>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</si>
  <si>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</si>
  <si>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</si>
  <si>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</si>
  <si>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</si>
  <si>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</si>
  <si>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</si>
  <si>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</si>
  <si>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</si>
  <si>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</si>
  <si>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</si>
  <si>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</si>
  <si>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</si>
  <si>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</si>
  <si>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</si>
  <si>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</si>
  <si>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</si>
  <si>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</si>
  <si>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</si>
  <si>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</si>
  <si>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</si>
  <si>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</si>
  <si>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</si>
  <si>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</si>
  <si>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</si>
  <si>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</si>
  <si>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</si>
  <si>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</si>
  <si>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</si>
  <si>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</si>
  <si>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</si>
  <si>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</si>
  <si>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</si>
  <si>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</si>
  <si>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</si>
  <si>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</si>
  <si>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</si>
  <si>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</si>
  <si>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</si>
  <si>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</si>
  <si>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</si>
  <si>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</si>
  <si>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</si>
  <si>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</si>
  <si>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</si>
  <si>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</si>
  <si>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</si>
  <si>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</si>
  <si>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</si>
  <si>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</si>
  <si>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</si>
  <si>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</si>
  <si>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</si>
  <si>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</si>
  <si>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</si>
  <si>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</si>
  <si>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</si>
  <si>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</si>
  <si>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</si>
  <si>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</si>
  <si>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</si>
  <si>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</si>
  <si>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</si>
  <si>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</si>
  <si>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</si>
  <si>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</si>
  <si>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</si>
  <si>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</si>
  <si>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</si>
  <si>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</si>
  <si>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</si>
  <si>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</si>
  <si>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</si>
  <si>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</si>
  <si>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</si>
  <si>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</si>
  <si>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</si>
  <si>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</si>
  <si>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</si>
  <si>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</si>
  <si>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</si>
  <si>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</si>
  <si>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</si>
  <si>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</si>
  <si>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</si>
  <si>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</si>
  <si>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</si>
  <si>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</si>
  <si>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</si>
  <si>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</si>
  <si>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</si>
  <si>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</si>
  <si>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</si>
  <si>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</si>
  <si>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</si>
  <si>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</si>
  <si>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</si>
  <si>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</si>
  <si>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</si>
  <si>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</si>
  <si>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</si>
  <si>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</si>
  <si>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</si>
  <si>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</si>
  <si>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</si>
  <si>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</si>
  <si>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</si>
  <si>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</si>
  <si>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</si>
  <si>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</si>
  <si>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</si>
  <si>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</si>
  <si>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</si>
  <si>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</si>
  <si>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</si>
  <si>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</si>
  <si>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</si>
  <si>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</si>
  <si>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</si>
  <si>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</si>
  <si>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</si>
  <si>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</si>
  <si>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</si>
  <si>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</si>
  <si>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</si>
  <si>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</si>
  <si>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</si>
  <si>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</si>
  <si>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</si>
  <si>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</si>
  <si>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</si>
  <si>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</si>
  <si>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</si>
  <si>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</si>
  <si>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</si>
  <si>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</si>
  <si>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</si>
  <si>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</si>
  <si>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</si>
  <si>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</si>
  <si>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</si>
  <si>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</si>
  <si>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</si>
  <si>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</si>
  <si>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</si>
  <si>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</si>
  <si>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</si>
  <si>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</si>
  <si>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</si>
  <si>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</si>
  <si>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</si>
  <si>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</si>
  <si>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</si>
  <si>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</si>
  <si>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</si>
  <si>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</si>
  <si>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</si>
  <si>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</si>
  <si>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</si>
  <si>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</si>
  <si>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</si>
  <si>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</si>
  <si>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</si>
  <si>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</si>
  <si>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</si>
  <si>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</si>
  <si>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</si>
  <si>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</si>
  <si>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</si>
  <si>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</si>
  <si>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</si>
  <si>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</si>
  <si>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</si>
  <si>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</si>
  <si>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</si>
  <si>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</si>
  <si>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</si>
  <si>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</si>
  <si>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</si>
  <si>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</si>
  <si>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</si>
  <si>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</si>
  <si>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</si>
  <si>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</si>
  <si>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</si>
  <si>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</si>
  <si>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</si>
  <si>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</si>
  <si>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</si>
  <si>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</si>
  <si>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</si>
  <si>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</si>
  <si>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</si>
  <si>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</si>
  <si>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</si>
  <si>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</si>
  <si>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</si>
  <si>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</si>
  <si>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</si>
  <si>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</si>
  <si>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</si>
  <si>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</si>
  <si>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</si>
  <si>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</si>
  <si>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</si>
  <si>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</si>
  <si>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</si>
  <si>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</si>
  <si>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</si>
  <si>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</si>
  <si>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</si>
  <si>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</si>
  <si>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</si>
  <si>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</si>
  <si>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</si>
  <si>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</si>
  <si>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</si>
  <si>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</si>
  <si>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</si>
  <si>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</si>
  <si>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</si>
  <si>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</si>
  <si>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</si>
  <si>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</si>
  <si>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</si>
  <si>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</si>
  <si>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</si>
  <si>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</si>
  <si>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</si>
  <si>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</si>
  <si>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</si>
  <si>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</si>
  <si>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</si>
  <si>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</si>
  <si>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</si>
  <si>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</si>
  <si>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</si>
  <si>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</si>
  <si>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</si>
  <si>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</si>
  <si>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</si>
  <si>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</si>
  <si>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</si>
  <si>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</si>
  <si>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</si>
  <si>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</si>
  <si>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</si>
  <si>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</si>
  <si>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</si>
  <si>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</si>
  <si>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</si>
  <si>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</si>
  <si>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</si>
  <si>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</si>
  <si>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</si>
  <si>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</si>
  <si>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</si>
  <si>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</si>
  <si>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</si>
  <si>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</si>
  <si>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</si>
  <si>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</si>
  <si>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</si>
  <si>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</si>
  <si>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</si>
  <si>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</si>
  <si>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</si>
  <si>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</si>
  <si>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</si>
  <si>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</si>
  <si>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</si>
  <si>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</si>
  <si>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</si>
  <si>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</si>
  <si>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</si>
  <si>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</si>
  <si>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</si>
  <si>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</si>
  <si>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</si>
  <si>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</si>
  <si>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</si>
  <si>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</si>
  <si>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</si>
  <si>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</si>
  <si>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</si>
  <si>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</si>
  <si>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</si>
  <si>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</si>
  <si>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</si>
  <si>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</si>
  <si>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</si>
  <si>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</si>
  <si>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</si>
  <si>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</si>
  <si>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</si>
  <si>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</si>
  <si>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</si>
  <si>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</si>
  <si>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</si>
  <si>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</si>
  <si>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</si>
  <si>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</si>
  <si>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</si>
  <si>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</si>
  <si>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</si>
  <si>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</si>
  <si>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</si>
  <si>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</si>
  <si>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</si>
  <si>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</si>
  <si>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</si>
  <si>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</si>
  <si>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</si>
  <si>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</si>
  <si>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</si>
  <si>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</si>
  <si>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</si>
  <si>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</si>
  <si>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</si>
  <si>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</si>
  <si>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</si>
  <si>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</si>
  <si>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</si>
  <si>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</si>
  <si>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</si>
  <si>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</si>
  <si>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</si>
  <si>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</si>
  <si>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</si>
  <si>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</si>
  <si>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</si>
  <si>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</si>
  <si>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</si>
  <si>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</si>
  <si>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</si>
  <si>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</si>
  <si>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</si>
  <si>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</si>
  <si>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</si>
  <si>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</si>
  <si>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</si>
  <si>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</si>
  <si>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a. Download data from CSI. Check if all files have been updated.</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</si>
  <si>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</si>
  <si>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</si>
  <si>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</si>
  <si>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</si>
  <si>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</si>
  <si>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</si>
  <si>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</si>
  <si>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</si>
  <si>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</si>
  <si>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</si>
  <si>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</si>
  <si>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</si>
  <si>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</si>
  <si>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</si>
  <si>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</si>
  <si>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</si>
  <si>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</si>
  <si>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</si>
  <si>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</si>
  <si>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</si>
  <si>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</si>
  <si>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</si>
  <si>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</si>
  <si>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</si>
  <si>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</si>
  <si>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</si>
  <si>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</si>
  <si>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</si>
  <si>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</si>
  <si>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</si>
  <si>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</si>
  <si>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</si>
  <si>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</si>
  <si>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</si>
  <si>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</si>
  <si>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</si>
  <si>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</si>
  <si>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</si>
  <si>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</si>
  <si>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</si>
  <si>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</si>
  <si>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</si>
  <si>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i. copy over new cols,  erase old signals,sea,act,runs, prior adjustments</t>
  </si>
  <si>
    <t>vStart</t>
  </si>
  <si>
    <t>c. SignalBook/system.csv (1-2hrs)</t>
  </si>
  <si>
    <t>b. run all v4 futures (1-2hrs?)</t>
  </si>
  <si>
    <t>g. push to server, run v4orders</t>
  </si>
  <si>
    <t>v. exit expiring contracts</t>
  </si>
  <si>
    <t>h. check seasonals, adjust positions,lookbacks, vstarts as needed</t>
  </si>
  <si>
    <t>FALSE</t>
  </si>
  <si>
    <t>DPS</t>
  </si>
  <si>
    <t>e. Signalbook-Check ATR, LAST, copy over SIG/ACT/SEA/vStart/Safef cols</t>
  </si>
  <si>
    <t>safef</t>
  </si>
  <si>
    <t>value-noDPS</t>
  </si>
  <si>
    <t>value-DPS</t>
  </si>
  <si>
    <t>PNL SIG-noDPS</t>
  </si>
  <si>
    <t>PNL SIG-DPS</t>
  </si>
  <si>
    <t>Connect to VPN, open currenciesATR, update rates</t>
  </si>
  <si>
    <t>SIG-L</t>
  </si>
  <si>
    <t>SIG-S</t>
  </si>
  <si>
    <t>ACT-TOT</t>
  </si>
  <si>
    <t>ACT-SIG</t>
  </si>
  <si>
    <r>
      <t xml:space="preserve">d. </t>
    </r>
    <r>
      <rPr>
        <b/>
        <sz val="11"/>
        <color theme="1"/>
        <rFont val="Calibri"/>
        <family val="2"/>
        <scheme val="minor"/>
      </rPr>
      <t>Run v4size</t>
    </r>
    <r>
      <rPr>
        <sz val="11"/>
        <color theme="1"/>
        <rFont val="Calibri"/>
        <family val="2"/>
        <scheme val="minor"/>
      </rPr>
      <t>, v4C orders (sig delay), Open futuresATR</t>
    </r>
  </si>
  <si>
    <t>Signal Switching</t>
  </si>
  <si>
    <t>ADJ</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</si>
</sst>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PC2016-06-23 00:00:00</v>
          </cell>
        </row>
        <row r="2">
          <cell r="A2" t="str">
            <v>AC</v>
          </cell>
          <cell r="B2" t="str">
            <v>@ACQ6</v>
          </cell>
          <cell r="C2">
            <v>1.57</v>
          </cell>
          <cell r="D2">
            <v>3.4694372500000001E-2</v>
          </cell>
          <cell r="E2">
            <v>-1.2626266883199999E-3</v>
          </cell>
          <cell r="F2">
            <v>-1</v>
          </cell>
        </row>
        <row r="3">
          <cell r="A3" t="str">
            <v>AD</v>
          </cell>
          <cell r="B3" t="str">
            <v>@ADU6</v>
          </cell>
          <cell r="C3">
            <v>0.75760000000000005</v>
          </cell>
          <cell r="D3">
            <v>8.277764E-3</v>
          </cell>
          <cell r="E3">
            <v>1.2563485698999999E-2</v>
          </cell>
          <cell r="F3">
            <v>1</v>
          </cell>
        </row>
        <row r="4">
          <cell r="A4" t="str">
            <v>AEX</v>
          </cell>
          <cell r="B4" t="str">
            <v>AEXN6</v>
          </cell>
          <cell r="C4">
            <v>449.15</v>
          </cell>
          <cell r="D4">
            <v>7.0854426589999999</v>
          </cell>
          <cell r="E4">
            <v>1.95210532289E-2</v>
          </cell>
          <cell r="F4">
            <v>1</v>
          </cell>
        </row>
        <row r="5">
          <cell r="A5" t="str">
            <v>BO</v>
          </cell>
          <cell r="B5" t="str">
            <v>@BOZ6</v>
          </cell>
          <cell r="C5">
            <v>32.46</v>
          </cell>
          <cell r="D5">
            <v>0.65655596549999995</v>
          </cell>
          <cell r="E5">
            <v>6.8238213399500003E-3</v>
          </cell>
          <cell r="F5">
            <v>1</v>
          </cell>
        </row>
        <row r="6">
          <cell r="A6" t="str">
            <v>BP</v>
          </cell>
          <cell r="B6" t="str">
            <v>@BPU6</v>
          </cell>
          <cell r="C6">
            <v>1.4813000000000001</v>
          </cell>
          <cell r="D6">
            <v>1.7134779499999999E-2</v>
          </cell>
          <cell r="E6">
            <v>7.8927672314100007E-3</v>
          </cell>
          <cell r="F6">
            <v>1</v>
          </cell>
        </row>
        <row r="7">
          <cell r="A7" t="str">
            <v>C</v>
          </cell>
          <cell r="B7" t="str">
            <v>@CU6</v>
          </cell>
          <cell r="C7">
            <v>392.5</v>
          </cell>
          <cell r="D7">
            <v>11.1550042955</v>
          </cell>
          <cell r="E7">
            <v>-1.4438166980499999E-2</v>
          </cell>
          <cell r="F7">
            <v>-1</v>
          </cell>
        </row>
        <row r="8">
          <cell r="A8" t="str">
            <v>CC</v>
          </cell>
          <cell r="B8" t="str">
            <v>@CCU6</v>
          </cell>
          <cell r="C8">
            <v>3184</v>
          </cell>
          <cell r="D8">
            <v>55.544484570000002</v>
          </cell>
          <cell r="E8">
            <v>8.8719898605799999E-3</v>
          </cell>
          <cell r="F8">
            <v>1</v>
          </cell>
        </row>
        <row r="9">
          <cell r="A9" t="str">
            <v>CD</v>
          </cell>
          <cell r="B9" t="str">
            <v>@CDU6</v>
          </cell>
          <cell r="C9">
            <v>0.78139999999999998</v>
          </cell>
          <cell r="D9">
            <v>6.7654639999999997E-3</v>
          </cell>
          <cell r="E9">
            <v>2.18032576632E-3</v>
          </cell>
          <cell r="F9">
            <v>1</v>
          </cell>
        </row>
        <row r="10">
          <cell r="A10" t="str">
            <v>CGB</v>
          </cell>
          <cell r="B10" t="str">
            <v>CBU6</v>
          </cell>
          <cell r="C10">
            <v>145</v>
          </cell>
          <cell r="D10">
            <v>0.64149999999999996</v>
          </cell>
          <cell r="E10">
            <v>-6.1686086360499999E-3</v>
          </cell>
          <cell r="F10">
            <v>-1</v>
          </cell>
        </row>
        <row r="11">
          <cell r="A11" t="str">
            <v>CL</v>
          </cell>
          <cell r="B11" t="str">
            <v>QCLQ6</v>
          </cell>
          <cell r="C11">
            <v>50.11</v>
          </cell>
          <cell r="D11">
            <v>1.3967163325</v>
          </cell>
          <cell r="E11">
            <v>1.99470791777E-2</v>
          </cell>
          <cell r="F11">
            <v>1</v>
          </cell>
        </row>
        <row r="12">
          <cell r="A12" t="str">
            <v>CT</v>
          </cell>
          <cell r="B12" t="str">
            <v>@CTZ6</v>
          </cell>
          <cell r="C12">
            <v>65.42</v>
          </cell>
          <cell r="D12">
            <v>1.2964642525000001</v>
          </cell>
          <cell r="E12">
            <v>1.37920347125E-2</v>
          </cell>
          <cell r="F12">
            <v>1</v>
          </cell>
        </row>
        <row r="13">
          <cell r="A13" t="str">
            <v>CU</v>
          </cell>
          <cell r="B13" t="str">
            <v>@EUU6</v>
          </cell>
          <cell r="C13">
            <v>1.1390499999999999</v>
          </cell>
          <cell r="D13">
            <v>9.4570785000000004E-3</v>
          </cell>
          <cell r="E13">
            <v>3.9220870791500002E-3</v>
          </cell>
          <cell r="F13">
            <v>1</v>
          </cell>
        </row>
        <row r="14">
          <cell r="A14" t="str">
            <v>DX</v>
          </cell>
          <cell r="B14" t="str">
            <v>@DXU6</v>
          </cell>
          <cell r="C14">
            <v>93.527000000000001</v>
          </cell>
          <cell r="D14">
            <v>0.66187490400000004</v>
          </cell>
          <cell r="E14">
            <v>-2.46378975661E-3</v>
          </cell>
          <cell r="F14">
            <v>-1</v>
          </cell>
        </row>
        <row r="15">
          <cell r="A15" t="str">
            <v>EBL</v>
          </cell>
          <cell r="B15" t="str">
            <v>BDU6</v>
          </cell>
          <cell r="C15">
            <v>163.95</v>
          </cell>
          <cell r="D15">
            <v>0.58497690049999995</v>
          </cell>
          <cell r="E15">
            <v>-1.7049260183900001E-3</v>
          </cell>
          <cell r="F15">
            <v>-1</v>
          </cell>
        </row>
        <row r="16">
          <cell r="A16" t="str">
            <v>EBM</v>
          </cell>
          <cell r="B16" t="str">
            <v>BLU6</v>
          </cell>
          <cell r="C16">
            <v>132.80000000000001</v>
          </cell>
          <cell r="D16">
            <v>0.16081065950000001</v>
          </cell>
          <cell r="E16">
            <v>-4.5160319132900003E-4</v>
          </cell>
          <cell r="F16">
            <v>-1</v>
          </cell>
        </row>
        <row r="17">
          <cell r="A17" t="str">
            <v>EBS</v>
          </cell>
          <cell r="B17" t="str">
            <v>EZU6</v>
          </cell>
          <cell r="C17">
            <v>111.89</v>
          </cell>
          <cell r="D17">
            <v>3.9743298500000003E-2</v>
          </cell>
          <cell r="E17">
            <v>-2.2338381807599999E-4</v>
          </cell>
          <cell r="F17">
            <v>-1</v>
          </cell>
        </row>
        <row r="18">
          <cell r="A18" t="str">
            <v>ED</v>
          </cell>
          <cell r="B18" t="str">
            <v>@EDZ6</v>
          </cell>
          <cell r="C18">
            <v>99.174999999999997</v>
          </cell>
          <cell r="D18">
            <v>4.0250000000000001E-2</v>
          </cell>
          <cell r="E18">
            <v>-2.01623065679E-4</v>
          </cell>
          <cell r="F18">
            <v>-1</v>
          </cell>
        </row>
        <row r="19">
          <cell r="A19" t="str">
            <v>EMD</v>
          </cell>
          <cell r="B19" t="str">
            <v>@EMDU6</v>
          </cell>
          <cell r="C19">
            <v>1514.3</v>
          </cell>
          <cell r="D19">
            <v>16.588965938000001</v>
          </cell>
          <cell r="E19">
            <v>1.8633122561500001E-2</v>
          </cell>
          <cell r="F19">
            <v>1</v>
          </cell>
        </row>
        <row r="20">
          <cell r="A20" t="str">
            <v>ES</v>
          </cell>
          <cell r="B20" t="str">
            <v>@ESU6</v>
          </cell>
          <cell r="C20">
            <v>2105.75</v>
          </cell>
          <cell r="D20">
            <v>18.846135513499998</v>
          </cell>
          <cell r="E20">
            <v>1.3964126640199999E-2</v>
          </cell>
          <cell r="F20">
            <v>1</v>
          </cell>
        </row>
        <row r="21">
          <cell r="A21" t="str">
            <v>FC</v>
          </cell>
          <cell r="B21" t="str">
            <v>@GFQ6</v>
          </cell>
          <cell r="C21">
            <v>142.375</v>
          </cell>
          <cell r="D21">
            <v>2.89</v>
          </cell>
          <cell r="E21">
            <v>1.5694667380099999E-2</v>
          </cell>
          <cell r="F21">
            <v>1</v>
          </cell>
        </row>
        <row r="22">
          <cell r="A22" t="str">
            <v>FCH</v>
          </cell>
          <cell r="B22" t="str">
            <v>MTN6</v>
          </cell>
          <cell r="C22">
            <v>4462.5</v>
          </cell>
          <cell r="D22">
            <v>69.764413211000004</v>
          </cell>
          <cell r="E22">
            <v>1.9766910420500002E-2</v>
          </cell>
          <cell r="F22">
            <v>1</v>
          </cell>
        </row>
        <row r="23">
          <cell r="A23" t="str">
            <v>FDX</v>
          </cell>
          <cell r="B23" t="str">
            <v>DXMU6</v>
          </cell>
          <cell r="C23">
            <v>10236.5</v>
          </cell>
          <cell r="D23">
            <v>173.20675697499999</v>
          </cell>
          <cell r="E23">
            <v>1.05632064761E-2</v>
          </cell>
          <cell r="F23">
            <v>1</v>
          </cell>
        </row>
        <row r="24">
          <cell r="A24" t="str">
            <v>FEI</v>
          </cell>
          <cell r="B24" t="str">
            <v>IEZ6</v>
          </cell>
          <cell r="C24">
            <v>100.295</v>
          </cell>
          <cell r="D24">
            <v>1.175E-2</v>
          </cell>
          <cell r="E24">
            <v>-4.9850448653999998E-5</v>
          </cell>
          <cell r="F24">
            <v>-1</v>
          </cell>
        </row>
        <row r="25">
          <cell r="A25" t="str">
            <v>FFI</v>
          </cell>
          <cell r="B25" t="str">
            <v>LFU6</v>
          </cell>
          <cell r="C25">
            <v>6285.5</v>
          </cell>
          <cell r="D25">
            <v>95.780110254500002</v>
          </cell>
          <cell r="E25">
            <v>5.4386947132700003E-3</v>
          </cell>
          <cell r="F25">
            <v>1</v>
          </cell>
        </row>
        <row r="26">
          <cell r="A26" t="str">
            <v>FLG</v>
          </cell>
          <cell r="B26" t="str">
            <v>LGU6</v>
          </cell>
          <cell r="C26">
            <v>123.7</v>
          </cell>
          <cell r="D26">
            <v>0.65700000000000003</v>
          </cell>
          <cell r="E26">
            <v>-3.46411020704E-3</v>
          </cell>
          <cell r="F26">
            <v>-1</v>
          </cell>
        </row>
        <row r="27">
          <cell r="A27" t="str">
            <v>FSS</v>
          </cell>
          <cell r="B27" t="str">
            <v>LLZ6</v>
          </cell>
          <cell r="C27">
            <v>99.41</v>
          </cell>
          <cell r="D27">
            <v>3.0499999999999999E-2</v>
          </cell>
          <cell r="E27">
            <v>0</v>
          </cell>
          <cell r="F27">
            <v>1</v>
          </cell>
        </row>
        <row r="28">
          <cell r="A28" t="str">
            <v>FV</v>
          </cell>
          <cell r="B28" t="str">
            <v>@FVU6</v>
          </cell>
          <cell r="C28">
            <v>120.9296875</v>
          </cell>
          <cell r="D28">
            <v>0.3046875</v>
          </cell>
          <cell r="E28">
            <v>-2.3846352152599999E-3</v>
          </cell>
          <cell r="F28">
            <v>-1</v>
          </cell>
        </row>
        <row r="29">
          <cell r="A29" t="str">
            <v>GC</v>
          </cell>
          <cell r="B29" t="str">
            <v>QGCQ6</v>
          </cell>
          <cell r="C29">
            <v>1263.0999999999999</v>
          </cell>
          <cell r="D29">
            <v>17.670000000000002</v>
          </cell>
          <cell r="E29">
            <v>-5.4330708661399999E-3</v>
          </cell>
          <cell r="F29">
            <v>-1</v>
          </cell>
        </row>
        <row r="30">
          <cell r="A30" t="str">
            <v>HCM</v>
          </cell>
          <cell r="B30" t="str">
            <v>HHIM6</v>
          </cell>
          <cell r="C30">
            <v>8714</v>
          </cell>
          <cell r="D30">
            <v>169.90629921300001</v>
          </cell>
          <cell r="E30">
            <v>6.8168688619299998E-3</v>
          </cell>
          <cell r="F30">
            <v>1</v>
          </cell>
        </row>
        <row r="31">
          <cell r="A31" t="str">
            <v>HG</v>
          </cell>
          <cell r="B31" t="str">
            <v>QHGU6</v>
          </cell>
          <cell r="C31">
            <v>216.55</v>
          </cell>
          <cell r="D31">
            <v>4.4484418164999999</v>
          </cell>
          <cell r="E31">
            <v>1.38108614232E-2</v>
          </cell>
          <cell r="F31">
            <v>1</v>
          </cell>
        </row>
        <row r="32">
          <cell r="A32" t="str">
            <v>HIC</v>
          </cell>
          <cell r="B32" t="str">
            <v>HSIM6</v>
          </cell>
          <cell r="C32">
            <v>20893</v>
          </cell>
          <cell r="D32">
            <v>330.43926739599999</v>
          </cell>
          <cell r="E32">
            <v>7.2313551559600002E-3</v>
          </cell>
          <cell r="F32">
            <v>1</v>
          </cell>
        </row>
        <row r="33">
          <cell r="A33" t="str">
            <v>HO</v>
          </cell>
          <cell r="B33" t="str">
            <v>QHOQ6</v>
          </cell>
          <cell r="C33">
            <v>1.5317000000000001</v>
          </cell>
          <cell r="D33">
            <v>3.9701058999999997E-2</v>
          </cell>
          <cell r="E33">
            <v>1.0822939351900001E-2</v>
          </cell>
          <cell r="F33">
            <v>1</v>
          </cell>
        </row>
        <row r="34">
          <cell r="A34" t="str">
            <v>JY</v>
          </cell>
          <cell r="B34" t="str">
            <v>@JYU6</v>
          </cell>
          <cell r="C34">
            <v>0.94820000000000004</v>
          </cell>
          <cell r="D34">
            <v>1.04911745E-2</v>
          </cell>
          <cell r="E34">
            <v>-1.27544380238E-2</v>
          </cell>
          <cell r="F34">
            <v>-1</v>
          </cell>
        </row>
        <row r="35">
          <cell r="A35" t="str">
            <v>KC</v>
          </cell>
          <cell r="B35" t="str">
            <v>@KCU6</v>
          </cell>
          <cell r="C35">
            <v>142.9</v>
          </cell>
          <cell r="D35">
            <v>4.4926405625000001</v>
          </cell>
          <cell r="E35">
            <v>2.2906227630600001E-2</v>
          </cell>
          <cell r="F35">
            <v>1</v>
          </cell>
        </row>
        <row r="36">
          <cell r="A36" t="str">
            <v>KW</v>
          </cell>
          <cell r="B36" t="str">
            <v>@KWU6</v>
          </cell>
          <cell r="C36">
            <v>445.5</v>
          </cell>
          <cell r="D36">
            <v>11.832977558</v>
          </cell>
          <cell r="E36">
            <v>-1.21951219512E-2</v>
          </cell>
          <cell r="F36">
            <v>-1</v>
          </cell>
        </row>
        <row r="37">
          <cell r="A37" t="str">
            <v>LB</v>
          </cell>
          <cell r="B37" t="str">
            <v>@LBU6</v>
          </cell>
          <cell r="C37">
            <v>311</v>
          </cell>
          <cell r="D37">
            <v>6.8799799210000003</v>
          </cell>
          <cell r="E37">
            <v>9.0850097339400006E-3</v>
          </cell>
          <cell r="F37">
            <v>1</v>
          </cell>
        </row>
        <row r="38">
          <cell r="A38" t="str">
            <v>LC</v>
          </cell>
          <cell r="B38" t="str">
            <v>@LEQ6</v>
          </cell>
          <cell r="C38">
            <v>113.85</v>
          </cell>
          <cell r="D38">
            <v>2.1425000000000001</v>
          </cell>
          <cell r="E38">
            <v>1.9932810750300001E-2</v>
          </cell>
          <cell r="F38">
            <v>1</v>
          </cell>
        </row>
        <row r="39">
          <cell r="A39" t="str">
            <v>LCO</v>
          </cell>
          <cell r="B39" t="str">
            <v>EBZ6</v>
          </cell>
          <cell r="C39">
            <v>52.81</v>
          </cell>
          <cell r="D39">
            <v>1.3260000000000001</v>
          </cell>
          <cell r="E39">
            <v>1.98918501352E-2</v>
          </cell>
          <cell r="F39">
            <v>1</v>
          </cell>
        </row>
        <row r="40">
          <cell r="A40" t="str">
            <v>LGO</v>
          </cell>
          <cell r="B40" t="str">
            <v>GASQ6</v>
          </cell>
          <cell r="C40">
            <v>452.5</v>
          </cell>
          <cell r="D40">
            <v>12.881524803</v>
          </cell>
          <cell r="E40">
            <v>5.5555555555600001E-3</v>
          </cell>
          <cell r="F40">
            <v>1</v>
          </cell>
        </row>
        <row r="41">
          <cell r="A41" t="str">
            <v>LH</v>
          </cell>
          <cell r="B41" t="str">
            <v>@HEQ6</v>
          </cell>
          <cell r="C41">
            <v>85.45</v>
          </cell>
          <cell r="D41">
            <v>1.5119218615000001</v>
          </cell>
          <cell r="E41">
            <v>-4.6592894583599997E-3</v>
          </cell>
          <cell r="F41">
            <v>-1</v>
          </cell>
        </row>
        <row r="42">
          <cell r="A42" t="str">
            <v>LRC</v>
          </cell>
          <cell r="B42" t="str">
            <v>LRCU6</v>
          </cell>
          <cell r="C42">
            <v>1718</v>
          </cell>
          <cell r="D42">
            <v>31.525822470000001</v>
          </cell>
          <cell r="E42">
            <v>5.8548009367700004E-3</v>
          </cell>
          <cell r="F42">
            <v>1</v>
          </cell>
        </row>
        <row r="43">
          <cell r="A43" t="str">
            <v>LSU</v>
          </cell>
          <cell r="B43" t="str">
            <v>QWQ6</v>
          </cell>
          <cell r="C43">
            <v>533.70000000000005</v>
          </cell>
          <cell r="D43">
            <v>10.685</v>
          </cell>
          <cell r="E43">
            <v>5.6529112492900001E-3</v>
          </cell>
          <cell r="F43">
            <v>1</v>
          </cell>
        </row>
        <row r="44">
          <cell r="A44" t="str">
            <v>MEM</v>
          </cell>
          <cell r="B44" t="str">
            <v>@MMEU6</v>
          </cell>
          <cell r="C44">
            <v>844.9</v>
          </cell>
          <cell r="D44">
            <v>12.814506494</v>
          </cell>
          <cell r="E44">
            <v>2.4990901370900001E-2</v>
          </cell>
          <cell r="F44">
            <v>1</v>
          </cell>
        </row>
        <row r="45">
          <cell r="A45" t="str">
            <v>MFX</v>
          </cell>
          <cell r="B45" t="str">
            <v>IBN6</v>
          </cell>
          <cell r="C45">
            <v>8814.2999999999993</v>
          </cell>
          <cell r="D45">
            <v>168.196167981</v>
          </cell>
          <cell r="E45">
            <v>1.40587429965E-2</v>
          </cell>
          <cell r="F45">
            <v>1</v>
          </cell>
        </row>
        <row r="46">
          <cell r="A46" t="str">
            <v>MP</v>
          </cell>
          <cell r="B46" t="str">
            <v>@PXU6</v>
          </cell>
          <cell r="C46">
            <v>5.4210000000000001E-2</v>
          </cell>
          <cell r="D46">
            <v>6.3633549999999998E-4</v>
          </cell>
          <cell r="E46">
            <v>1.1380597014900001E-2</v>
          </cell>
          <cell r="F46">
            <v>1</v>
          </cell>
        </row>
        <row r="47">
          <cell r="A47" t="str">
            <v>MW</v>
          </cell>
          <cell r="B47" t="str">
            <v>@MWU6</v>
          </cell>
          <cell r="C47">
            <v>531</v>
          </cell>
          <cell r="D47">
            <v>9.6850082665000006</v>
          </cell>
          <cell r="E47">
            <v>-7.0126227208999999E-3</v>
          </cell>
          <cell r="F47">
            <v>-1</v>
          </cell>
        </row>
        <row r="48">
          <cell r="A48" t="str">
            <v>NE</v>
          </cell>
          <cell r="B48" t="str">
            <v>@NEU6</v>
          </cell>
          <cell r="C48">
            <v>0.72130000000000005</v>
          </cell>
          <cell r="D48">
            <v>8.0512450000000003E-3</v>
          </cell>
          <cell r="E48">
            <v>9.9411929431500005E-3</v>
          </cell>
          <cell r="F48">
            <v>1</v>
          </cell>
        </row>
        <row r="49">
          <cell r="A49" t="str">
            <v>NG</v>
          </cell>
          <cell r="B49" t="str">
            <v>QNGU6</v>
          </cell>
          <cell r="C49">
            <v>2.7440000000000002</v>
          </cell>
          <cell r="D49">
            <v>8.5944277499999999E-2</v>
          </cell>
          <cell r="E49">
            <v>7.3421439060200001E-3</v>
          </cell>
          <cell r="F49">
            <v>1</v>
          </cell>
        </row>
        <row r="50">
          <cell r="A50" t="str">
            <v>NIY</v>
          </cell>
          <cell r="B50" t="str">
            <v>@NKDU6</v>
          </cell>
          <cell r="C50">
            <v>16495</v>
          </cell>
          <cell r="D50">
            <v>370.25414688400002</v>
          </cell>
          <cell r="E50">
            <v>3.54676710609E-2</v>
          </cell>
          <cell r="F50">
            <v>1</v>
          </cell>
        </row>
        <row r="51">
          <cell r="A51" t="str">
            <v>NQ</v>
          </cell>
          <cell r="B51" t="str">
            <v>@NQU6</v>
          </cell>
          <cell r="C51">
            <v>4462.5</v>
          </cell>
          <cell r="D51">
            <v>44.960507194500003</v>
          </cell>
          <cell r="E51">
            <v>1.5473887814299999E-2</v>
          </cell>
          <cell r="F51">
            <v>1</v>
          </cell>
        </row>
        <row r="52">
          <cell r="A52" t="str">
            <v>O</v>
          </cell>
          <cell r="B52" t="str">
            <v>@OZ6</v>
          </cell>
          <cell r="C52">
            <v>210</v>
          </cell>
          <cell r="D52">
            <v>6.2584033615000001</v>
          </cell>
          <cell r="E52">
            <v>-3.1141868512100001E-2</v>
          </cell>
          <cell r="F52">
            <v>-1</v>
          </cell>
        </row>
        <row r="53">
          <cell r="A53" t="str">
            <v>OJ</v>
          </cell>
          <cell r="B53" t="str">
            <v>@OJU6</v>
          </cell>
          <cell r="C53">
            <v>171.55</v>
          </cell>
          <cell r="D53">
            <v>4.7855224104999996</v>
          </cell>
          <cell r="E53">
            <v>2.3568019093099999E-2</v>
          </cell>
          <cell r="F53">
            <v>1</v>
          </cell>
        </row>
        <row r="54">
          <cell r="A54" t="str">
            <v>PA</v>
          </cell>
          <cell r="B54" t="str">
            <v>QPAU6</v>
          </cell>
          <cell r="C54">
            <v>565.9</v>
          </cell>
          <cell r="D54">
            <v>15.8</v>
          </cell>
          <cell r="E54">
            <v>6.4917741218299997E-3</v>
          </cell>
          <cell r="F54">
            <v>1</v>
          </cell>
        </row>
        <row r="55">
          <cell r="A55" t="str">
            <v>PL</v>
          </cell>
          <cell r="B55" t="str">
            <v>QPLV6</v>
          </cell>
          <cell r="C55">
            <v>968.1</v>
          </cell>
          <cell r="D55">
            <v>19.548295372999998</v>
          </cell>
          <cell r="E55">
            <v>-1.77556818182E-2</v>
          </cell>
          <cell r="F55">
            <v>-1</v>
          </cell>
        </row>
        <row r="56">
          <cell r="A56" t="str">
            <v>RB</v>
          </cell>
          <cell r="B56" t="str">
            <v>QRBQ6</v>
          </cell>
          <cell r="C56">
            <v>1.6115999999999999</v>
          </cell>
          <cell r="D56">
            <v>4.67565125E-2</v>
          </cell>
          <cell r="E56">
            <v>1.05342362679E-2</v>
          </cell>
          <cell r="F56">
            <v>1</v>
          </cell>
        </row>
        <row r="57">
          <cell r="A57" t="str">
            <v>RR</v>
          </cell>
          <cell r="B57" t="str">
            <v>@RRU6</v>
          </cell>
          <cell r="C57">
            <v>11.04</v>
          </cell>
          <cell r="D57">
            <v>0.2672778515</v>
          </cell>
          <cell r="E57">
            <v>-1.6918967052500001E-2</v>
          </cell>
          <cell r="F57">
            <v>-1</v>
          </cell>
        </row>
        <row r="58">
          <cell r="A58" t="str">
            <v>RS</v>
          </cell>
          <cell r="B58" t="str">
            <v>@RSX6</v>
          </cell>
          <cell r="C58">
            <v>485.2</v>
          </cell>
          <cell r="D58">
            <v>9.0262192999999993</v>
          </cell>
          <cell r="E58">
            <v>-1.16113261357E-2</v>
          </cell>
          <cell r="F58">
            <v>-1</v>
          </cell>
        </row>
        <row r="59">
          <cell r="A59" t="str">
            <v>S</v>
          </cell>
          <cell r="B59" t="str">
            <v>@SX6</v>
          </cell>
          <cell r="C59">
            <v>1101.5</v>
          </cell>
          <cell r="D59">
            <v>27.416501913000001</v>
          </cell>
          <cell r="E59">
            <v>-1.3655697336E-2</v>
          </cell>
          <cell r="F59">
            <v>-1</v>
          </cell>
        </row>
        <row r="60">
          <cell r="A60" t="str">
            <v>SB</v>
          </cell>
          <cell r="B60" t="str">
            <v>@SBV6</v>
          </cell>
          <cell r="C60">
            <v>19.190000000000001</v>
          </cell>
          <cell r="D60">
            <v>0.54013615550000005</v>
          </cell>
          <cell r="E60">
            <v>1.04329681794E-3</v>
          </cell>
          <cell r="F60">
            <v>1</v>
          </cell>
        </row>
        <row r="61">
          <cell r="A61" t="str">
            <v>SF</v>
          </cell>
          <cell r="B61" t="str">
            <v>@SFU6</v>
          </cell>
          <cell r="C61">
            <v>1.0490999999999999</v>
          </cell>
          <cell r="D61">
            <v>7.7490694999999997E-3</v>
          </cell>
          <cell r="E61">
            <v>6.6768409004199999E-4</v>
          </cell>
          <cell r="F61">
            <v>1</v>
          </cell>
        </row>
        <row r="62">
          <cell r="A62" t="str">
            <v>SI</v>
          </cell>
          <cell r="B62" t="str">
            <v>QSIU6</v>
          </cell>
          <cell r="C62">
            <v>1741</v>
          </cell>
          <cell r="D62">
            <v>33.033649799999999</v>
          </cell>
          <cell r="E62">
            <v>2.3682994443299998E-3</v>
          </cell>
          <cell r="F62">
            <v>1</v>
          </cell>
        </row>
        <row r="63">
          <cell r="A63" t="str">
            <v>SIN</v>
          </cell>
          <cell r="B63" t="str">
            <v>INM6</v>
          </cell>
          <cell r="C63">
            <v>8300</v>
          </cell>
          <cell r="D63">
            <v>94.775000000000006</v>
          </cell>
          <cell r="E63">
            <v>1.1701608971199999E-2</v>
          </cell>
          <cell r="F63">
            <v>1</v>
          </cell>
        </row>
        <row r="64">
          <cell r="A64" t="str">
            <v>SJB</v>
          </cell>
          <cell r="B64" t="str">
            <v>BBU6</v>
          </cell>
          <cell r="C64">
            <v>152.15</v>
          </cell>
          <cell r="D64">
            <v>0.212464808</v>
          </cell>
          <cell r="E64">
            <v>2.6296758924400002E-4</v>
          </cell>
          <cell r="F64">
            <v>1</v>
          </cell>
        </row>
        <row r="65">
          <cell r="A65" t="str">
            <v>SM</v>
          </cell>
          <cell r="B65" t="str">
            <v>@SMZ6</v>
          </cell>
          <cell r="C65">
            <v>381</v>
          </cell>
          <cell r="D65">
            <v>11.797382468</v>
          </cell>
          <cell r="E65">
            <v>-2.5575447570299999E-2</v>
          </cell>
          <cell r="F65">
            <v>-1</v>
          </cell>
        </row>
        <row r="66">
          <cell r="A66" t="str">
            <v>SMI</v>
          </cell>
          <cell r="B66" t="str">
            <v>SWU6</v>
          </cell>
          <cell r="C66">
            <v>7981</v>
          </cell>
          <cell r="D66">
            <v>117.454829807</v>
          </cell>
          <cell r="E66">
            <v>4.15198792149E-3</v>
          </cell>
          <cell r="F66">
            <v>1</v>
          </cell>
        </row>
        <row r="67">
          <cell r="A67" t="str">
            <v>SSG</v>
          </cell>
          <cell r="B67" t="str">
            <v>SSM6</v>
          </cell>
          <cell r="C67">
            <v>312.7</v>
          </cell>
          <cell r="D67">
            <v>4.1174999999999997</v>
          </cell>
          <cell r="E67">
            <v>4.4972695149400003E-3</v>
          </cell>
          <cell r="F67">
            <v>1</v>
          </cell>
        </row>
        <row r="68">
          <cell r="A68" t="str">
            <v>STW</v>
          </cell>
          <cell r="B68" t="str">
            <v>TWM6</v>
          </cell>
          <cell r="C68">
            <v>319.5</v>
          </cell>
          <cell r="D68">
            <v>4.2610450364999997</v>
          </cell>
          <cell r="E68">
            <v>1.2535255405799999E-3</v>
          </cell>
          <cell r="F68">
            <v>1</v>
          </cell>
        </row>
        <row r="69">
          <cell r="A69" t="str">
            <v>SXE</v>
          </cell>
          <cell r="B69" t="str">
            <v>EXU6</v>
          </cell>
          <cell r="C69">
            <v>3027</v>
          </cell>
          <cell r="D69">
            <v>55.069613748999998</v>
          </cell>
          <cell r="E69">
            <v>1.1697860962600001E-2</v>
          </cell>
          <cell r="F69">
            <v>1</v>
          </cell>
        </row>
        <row r="70">
          <cell r="A70" t="str">
            <v>TF</v>
          </cell>
          <cell r="B70" t="str">
            <v>@TFSU6</v>
          </cell>
          <cell r="C70">
            <v>1169.8</v>
          </cell>
          <cell r="D70">
            <v>15.69683764</v>
          </cell>
          <cell r="E70">
            <v>2.3357536523499998E-2</v>
          </cell>
          <cell r="F70">
            <v>1</v>
          </cell>
        </row>
        <row r="71">
          <cell r="A71" t="str">
            <v>TU</v>
          </cell>
          <cell r="B71" t="str">
            <v>@TUU6</v>
          </cell>
          <cell r="C71">
            <v>109.25</v>
          </cell>
          <cell r="D71">
            <v>0.11757812500000001</v>
          </cell>
          <cell r="E71">
            <v>-8.5738782509300004E-4</v>
          </cell>
          <cell r="F71">
            <v>-1</v>
          </cell>
        </row>
        <row r="72">
          <cell r="A72" t="str">
            <v>TY</v>
          </cell>
          <cell r="B72" t="str">
            <v>@TYU6</v>
          </cell>
          <cell r="C72">
            <v>130.8125</v>
          </cell>
          <cell r="D72">
            <v>0.48906250000000001</v>
          </cell>
          <cell r="E72">
            <v>-4.04472995479E-3</v>
          </cell>
          <cell r="F72">
            <v>-1</v>
          </cell>
        </row>
        <row r="73">
          <cell r="A73" t="str">
            <v>US</v>
          </cell>
          <cell r="B73" t="str">
            <v>@USU6</v>
          </cell>
          <cell r="C73">
            <v>166.09375</v>
          </cell>
          <cell r="D73">
            <v>1.2984374999999999</v>
          </cell>
          <cell r="E73">
            <v>-9.6888392025299992E-3</v>
          </cell>
          <cell r="F73">
            <v>-1</v>
          </cell>
        </row>
        <row r="74">
          <cell r="A74" t="str">
            <v>VX</v>
          </cell>
          <cell r="B74" t="str">
            <v>@VXN6</v>
          </cell>
          <cell r="C74">
            <v>16.675000000000001</v>
          </cell>
          <cell r="D74">
            <v>1.320653171</v>
          </cell>
          <cell r="E74">
            <v>-0.14157014157</v>
          </cell>
          <cell r="F74">
            <v>-1</v>
          </cell>
        </row>
        <row r="75">
          <cell r="A75" t="str">
            <v>W</v>
          </cell>
          <cell r="B75" t="str">
            <v>@WU6</v>
          </cell>
          <cell r="C75">
            <v>465.75</v>
          </cell>
          <cell r="D75">
            <v>12.844267015</v>
          </cell>
          <cell r="E75">
            <v>-1.37638962414E-2</v>
          </cell>
          <cell r="F75">
            <v>-1</v>
          </cell>
        </row>
        <row r="76">
          <cell r="A76" t="str">
            <v>YA</v>
          </cell>
          <cell r="B76" t="str">
            <v>APU6</v>
          </cell>
          <cell r="C76">
            <v>5234</v>
          </cell>
          <cell r="D76">
            <v>61.314624277</v>
          </cell>
          <cell r="E76">
            <v>3.2585777266599999E-3</v>
          </cell>
          <cell r="F76">
            <v>1</v>
          </cell>
        </row>
        <row r="77">
          <cell r="A77" t="str">
            <v>YB</v>
          </cell>
          <cell r="B77" t="str">
            <v>HBSU6</v>
          </cell>
          <cell r="C77">
            <v>98.07</v>
          </cell>
          <cell r="D77">
            <v>3.15E-2</v>
          </cell>
          <cell r="E77">
            <v>0</v>
          </cell>
          <cell r="F77">
            <v>1</v>
          </cell>
        </row>
        <row r="78">
          <cell r="A78" t="str">
            <v>YM</v>
          </cell>
          <cell r="B78" t="str">
            <v>@YMU6</v>
          </cell>
          <cell r="C78">
            <v>17915</v>
          </cell>
          <cell r="D78">
            <v>157.49400997399999</v>
          </cell>
          <cell r="E78">
            <v>1.28335594754E-2</v>
          </cell>
          <cell r="F78">
            <v>1</v>
          </cell>
        </row>
        <row r="79">
          <cell r="A79" t="str">
            <v>YT2</v>
          </cell>
          <cell r="B79" t="str">
            <v>HTSU6</v>
          </cell>
          <cell r="C79">
            <v>98.34</v>
          </cell>
          <cell r="D79">
            <v>6.3027816E-2</v>
          </cell>
          <cell r="E79">
            <v>-3.0497102775199999E-4</v>
          </cell>
          <cell r="F79">
            <v>-1</v>
          </cell>
        </row>
        <row r="80">
          <cell r="A80" t="str">
            <v>YT3</v>
          </cell>
          <cell r="B80" t="str">
            <v>HXSU6</v>
          </cell>
          <cell r="C80">
            <v>97.734999999999999</v>
          </cell>
          <cell r="D80">
            <v>6.6844678500000004E-2</v>
          </cell>
          <cell r="E80">
            <v>-3.0685828261600001E-4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Close2016.06.23 20:00</v>
          </cell>
          <cell r="C1" t="str">
            <v>ATR20</v>
          </cell>
        </row>
        <row r="2">
          <cell r="B2">
            <v>1.04728</v>
          </cell>
          <cell r="C2">
            <v>2.7415E-3</v>
          </cell>
        </row>
        <row r="3">
          <cell r="B3">
            <v>1.94998</v>
          </cell>
          <cell r="C3">
            <v>1.02565E-2</v>
          </cell>
        </row>
        <row r="4">
          <cell r="B4">
            <v>80.759</v>
          </cell>
          <cell r="C4">
            <v>0.49120000000000003</v>
          </cell>
        </row>
        <row r="5">
          <cell r="B5">
            <v>0.72792000000000001</v>
          </cell>
          <cell r="C5">
            <v>2.7355000000000001E-3</v>
          </cell>
        </row>
        <row r="6">
          <cell r="B6">
            <v>0.76105</v>
          </cell>
          <cell r="C6">
            <v>2.8555E-3</v>
          </cell>
        </row>
        <row r="7">
          <cell r="B7">
            <v>0.96899999999999997</v>
          </cell>
          <cell r="C7">
            <v>3.0875E-3</v>
          </cell>
        </row>
        <row r="8">
          <cell r="B8">
            <v>0.92220999999999997</v>
          </cell>
          <cell r="C8">
            <v>3.0734999999999998E-3</v>
          </cell>
        </row>
        <row r="9">
          <cell r="B9">
            <v>0.74922</v>
          </cell>
          <cell r="C9">
            <v>2.8054999999999998E-3</v>
          </cell>
        </row>
        <row r="10">
          <cell r="B10">
            <v>0.69242999999999999</v>
          </cell>
          <cell r="C10">
            <v>2.9245E-3</v>
          </cell>
        </row>
        <row r="11">
          <cell r="B11">
            <v>2.0493100000000002</v>
          </cell>
          <cell r="C11">
            <v>1.0625000000000001E-2</v>
          </cell>
        </row>
        <row r="12">
          <cell r="B12">
            <v>1.42327</v>
          </cell>
          <cell r="C12">
            <v>8.5775000000000001E-3</v>
          </cell>
        </row>
        <row r="13">
          <cell r="B13">
            <v>1.4867999999999999</v>
          </cell>
          <cell r="C13">
            <v>8.9744999999999998E-3</v>
          </cell>
        </row>
        <row r="14">
          <cell r="B14">
            <v>157.61600000000001</v>
          </cell>
          <cell r="C14">
            <v>1.2737499999999999</v>
          </cell>
        </row>
        <row r="15">
          <cell r="B15">
            <v>1.8884300000000001</v>
          </cell>
          <cell r="C15">
            <v>9.2335000000000004E-3</v>
          </cell>
        </row>
        <row r="16">
          <cell r="B16">
            <v>1.5674999999999999</v>
          </cell>
          <cell r="C16">
            <v>5.4774999999999997E-3</v>
          </cell>
        </row>
        <row r="17">
          <cell r="B17">
            <v>1.4936199999999999</v>
          </cell>
          <cell r="C17">
            <v>5.2360000000000002E-3</v>
          </cell>
        </row>
        <row r="18">
          <cell r="B18">
            <v>1.4495</v>
          </cell>
          <cell r="C18">
            <v>4.4070000000000003E-3</v>
          </cell>
        </row>
        <row r="19">
          <cell r="B19">
            <v>120.758</v>
          </cell>
          <cell r="C19">
            <v>0.67369999999999997</v>
          </cell>
        </row>
        <row r="20">
          <cell r="B20">
            <v>1.08907</v>
          </cell>
          <cell r="C20">
            <v>3.4965E-3</v>
          </cell>
        </row>
        <row r="21">
          <cell r="B21">
            <v>0.76336000000000004</v>
          </cell>
          <cell r="C21">
            <v>3.6900000000000001E-3</v>
          </cell>
        </row>
        <row r="22">
          <cell r="B22">
            <v>1.1384099999999999</v>
          </cell>
          <cell r="C22">
            <v>3.7655000000000002E-3</v>
          </cell>
        </row>
        <row r="23">
          <cell r="B23">
            <v>83.076999999999998</v>
          </cell>
          <cell r="C23">
            <v>0.4798</v>
          </cell>
        </row>
        <row r="24">
          <cell r="B24">
            <v>76.820999999999998</v>
          </cell>
          <cell r="C24">
            <v>0.44714999999999999</v>
          </cell>
        </row>
        <row r="25">
          <cell r="B25">
            <v>110.447</v>
          </cell>
          <cell r="C25">
            <v>0.53634999999999999</v>
          </cell>
        </row>
        <row r="26">
          <cell r="B26">
            <v>0.72389000000000003</v>
          </cell>
          <cell r="C26">
            <v>2.6640000000000001E-3</v>
          </cell>
        </row>
        <row r="27">
          <cell r="B27">
            <v>0.95679000000000003</v>
          </cell>
          <cell r="C27">
            <v>2.9535E-3</v>
          </cell>
        </row>
        <row r="28">
          <cell r="B28">
            <v>1.2739</v>
          </cell>
          <cell r="C28">
            <v>4.1729999999999996E-3</v>
          </cell>
        </row>
        <row r="29">
          <cell r="B29">
            <v>106.128</v>
          </cell>
          <cell r="C29">
            <v>0.43585000000000002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8" sqref="A8"/>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42545</v>
      </c>
      <c r="B1" t="s">
        <v>1225</v>
      </c>
    </row>
    <row r="2" spans="1:4" x14ac:dyDescent="0.25">
      <c r="A2" t="str">
        <f>MARGIN!G11</f>
        <v>Close2016.06.23 20:00</v>
      </c>
      <c r="B2">
        <v>1</v>
      </c>
      <c r="C2" t="s">
        <v>1238</v>
      </c>
    </row>
    <row r="3" spans="1:4" x14ac:dyDescent="0.25">
      <c r="A3" t="s">
        <v>1268</v>
      </c>
      <c r="C3" t="s">
        <v>1226</v>
      </c>
      <c r="D3" t="s">
        <v>1291</v>
      </c>
    </row>
    <row r="4" spans="1:4" x14ac:dyDescent="0.25">
      <c r="C4" t="s">
        <v>1228</v>
      </c>
      <c r="D4" t="s">
        <v>1248</v>
      </c>
    </row>
    <row r="5" spans="1:4" x14ac:dyDescent="0.25">
      <c r="C5" t="s">
        <v>1229</v>
      </c>
      <c r="D5" t="s">
        <v>1227</v>
      </c>
    </row>
    <row r="6" spans="1:4" x14ac:dyDescent="0.25">
      <c r="C6" t="s">
        <v>1231</v>
      </c>
      <c r="D6" t="s">
        <v>1232</v>
      </c>
    </row>
    <row r="8" spans="1:4" x14ac:dyDescent="0.25">
      <c r="A8" t="str">
        <f>'FuturesInfo (3)'!N1</f>
        <v>PC2016-06-23 00:00:00</v>
      </c>
      <c r="B8" t="s">
        <v>1230</v>
      </c>
    </row>
    <row r="9" spans="1:4" x14ac:dyDescent="0.25">
      <c r="B9">
        <v>1</v>
      </c>
      <c r="C9" t="s">
        <v>1238</v>
      </c>
    </row>
    <row r="10" spans="1:4" x14ac:dyDescent="0.25">
      <c r="C10" t="s">
        <v>1233</v>
      </c>
    </row>
    <row r="11" spans="1:4" x14ac:dyDescent="0.25">
      <c r="A11" s="105"/>
      <c r="C11" t="s">
        <v>1279</v>
      </c>
    </row>
    <row r="12" spans="1:4" x14ac:dyDescent="0.25">
      <c r="C12" t="s">
        <v>1278</v>
      </c>
    </row>
    <row r="13" spans="1:4" x14ac:dyDescent="0.25">
      <c r="D13" t="s">
        <v>1276</v>
      </c>
    </row>
    <row r="14" spans="1:4" x14ac:dyDescent="0.25">
      <c r="D14" t="s">
        <v>1274</v>
      </c>
    </row>
    <row r="15" spans="1:4" x14ac:dyDescent="0.25">
      <c r="D15" t="s">
        <v>1275</v>
      </c>
    </row>
    <row r="16" spans="1:4" x14ac:dyDescent="0.25">
      <c r="D16" t="s">
        <v>1269</v>
      </c>
    </row>
    <row r="17" spans="1:4" x14ac:dyDescent="0.25">
      <c r="D17" t="s">
        <v>1281</v>
      </c>
    </row>
    <row r="18" spans="1:4" x14ac:dyDescent="0.25">
      <c r="A18" s="105"/>
      <c r="C18" t="s">
        <v>1296</v>
      </c>
    </row>
    <row r="19" spans="1:4" x14ac:dyDescent="0.25">
      <c r="A19" s="105"/>
      <c r="C19" t="s">
        <v>1285</v>
      </c>
    </row>
    <row r="20" spans="1:4" x14ac:dyDescent="0.25">
      <c r="C20" t="s">
        <v>1270</v>
      </c>
    </row>
    <row r="21" spans="1:4" x14ac:dyDescent="0.25">
      <c r="A21" s="105"/>
      <c r="C21" t="s">
        <v>1280</v>
      </c>
    </row>
    <row r="22" spans="1:4" x14ac:dyDescent="0.25">
      <c r="C22" t="s">
        <v>1282</v>
      </c>
    </row>
    <row r="23" spans="1:4" x14ac:dyDescent="0.25">
      <c r="C23" t="s">
        <v>1234</v>
      </c>
    </row>
    <row r="25" spans="1:4" x14ac:dyDescent="0.25">
      <c r="B25" t="s">
        <v>1237</v>
      </c>
    </row>
    <row r="26" spans="1:4" x14ac:dyDescent="0.25">
      <c r="C26" t="s">
        <v>1297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R128"/>
  <sheetViews>
    <sheetView tabSelected="1" zoomScale="85" zoomScaleNormal="85" workbookViewId="0">
      <pane xSplit="47" ySplit="12" topLeftCell="OY73" activePane="bottomRight" state="frozen"/>
      <selection pane="topRight" activeCell="BZ1" sqref="BZ1"/>
      <selection pane="bottomLeft" activeCell="A2" sqref="A2"/>
      <selection pane="bottomRight" activeCell="PK14" sqref="PK14:PK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1.42578125" customWidth="1"/>
    <col min="306" max="306" width="8.5703125" bestFit="1" customWidth="1"/>
    <col min="307" max="307" width="10" bestFit="1" customWidth="1"/>
    <col min="308" max="308" width="5.28515625" bestFit="1" customWidth="1"/>
    <col min="309" max="309" width="5.28515625" customWidth="1"/>
    <col min="310" max="310" width="6.140625" bestFit="1" customWidth="1"/>
    <col min="311" max="311" width="6.140625" customWidth="1"/>
    <col min="312" max="312" width="9" bestFit="1" customWidth="1"/>
    <col min="313" max="314" width="12.85546875" customWidth="1"/>
    <col min="315" max="315" width="5.5703125" bestFit="1" customWidth="1"/>
    <col min="316" max="316" width="5.5703125" customWidth="1"/>
    <col min="317" max="317" width="13.7109375" customWidth="1"/>
    <col min="318" max="318" width="13.28515625" customWidth="1"/>
    <col min="319" max="320" width="7.28515625" bestFit="1" customWidth="1"/>
    <col min="321" max="321" width="5.7109375" bestFit="1" customWidth="1"/>
    <col min="322" max="322" width="5.7109375" customWidth="1"/>
    <col min="323" max="323" width="5" bestFit="1" customWidth="1"/>
    <col min="324" max="324" width="14.28515625" bestFit="1" customWidth="1"/>
    <col min="325" max="325" width="14.28515625" customWidth="1"/>
    <col min="326" max="326" width="14.42578125" style="198" bestFit="1" customWidth="1"/>
    <col min="327" max="327" width="11.85546875" style="198" bestFit="1" customWidth="1"/>
    <col min="328" max="330" width="10.7109375" style="198" customWidth="1"/>
    <col min="331" max="331" width="2.28515625" customWidth="1"/>
    <col min="332" max="332" width="8.5703125" bestFit="1" customWidth="1"/>
    <col min="333" max="333" width="10" bestFit="1" customWidth="1"/>
    <col min="334" max="334" width="5.28515625" bestFit="1" customWidth="1"/>
    <col min="335" max="335" width="5.28515625" customWidth="1"/>
    <col min="336" max="336" width="6.140625" bestFit="1" customWidth="1"/>
    <col min="337" max="337" width="6.140625" customWidth="1"/>
    <col min="338" max="338" width="9" bestFit="1" customWidth="1"/>
    <col min="339" max="340" width="12.85546875" customWidth="1"/>
    <col min="341" max="341" width="5.5703125" bestFit="1" customWidth="1"/>
    <col min="342" max="342" width="5.5703125" customWidth="1"/>
    <col min="343" max="343" width="13.7109375" customWidth="1"/>
    <col min="344" max="344" width="13.28515625" customWidth="1"/>
    <col min="345" max="346" width="7.28515625" bestFit="1" customWidth="1"/>
    <col min="347" max="347" width="5.7109375" bestFit="1" customWidth="1"/>
    <col min="348" max="348" width="5.7109375" customWidth="1"/>
    <col min="349" max="349" width="5.7109375" bestFit="1" customWidth="1"/>
    <col min="350" max="350" width="14.28515625" bestFit="1" customWidth="1"/>
    <col min="351" max="351" width="14.28515625" customWidth="1"/>
    <col min="352" max="352" width="14.42578125" style="198" bestFit="1" customWidth="1"/>
    <col min="353" max="353" width="11.85546875" style="198" bestFit="1" customWidth="1"/>
    <col min="354" max="356" width="10.7109375" style="198" customWidth="1"/>
    <col min="357" max="357" width="1.5703125" customWidth="1"/>
    <col min="358" max="358" width="8.5703125" bestFit="1" customWidth="1"/>
    <col min="359" max="359" width="10" bestFit="1" customWidth="1"/>
    <col min="360" max="360" width="5.28515625" bestFit="1" customWidth="1"/>
    <col min="361" max="361" width="5.28515625" customWidth="1"/>
    <col min="362" max="362" width="6.140625" bestFit="1" customWidth="1"/>
    <col min="363" max="363" width="6.140625" customWidth="1"/>
    <col min="364" max="364" width="9" bestFit="1" customWidth="1"/>
    <col min="365" max="366" width="12.85546875" customWidth="1"/>
    <col min="367" max="367" width="5.5703125" bestFit="1" customWidth="1"/>
    <col min="368" max="368" width="5.5703125" customWidth="1"/>
    <col min="369" max="369" width="13.7109375" customWidth="1"/>
    <col min="370" max="370" width="13.28515625" customWidth="1"/>
    <col min="371" max="372" width="7.28515625" bestFit="1" customWidth="1"/>
    <col min="373" max="373" width="5.7109375" bestFit="1" customWidth="1"/>
    <col min="374" max="374" width="5.7109375" customWidth="1"/>
    <col min="375" max="375" width="5" bestFit="1" customWidth="1"/>
    <col min="376" max="376" width="14.28515625" bestFit="1" customWidth="1"/>
    <col min="377" max="377" width="14.28515625" customWidth="1"/>
    <col min="378" max="378" width="14.42578125" style="198" bestFit="1" customWidth="1"/>
    <col min="379" max="379" width="11.85546875" style="198" bestFit="1" customWidth="1"/>
    <col min="380" max="382" width="10.7109375" style="198" customWidth="1"/>
    <col min="383" max="383" width="1.7109375" customWidth="1"/>
    <col min="384" max="384" width="8.5703125" bestFit="1" customWidth="1"/>
    <col min="385" max="385" width="10" bestFit="1" customWidth="1"/>
    <col min="386" max="386" width="5.28515625" bestFit="1" customWidth="1"/>
    <col min="387" max="387" width="5.28515625" customWidth="1"/>
    <col min="388" max="388" width="6.140625" bestFit="1" customWidth="1"/>
    <col min="389" max="389" width="6.140625" customWidth="1"/>
    <col min="390" max="390" width="9" bestFit="1" customWidth="1"/>
    <col min="391" max="392" width="12.85546875" customWidth="1"/>
    <col min="393" max="393" width="5.5703125" bestFit="1" customWidth="1"/>
    <col min="394" max="394" width="5.5703125" customWidth="1"/>
    <col min="395" max="395" width="13.7109375" customWidth="1"/>
    <col min="396" max="396" width="13.28515625" customWidth="1"/>
    <col min="397" max="398" width="7.28515625" bestFit="1" customWidth="1"/>
    <col min="399" max="399" width="5.7109375" bestFit="1" customWidth="1"/>
    <col min="400" max="400" width="5.7109375" customWidth="1"/>
    <col min="401" max="401" width="6.140625" bestFit="1" customWidth="1"/>
    <col min="402" max="402" width="14.28515625" bestFit="1" customWidth="1"/>
    <col min="403" max="403" width="14.28515625" customWidth="1"/>
    <col min="404" max="404" width="14.42578125" style="198" bestFit="1" customWidth="1"/>
    <col min="405" max="405" width="11.85546875" style="198" bestFit="1" customWidth="1"/>
    <col min="406" max="408" width="10.7109375" style="198" customWidth="1"/>
    <col min="409" max="409" width="2.42578125" customWidth="1"/>
    <col min="410" max="410" width="8.5703125" bestFit="1" customWidth="1"/>
    <col min="411" max="411" width="10" bestFit="1" customWidth="1"/>
    <col min="412" max="412" width="5.28515625" bestFit="1" customWidth="1"/>
    <col min="413" max="413" width="5.28515625" customWidth="1"/>
    <col min="414" max="414" width="6.140625" bestFit="1" customWidth="1"/>
    <col min="415" max="415" width="6.140625" customWidth="1"/>
    <col min="416" max="416" width="9" bestFit="1" customWidth="1"/>
    <col min="417" max="418" width="12.85546875" customWidth="1"/>
    <col min="419" max="419" width="5.5703125" bestFit="1" customWidth="1"/>
    <col min="420" max="420" width="5.5703125" customWidth="1"/>
    <col min="421" max="421" width="13.7109375" customWidth="1"/>
    <col min="422" max="422" width="13.28515625" customWidth="1"/>
    <col min="423" max="424" width="7.28515625" bestFit="1" customWidth="1"/>
    <col min="425" max="425" width="5.7109375" bestFit="1" customWidth="1"/>
    <col min="426" max="426" width="5.7109375" customWidth="1"/>
    <col min="427" max="427" width="6.140625" bestFit="1" customWidth="1"/>
    <col min="428" max="428" width="14.28515625" bestFit="1" customWidth="1"/>
    <col min="429" max="429" width="14.28515625" customWidth="1"/>
    <col min="430" max="430" width="14.42578125" style="198" bestFit="1" customWidth="1"/>
    <col min="431" max="431" width="11.85546875" style="198" bestFit="1" customWidth="1"/>
    <col min="432" max="434" width="10.7109375" style="198" customWidth="1"/>
    <col min="435" max="435" width="2.140625" customWidth="1"/>
    <col min="436" max="436" width="8.5703125" bestFit="1" customWidth="1"/>
    <col min="437" max="437" width="10" bestFit="1" customWidth="1"/>
    <col min="438" max="438" width="5.28515625" bestFit="1" customWidth="1"/>
    <col min="439" max="439" width="5.28515625" customWidth="1"/>
    <col min="440" max="440" width="6.140625" bestFit="1" customWidth="1"/>
    <col min="441" max="441" width="6.140625" customWidth="1"/>
    <col min="442" max="442" width="9" bestFit="1" customWidth="1"/>
    <col min="443" max="444" width="12.85546875" customWidth="1"/>
    <col min="445" max="445" width="5.5703125" bestFit="1" customWidth="1"/>
    <col min="446" max="446" width="5.5703125" customWidth="1"/>
    <col min="447" max="447" width="13.7109375" customWidth="1"/>
    <col min="448" max="448" width="13.28515625" customWidth="1"/>
    <col min="449" max="450" width="7.28515625" bestFit="1" customWidth="1"/>
    <col min="451" max="451" width="5.7109375" bestFit="1" customWidth="1"/>
    <col min="452" max="452" width="5.7109375" customWidth="1"/>
    <col min="453" max="453" width="6.140625" bestFit="1" customWidth="1"/>
    <col min="454" max="454" width="14.28515625" bestFit="1" customWidth="1"/>
    <col min="455" max="455" width="14.28515625" customWidth="1"/>
    <col min="456" max="456" width="14.42578125" style="198" bestFit="1" customWidth="1"/>
    <col min="457" max="457" width="11.85546875" style="198" bestFit="1" customWidth="1"/>
    <col min="458" max="460" width="10.7109375" style="198" customWidth="1"/>
  </cols>
  <sheetData>
    <row r="1" spans="1:460" outlineLevel="1" x14ac:dyDescent="0.25">
      <c r="DD1">
        <v>20160606</v>
      </c>
      <c r="DE1" t="s">
        <v>1224</v>
      </c>
      <c r="DH1" t="s">
        <v>1160</v>
      </c>
      <c r="DI1" t="s">
        <v>1224</v>
      </c>
      <c r="DU1">
        <v>20160607</v>
      </c>
      <c r="DV1" t="s">
        <v>1224</v>
      </c>
      <c r="DY1" t="s">
        <v>1160</v>
      </c>
      <c r="DZ1" t="s">
        <v>1224</v>
      </c>
      <c r="EA1" s="209" t="s">
        <v>1241</v>
      </c>
      <c r="EC1" s="215" t="s">
        <v>1242</v>
      </c>
      <c r="ED1" s="215" t="s">
        <v>1243</v>
      </c>
      <c r="EE1" s="215" t="s">
        <v>1244</v>
      </c>
      <c r="EJ1" s="210" t="s">
        <v>1239</v>
      </c>
      <c r="EK1" s="210" t="s">
        <v>1240</v>
      </c>
      <c r="EL1" s="210"/>
      <c r="EM1" s="209"/>
      <c r="EN1" s="209">
        <v>20160608</v>
      </c>
      <c r="EO1" s="209" t="s">
        <v>1224</v>
      </c>
      <c r="EP1" s="209"/>
      <c r="EQ1" s="209"/>
      <c r="ER1" s="209" t="s">
        <v>1247</v>
      </c>
      <c r="ES1" s="209" t="s">
        <v>1224</v>
      </c>
      <c r="ET1" s="209" t="s">
        <v>1241</v>
      </c>
      <c r="EV1" s="216" t="s">
        <v>1242</v>
      </c>
      <c r="EW1" s="216" t="s">
        <v>1243</v>
      </c>
      <c r="EX1" s="216" t="s">
        <v>1244</v>
      </c>
      <c r="FD1" s="210" t="s">
        <v>1239</v>
      </c>
      <c r="FE1" s="210" t="s">
        <v>1240</v>
      </c>
      <c r="FF1" s="210"/>
      <c r="FG1" s="209"/>
      <c r="FH1" s="209">
        <v>20160609</v>
      </c>
      <c r="FI1" s="209" t="s">
        <v>1224</v>
      </c>
      <c r="FJ1" s="209"/>
      <c r="FK1" s="209"/>
      <c r="FL1" s="209" t="s">
        <v>1247</v>
      </c>
      <c r="FM1" s="209" t="s">
        <v>1224</v>
      </c>
      <c r="FN1" s="209" t="s">
        <v>1241</v>
      </c>
      <c r="FP1" s="216" t="s">
        <v>1242</v>
      </c>
      <c r="FQ1" s="216" t="s">
        <v>1243</v>
      </c>
      <c r="FR1" s="216" t="s">
        <v>1244</v>
      </c>
      <c r="FX1" s="210" t="s">
        <v>1239</v>
      </c>
      <c r="FY1" s="210" t="s">
        <v>1240</v>
      </c>
      <c r="FZ1" s="210"/>
      <c r="GA1" s="210"/>
      <c r="GB1" s="209"/>
      <c r="GC1" s="209"/>
      <c r="GD1" s="209">
        <v>20160610</v>
      </c>
      <c r="GE1" s="209" t="s">
        <v>1224</v>
      </c>
      <c r="GF1" s="209"/>
      <c r="GG1" s="209"/>
      <c r="GH1" s="209" t="s">
        <v>1247</v>
      </c>
      <c r="GI1" s="209" t="s">
        <v>1224</v>
      </c>
      <c r="GJ1" s="209" t="s">
        <v>1241</v>
      </c>
      <c r="GM1" s="263" t="s">
        <v>1242</v>
      </c>
      <c r="GN1" s="264"/>
      <c r="GO1" s="259" t="s">
        <v>1243</v>
      </c>
      <c r="GP1" s="260"/>
      <c r="GQ1" s="216" t="s">
        <v>1244</v>
      </c>
      <c r="GV1" s="210" t="s">
        <v>1239</v>
      </c>
      <c r="GW1" s="210" t="s">
        <v>1240</v>
      </c>
      <c r="GX1" s="210"/>
      <c r="GY1" s="210"/>
      <c r="GZ1" s="209"/>
      <c r="HA1" s="209"/>
      <c r="HB1" s="209">
        <v>20160613</v>
      </c>
      <c r="HC1" s="209" t="s">
        <v>1224</v>
      </c>
      <c r="HD1" s="209"/>
      <c r="HE1" s="209"/>
      <c r="HF1" s="209" t="s">
        <v>1247</v>
      </c>
      <c r="HG1" s="209" t="s">
        <v>1224</v>
      </c>
      <c r="HH1" s="209" t="s">
        <v>1241</v>
      </c>
      <c r="HK1" s="263" t="s">
        <v>1242</v>
      </c>
      <c r="HL1" s="264"/>
      <c r="HM1" s="259" t="s">
        <v>1243</v>
      </c>
      <c r="HN1" s="260"/>
      <c r="HO1" s="216" t="s">
        <v>1244</v>
      </c>
      <c r="HT1" s="210" t="s">
        <v>1239</v>
      </c>
      <c r="HU1" s="210" t="s">
        <v>1240</v>
      </c>
      <c r="HV1" s="210"/>
      <c r="HW1" s="210"/>
      <c r="HX1" s="209"/>
      <c r="HY1" s="209"/>
      <c r="HZ1" s="209">
        <v>20160614</v>
      </c>
      <c r="IA1" s="209" t="s">
        <v>1224</v>
      </c>
      <c r="IB1" s="209"/>
      <c r="IC1" s="209"/>
      <c r="ID1" s="279" t="s">
        <v>1247</v>
      </c>
      <c r="IE1" s="209" t="s">
        <v>1224</v>
      </c>
      <c r="IF1" s="209" t="s">
        <v>1241</v>
      </c>
      <c r="IH1" s="264" t="s">
        <v>1242</v>
      </c>
      <c r="II1" s="264"/>
      <c r="IJ1" s="264" t="s">
        <v>1292</v>
      </c>
      <c r="IK1" s="264"/>
      <c r="IL1" s="259" t="s">
        <v>1243</v>
      </c>
      <c r="IM1" s="259"/>
      <c r="IN1" s="259" t="s">
        <v>1293</v>
      </c>
      <c r="IO1" s="259"/>
      <c r="IP1" s="216" t="s">
        <v>1294</v>
      </c>
      <c r="IQ1" s="216" t="s">
        <v>1295</v>
      </c>
      <c r="IT1" s="210" t="s">
        <v>1239</v>
      </c>
      <c r="IU1" s="210" t="s">
        <v>1240</v>
      </c>
      <c r="IV1" s="210"/>
      <c r="IW1" s="210"/>
      <c r="IX1" s="209"/>
      <c r="IY1" s="209"/>
      <c r="IZ1" s="209">
        <v>20160615</v>
      </c>
      <c r="JA1" s="209" t="s">
        <v>1224</v>
      </c>
      <c r="JB1" s="209"/>
      <c r="JC1" s="209"/>
      <c r="JD1" s="279" t="s">
        <v>1247</v>
      </c>
      <c r="JE1" s="209" t="s">
        <v>1224</v>
      </c>
      <c r="JF1" s="209" t="s">
        <v>1241</v>
      </c>
      <c r="JH1" s="264" t="s">
        <v>1242</v>
      </c>
      <c r="JI1" s="264"/>
      <c r="JJ1" s="264" t="s">
        <v>1292</v>
      </c>
      <c r="JK1" s="264"/>
      <c r="JL1" s="259" t="s">
        <v>1243</v>
      </c>
      <c r="JM1" s="259"/>
      <c r="JN1" s="259" t="s">
        <v>1293</v>
      </c>
      <c r="JO1" s="259"/>
      <c r="JP1" s="216" t="s">
        <v>1294</v>
      </c>
      <c r="JQ1" s="216" t="s">
        <v>1295</v>
      </c>
      <c r="JT1" s="210" t="s">
        <v>1239</v>
      </c>
      <c r="JU1" s="210" t="s">
        <v>1240</v>
      </c>
      <c r="JV1" s="210"/>
      <c r="JW1" s="210"/>
      <c r="JX1" s="209"/>
      <c r="JY1" s="209"/>
      <c r="JZ1" s="209">
        <v>20160616</v>
      </c>
      <c r="KA1" s="209" t="s">
        <v>1224</v>
      </c>
      <c r="KB1" s="209"/>
      <c r="KC1" s="209"/>
      <c r="KD1" s="279" t="s">
        <v>1247</v>
      </c>
      <c r="KE1" s="209" t="s">
        <v>1224</v>
      </c>
      <c r="KF1" s="209" t="s">
        <v>1241</v>
      </c>
      <c r="KH1" s="264" t="s">
        <v>1242</v>
      </c>
      <c r="KI1" s="264"/>
      <c r="KJ1" s="264" t="s">
        <v>1292</v>
      </c>
      <c r="KK1" s="264"/>
      <c r="KL1" s="259" t="s">
        <v>1243</v>
      </c>
      <c r="KM1" s="259"/>
      <c r="KN1" s="259" t="s">
        <v>1293</v>
      </c>
      <c r="KO1" s="259"/>
      <c r="KP1" s="216" t="s">
        <v>1294</v>
      </c>
      <c r="KQ1" s="216" t="s">
        <v>1295</v>
      </c>
      <c r="KT1" s="210" t="s">
        <v>1239</v>
      </c>
      <c r="KU1" s="210" t="s">
        <v>1240</v>
      </c>
      <c r="KV1" s="210"/>
      <c r="KW1" s="210"/>
      <c r="KX1" s="209"/>
      <c r="KY1" s="209"/>
      <c r="KZ1" s="209">
        <v>20160617</v>
      </c>
      <c r="LA1" s="209" t="s">
        <v>1224</v>
      </c>
      <c r="LB1" s="209"/>
      <c r="LC1" s="209"/>
      <c r="LD1" s="279" t="s">
        <v>1247</v>
      </c>
      <c r="LE1" s="209" t="s">
        <v>1224</v>
      </c>
      <c r="LF1" s="209" t="s">
        <v>1241</v>
      </c>
      <c r="LH1" s="264" t="s">
        <v>1242</v>
      </c>
      <c r="LI1" s="264"/>
      <c r="LJ1" s="264" t="s">
        <v>1292</v>
      </c>
      <c r="LK1" s="264"/>
      <c r="LL1" s="259" t="s">
        <v>1243</v>
      </c>
      <c r="LM1" s="259"/>
      <c r="LN1" s="259" t="s">
        <v>1293</v>
      </c>
      <c r="LO1" s="259"/>
      <c r="LP1" s="216" t="s">
        <v>1294</v>
      </c>
      <c r="LQ1" s="216" t="s">
        <v>1295</v>
      </c>
      <c r="LT1" s="210" t="s">
        <v>1239</v>
      </c>
      <c r="LU1" s="210" t="s">
        <v>1240</v>
      </c>
      <c r="LV1" s="210"/>
      <c r="LW1" s="210"/>
      <c r="LX1" s="209"/>
      <c r="LY1" s="209"/>
      <c r="LZ1" s="209">
        <v>20160620</v>
      </c>
      <c r="MA1" s="209" t="s">
        <v>1224</v>
      </c>
      <c r="MB1" s="209"/>
      <c r="MC1" s="209"/>
      <c r="MD1" s="279" t="s">
        <v>1247</v>
      </c>
      <c r="ME1" s="209" t="s">
        <v>1224</v>
      </c>
      <c r="MF1" s="209" t="s">
        <v>1241</v>
      </c>
      <c r="MH1" s="264" t="s">
        <v>1242</v>
      </c>
      <c r="MI1" s="264"/>
      <c r="MJ1" s="264" t="s">
        <v>1292</v>
      </c>
      <c r="MK1" s="264"/>
      <c r="ML1" s="259" t="s">
        <v>1243</v>
      </c>
      <c r="MM1" s="259"/>
      <c r="MN1" s="259" t="s">
        <v>1293</v>
      </c>
      <c r="MO1" s="259"/>
      <c r="MP1" s="216" t="s">
        <v>1294</v>
      </c>
      <c r="MQ1" s="216" t="s">
        <v>1295</v>
      </c>
      <c r="MT1" s="210" t="s">
        <v>1239</v>
      </c>
      <c r="MU1" s="210" t="s">
        <v>1240</v>
      </c>
      <c r="MV1" s="210"/>
      <c r="MW1" s="210"/>
      <c r="MX1" s="209"/>
      <c r="MY1" s="209"/>
      <c r="MZ1" s="209">
        <v>20160621</v>
      </c>
      <c r="NA1" s="209" t="s">
        <v>1224</v>
      </c>
      <c r="NB1" s="209"/>
      <c r="NC1" s="209"/>
      <c r="ND1" s="279" t="s">
        <v>1247</v>
      </c>
      <c r="NE1" s="209" t="s">
        <v>1224</v>
      </c>
      <c r="NF1" s="209" t="s">
        <v>1241</v>
      </c>
      <c r="NH1" s="264" t="s">
        <v>1242</v>
      </c>
      <c r="NI1" s="264"/>
      <c r="NJ1" s="264" t="s">
        <v>1292</v>
      </c>
      <c r="NK1" s="264"/>
      <c r="NL1" s="259" t="s">
        <v>1243</v>
      </c>
      <c r="NM1" s="259"/>
      <c r="NN1" s="259" t="s">
        <v>1293</v>
      </c>
      <c r="NO1" s="259"/>
      <c r="NP1" s="216" t="s">
        <v>1294</v>
      </c>
      <c r="NQ1" s="216" t="s">
        <v>1295</v>
      </c>
      <c r="NT1" s="210" t="s">
        <v>1239</v>
      </c>
      <c r="NU1" s="210" t="s">
        <v>1240</v>
      </c>
      <c r="NV1" s="210"/>
      <c r="NW1" s="210"/>
      <c r="NX1" s="209"/>
      <c r="NY1" s="209"/>
      <c r="NZ1" s="209">
        <v>20160622</v>
      </c>
      <c r="OA1" s="209" t="s">
        <v>1224</v>
      </c>
      <c r="OB1" s="209"/>
      <c r="OC1" s="209"/>
      <c r="OD1" s="279" t="s">
        <v>1247</v>
      </c>
      <c r="OE1" s="209" t="s">
        <v>1224</v>
      </c>
      <c r="OF1" s="209" t="s">
        <v>1241</v>
      </c>
      <c r="OH1" s="264" t="s">
        <v>1242</v>
      </c>
      <c r="OI1" s="264"/>
      <c r="OJ1" s="264" t="s">
        <v>1292</v>
      </c>
      <c r="OK1" s="264"/>
      <c r="OL1" s="259" t="s">
        <v>1243</v>
      </c>
      <c r="OM1" s="259"/>
      <c r="ON1" s="259" t="s">
        <v>1293</v>
      </c>
      <c r="OO1" s="259"/>
      <c r="OP1" s="216" t="s">
        <v>1294</v>
      </c>
      <c r="OQ1" s="216" t="s">
        <v>1295</v>
      </c>
      <c r="OT1" s="210" t="s">
        <v>1239</v>
      </c>
      <c r="OU1" s="210" t="s">
        <v>1240</v>
      </c>
      <c r="OV1" s="210"/>
      <c r="OW1" s="210"/>
      <c r="OX1" s="209"/>
      <c r="OY1" s="209"/>
      <c r="OZ1" s="209">
        <f>OU12</f>
        <v>20160623</v>
      </c>
      <c r="PA1" s="209" t="s">
        <v>1224</v>
      </c>
      <c r="PB1" s="209"/>
      <c r="PC1" s="209"/>
      <c r="PD1" s="279" t="str">
        <f>OV12</f>
        <v>SEA1</v>
      </c>
      <c r="PE1" s="209" t="s">
        <v>1224</v>
      </c>
      <c r="PF1" s="209" t="s">
        <v>1241</v>
      </c>
      <c r="PH1" s="264" t="s">
        <v>1242</v>
      </c>
      <c r="PI1" s="264"/>
      <c r="PJ1" s="264" t="s">
        <v>1292</v>
      </c>
      <c r="PK1" s="264"/>
      <c r="PL1" s="259" t="s">
        <v>1243</v>
      </c>
      <c r="PM1" s="259"/>
      <c r="PN1" s="259" t="s">
        <v>1293</v>
      </c>
      <c r="PO1" s="259"/>
      <c r="PP1" s="216" t="s">
        <v>1294</v>
      </c>
      <c r="PQ1" s="216" t="s">
        <v>1295</v>
      </c>
      <c r="PT1" s="210" t="s">
        <v>1239</v>
      </c>
      <c r="PU1" s="210" t="s">
        <v>1240</v>
      </c>
      <c r="PV1" s="210"/>
      <c r="PW1" s="210"/>
      <c r="PX1" s="209"/>
      <c r="PY1" s="209"/>
      <c r="PZ1" s="209">
        <f>PU12</f>
        <v>20160624</v>
      </c>
      <c r="QA1" s="209" t="s">
        <v>1224</v>
      </c>
      <c r="QB1" s="209"/>
      <c r="QC1" s="209"/>
      <c r="QD1" s="279" t="str">
        <f>PV12</f>
        <v>SEA1</v>
      </c>
      <c r="QE1" s="209" t="s">
        <v>1224</v>
      </c>
      <c r="QF1" s="209" t="s">
        <v>1241</v>
      </c>
      <c r="QH1" s="264" t="s">
        <v>1242</v>
      </c>
      <c r="QI1" s="264"/>
      <c r="QJ1" s="264" t="s">
        <v>1292</v>
      </c>
      <c r="QK1" s="264"/>
      <c r="QL1" s="259" t="s">
        <v>1243</v>
      </c>
      <c r="QM1" s="259"/>
      <c r="QN1" s="259" t="s">
        <v>1293</v>
      </c>
      <c r="QO1" s="259"/>
      <c r="QP1" s="216" t="s">
        <v>1294</v>
      </c>
      <c r="QQ1" s="216" t="s">
        <v>1295</v>
      </c>
    </row>
    <row r="2" spans="1:460" outlineLevel="1" x14ac:dyDescent="0.25">
      <c r="A2" t="s">
        <v>1222</v>
      </c>
      <c r="C2">
        <f>COUNTIF($C$14:$C$92,A2)</f>
        <v>8</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1271</v>
      </c>
      <c r="EC2">
        <v>7</v>
      </c>
      <c r="ED2">
        <v>1</v>
      </c>
      <c r="EE2">
        <v>8</v>
      </c>
      <c r="EJ2" t="s">
        <v>1222</v>
      </c>
      <c r="EK2" t="s">
        <v>1271</v>
      </c>
      <c r="EM2" s="139">
        <v>2</v>
      </c>
      <c r="EN2" s="205">
        <v>0.25</v>
      </c>
      <c r="EO2" s="139">
        <v>-884.02545027516817</v>
      </c>
      <c r="EP2" s="139"/>
      <c r="EQ2" s="139">
        <v>3</v>
      </c>
      <c r="ER2" s="205">
        <v>0.375</v>
      </c>
      <c r="ES2" s="139">
        <v>-2010.865044068642</v>
      </c>
      <c r="ET2" t="s">
        <v>1272</v>
      </c>
      <c r="EV2">
        <v>2</v>
      </c>
      <c r="EW2">
        <v>6</v>
      </c>
      <c r="EX2">
        <v>8</v>
      </c>
      <c r="FD2" t="s">
        <v>1222</v>
      </c>
      <c r="FE2" t="s">
        <v>1272</v>
      </c>
      <c r="FG2" s="139">
        <v>0</v>
      </c>
      <c r="FH2" s="205">
        <v>0</v>
      </c>
      <c r="FI2" s="139">
        <v>-13982.19338059851</v>
      </c>
      <c r="FJ2" s="139"/>
      <c r="FK2" s="139">
        <v>2</v>
      </c>
      <c r="FL2" s="205">
        <v>0.25</v>
      </c>
      <c r="FM2" s="139">
        <v>-11610.155933575272</v>
      </c>
      <c r="FN2" t="s">
        <v>1272</v>
      </c>
      <c r="FP2">
        <v>1</v>
      </c>
      <c r="FQ2">
        <v>7</v>
      </c>
      <c r="FR2">
        <v>8</v>
      </c>
      <c r="FX2" t="s">
        <v>1222</v>
      </c>
      <c r="FY2" t="s">
        <v>1272</v>
      </c>
      <c r="GB2" s="139">
        <v>3</v>
      </c>
      <c r="GC2" s="139"/>
      <c r="GD2" s="205">
        <v>0.375</v>
      </c>
      <c r="GE2" s="139">
        <v>-463.03789007705336</v>
      </c>
      <c r="GF2" s="139"/>
      <c r="GG2" s="139">
        <v>3</v>
      </c>
      <c r="GH2" s="205">
        <v>0.375</v>
      </c>
      <c r="GI2" s="139">
        <v>-3166.7029964791996</v>
      </c>
      <c r="GJ2" t="s">
        <v>1272</v>
      </c>
      <c r="GL2" t="s">
        <v>1222</v>
      </c>
      <c r="GM2" s="264">
        <v>4</v>
      </c>
      <c r="GN2" s="265">
        <v>0.5</v>
      </c>
      <c r="GO2" s="260">
        <v>4</v>
      </c>
      <c r="GP2" s="261">
        <v>0.5</v>
      </c>
      <c r="GQ2">
        <v>8</v>
      </c>
      <c r="GV2" t="s">
        <v>1222</v>
      </c>
      <c r="GW2" s="272" t="s">
        <v>1272</v>
      </c>
      <c r="GZ2" s="139">
        <v>4</v>
      </c>
      <c r="HA2" s="139"/>
      <c r="HB2" s="205">
        <v>0.5</v>
      </c>
      <c r="HC2" s="139">
        <v>-682.26383719488399</v>
      </c>
      <c r="HD2" s="139"/>
      <c r="HE2" s="139">
        <v>2</v>
      </c>
      <c r="HF2" s="205">
        <v>0.25</v>
      </c>
      <c r="HG2" s="139">
        <v>-6998.6922275905818</v>
      </c>
      <c r="HH2" t="s">
        <v>1272</v>
      </c>
      <c r="HJ2" t="s">
        <v>1222</v>
      </c>
      <c r="HK2" s="264">
        <v>2</v>
      </c>
      <c r="HL2" s="265">
        <v>0.25</v>
      </c>
      <c r="HM2" s="260">
        <v>6</v>
      </c>
      <c r="HN2" s="261">
        <v>0.75</v>
      </c>
      <c r="HO2">
        <v>8</v>
      </c>
      <c r="HT2" t="s">
        <v>1222</v>
      </c>
      <c r="HU2" s="276" t="s">
        <v>1272</v>
      </c>
      <c r="HX2" s="139">
        <v>5</v>
      </c>
      <c r="HY2" s="139"/>
      <c r="HZ2" s="205">
        <v>0.625</v>
      </c>
      <c r="IA2" s="139">
        <v>2214.1332839529268</v>
      </c>
      <c r="IB2" s="139"/>
      <c r="IC2" s="139">
        <v>6</v>
      </c>
      <c r="ID2" s="205">
        <v>0.75</v>
      </c>
      <c r="IE2" s="139">
        <v>5521.3355755931352</v>
      </c>
      <c r="IF2" t="s">
        <v>1271</v>
      </c>
      <c r="IG2" t="s">
        <v>1222</v>
      </c>
      <c r="IH2" s="264">
        <v>6</v>
      </c>
      <c r="II2" s="265">
        <v>0.75</v>
      </c>
      <c r="IJ2" s="264">
        <v>7</v>
      </c>
      <c r="IK2" s="265">
        <v>0.875</v>
      </c>
      <c r="IL2" s="260">
        <v>2</v>
      </c>
      <c r="IM2" s="261">
        <v>0.25</v>
      </c>
      <c r="IN2" s="260">
        <v>1</v>
      </c>
      <c r="IO2" s="265">
        <v>0.125</v>
      </c>
      <c r="IP2">
        <v>8</v>
      </c>
      <c r="IQ2" s="282">
        <v>8</v>
      </c>
      <c r="IT2" t="s">
        <v>1222</v>
      </c>
      <c r="IU2" s="276" t="s">
        <v>1271</v>
      </c>
      <c r="IX2" s="139">
        <v>3</v>
      </c>
      <c r="IY2" s="139"/>
      <c r="IZ2" s="205">
        <v>0.375</v>
      </c>
      <c r="JA2" s="139">
        <v>831.63452425305456</v>
      </c>
      <c r="JB2" s="139"/>
      <c r="JC2" s="139">
        <v>3</v>
      </c>
      <c r="JD2" s="205">
        <v>0.375</v>
      </c>
      <c r="JE2" s="139">
        <v>292.07918351334217</v>
      </c>
      <c r="JF2" t="s">
        <v>1271</v>
      </c>
      <c r="JG2" t="s">
        <v>1222</v>
      </c>
      <c r="JH2" s="264">
        <v>3</v>
      </c>
      <c r="JI2" s="265">
        <v>0.375</v>
      </c>
      <c r="JJ2" s="264">
        <v>6</v>
      </c>
      <c r="JK2" s="265">
        <v>0.75</v>
      </c>
      <c r="JL2" s="260">
        <v>5</v>
      </c>
      <c r="JM2" s="261">
        <v>0.625</v>
      </c>
      <c r="JN2" s="260">
        <v>2</v>
      </c>
      <c r="JO2" s="265">
        <v>0.25</v>
      </c>
      <c r="JP2">
        <v>8</v>
      </c>
      <c r="JQ2" s="282">
        <v>8</v>
      </c>
      <c r="JT2" t="s">
        <v>1222</v>
      </c>
      <c r="JU2" s="276" t="s">
        <v>1271</v>
      </c>
      <c r="JX2" s="139">
        <v>6</v>
      </c>
      <c r="JY2" s="139"/>
      <c r="JZ2" s="205">
        <v>0.75</v>
      </c>
      <c r="KA2" s="139">
        <v>2633.1677919387398</v>
      </c>
      <c r="KB2" s="139"/>
      <c r="KC2" s="139">
        <v>6</v>
      </c>
      <c r="KD2" s="205">
        <v>0.75</v>
      </c>
      <c r="KE2" s="139">
        <v>4157.5947624039909</v>
      </c>
      <c r="KF2" t="s">
        <v>1271</v>
      </c>
      <c r="KG2" t="s">
        <v>1222</v>
      </c>
      <c r="KH2" s="264">
        <v>8</v>
      </c>
      <c r="KI2" s="265">
        <v>1</v>
      </c>
      <c r="KJ2" s="264">
        <v>6</v>
      </c>
      <c r="KK2" s="265">
        <v>0.75</v>
      </c>
      <c r="KL2" s="260">
        <v>0</v>
      </c>
      <c r="KM2" s="261">
        <v>0</v>
      </c>
      <c r="KN2" s="260">
        <v>2</v>
      </c>
      <c r="KO2" s="265">
        <v>0.25</v>
      </c>
      <c r="KP2">
        <v>8</v>
      </c>
      <c r="KQ2" s="282">
        <v>8</v>
      </c>
      <c r="KT2" t="s">
        <v>1222</v>
      </c>
      <c r="KU2" s="276" t="s">
        <v>1271</v>
      </c>
      <c r="KX2" s="139">
        <v>7</v>
      </c>
      <c r="KY2" s="139"/>
      <c r="KZ2" s="205">
        <v>0.875</v>
      </c>
      <c r="LA2" s="139">
        <v>11680.029233498326</v>
      </c>
      <c r="LB2" s="139"/>
      <c r="LC2" s="139">
        <v>5</v>
      </c>
      <c r="LD2" s="205">
        <v>0.625</v>
      </c>
      <c r="LE2" s="139">
        <v>4883.9824700782792</v>
      </c>
      <c r="LF2" t="s">
        <v>1271</v>
      </c>
      <c r="LG2" t="s">
        <v>1222</v>
      </c>
      <c r="LH2" s="264">
        <v>7</v>
      </c>
      <c r="LI2" s="265">
        <v>0.875</v>
      </c>
      <c r="LJ2" s="264">
        <v>8</v>
      </c>
      <c r="LK2" s="265">
        <v>1</v>
      </c>
      <c r="LL2" s="260">
        <v>1</v>
      </c>
      <c r="LM2" s="261">
        <v>0.125</v>
      </c>
      <c r="LN2" s="260">
        <v>0</v>
      </c>
      <c r="LO2" s="265">
        <v>0</v>
      </c>
      <c r="LP2">
        <v>8</v>
      </c>
      <c r="LQ2" s="282">
        <v>8</v>
      </c>
      <c r="LT2" t="s">
        <v>1222</v>
      </c>
      <c r="LU2" s="276" t="s">
        <v>1271</v>
      </c>
      <c r="LX2" s="139">
        <v>5</v>
      </c>
      <c r="LY2" s="139"/>
      <c r="LZ2" s="205">
        <v>0.625</v>
      </c>
      <c r="MA2" s="139">
        <v>-1103.4403096854003</v>
      </c>
      <c r="MB2" s="139"/>
      <c r="MC2" s="139">
        <v>3</v>
      </c>
      <c r="MD2" s="205">
        <v>0.375</v>
      </c>
      <c r="ME2" s="139">
        <v>-3541.3244501129984</v>
      </c>
      <c r="MF2" t="s">
        <v>1272</v>
      </c>
      <c r="MG2" t="s">
        <v>1222</v>
      </c>
      <c r="MH2" s="264">
        <v>5</v>
      </c>
      <c r="MI2" s="265">
        <v>0.625</v>
      </c>
      <c r="MJ2" s="264">
        <v>8</v>
      </c>
      <c r="MK2" s="265">
        <v>1</v>
      </c>
      <c r="ML2" s="260">
        <v>3</v>
      </c>
      <c r="MM2" s="261">
        <v>0.375</v>
      </c>
      <c r="MN2" s="260">
        <v>0</v>
      </c>
      <c r="MO2" s="265">
        <v>0</v>
      </c>
      <c r="MP2">
        <v>8</v>
      </c>
      <c r="MQ2" s="282">
        <v>8</v>
      </c>
      <c r="MT2" t="s">
        <v>1222</v>
      </c>
      <c r="MU2" s="276" t="s">
        <v>1272</v>
      </c>
      <c r="MX2" s="139">
        <v>7</v>
      </c>
      <c r="MY2" s="139"/>
      <c r="MZ2" s="205">
        <v>0.875</v>
      </c>
      <c r="NA2" s="139">
        <v>5399.0570725259477</v>
      </c>
      <c r="NB2" s="139"/>
      <c r="NC2" s="139">
        <v>5</v>
      </c>
      <c r="ND2" s="205">
        <v>0.625</v>
      </c>
      <c r="NE2" s="139">
        <v>1566.1273443567252</v>
      </c>
      <c r="NF2" t="s">
        <v>1271</v>
      </c>
      <c r="NG2" t="s">
        <v>1222</v>
      </c>
      <c r="NH2" s="264">
        <v>7</v>
      </c>
      <c r="NI2" s="265">
        <v>0.875</v>
      </c>
      <c r="NJ2" s="264">
        <v>6</v>
      </c>
      <c r="NK2" s="265">
        <v>0.75</v>
      </c>
      <c r="NL2" s="260">
        <v>1</v>
      </c>
      <c r="NM2" s="261">
        <v>0.125</v>
      </c>
      <c r="NN2" s="260">
        <v>2</v>
      </c>
      <c r="NO2" s="265">
        <v>0.25</v>
      </c>
      <c r="NP2">
        <v>8</v>
      </c>
      <c r="NQ2" s="282">
        <v>8</v>
      </c>
      <c r="NT2" t="s">
        <v>1222</v>
      </c>
      <c r="NU2" s="276" t="s">
        <v>1271</v>
      </c>
      <c r="NX2" s="139">
        <v>1</v>
      </c>
      <c r="NY2" s="139"/>
      <c r="NZ2" s="205">
        <v>0.125</v>
      </c>
      <c r="OA2" s="139">
        <v>-8608.305530427544</v>
      </c>
      <c r="OB2" s="139"/>
      <c r="OC2" s="139">
        <v>6</v>
      </c>
      <c r="OD2" s="205">
        <v>0.75</v>
      </c>
      <c r="OE2" s="139">
        <v>1622.4207450766426</v>
      </c>
      <c r="OF2" t="s">
        <v>1271</v>
      </c>
      <c r="OG2" t="s">
        <v>1222</v>
      </c>
      <c r="OH2" s="264">
        <v>7</v>
      </c>
      <c r="OI2" s="265">
        <v>0.875</v>
      </c>
      <c r="OJ2" s="264">
        <v>2</v>
      </c>
      <c r="OK2" s="265">
        <v>0.25</v>
      </c>
      <c r="OL2" s="260">
        <v>1</v>
      </c>
      <c r="OM2" s="261">
        <v>0.125</v>
      </c>
      <c r="ON2" s="260">
        <v>6</v>
      </c>
      <c r="OO2" s="265">
        <v>0.75</v>
      </c>
      <c r="OP2">
        <v>8</v>
      </c>
      <c r="OQ2" s="282">
        <v>8</v>
      </c>
      <c r="OT2" t="s">
        <v>1222</v>
      </c>
      <c r="OU2" s="276" t="str">
        <f>OF2</f>
        <v>normal</v>
      </c>
      <c r="OX2" s="139">
        <f>SUMIF($C$14:$C$92,OT2,PA$14:PA$92)</f>
        <v>0</v>
      </c>
      <c r="OY2" s="139"/>
      <c r="OZ2" s="205">
        <f t="shared" ref="OZ2:OZ10" si="0">OX2/$C2</f>
        <v>0</v>
      </c>
      <c r="PA2" s="139">
        <f t="shared" ref="PA2:PA9" si="1">SUMIF($C$14:$C$92,OT2,PN$14:PN$92)</f>
        <v>0</v>
      </c>
      <c r="PB2" s="139"/>
      <c r="PC2" s="139">
        <f t="shared" ref="PC2:PC9" si="2">SUMIF($C$14:$C$92,OT2,PB$14:PB$92)</f>
        <v>0</v>
      </c>
      <c r="PD2" s="205">
        <f t="shared" ref="PD2:PD10" si="3">PC2/$C2</f>
        <v>0</v>
      </c>
      <c r="PE2" s="139">
        <f t="shared" ref="PE2:PE9" si="4">SUMIF($C$14:$C$92,OT2,PP$14:PP$92)</f>
        <v>0</v>
      </c>
      <c r="PF2" t="str">
        <f>IF(AND(PD2&lt;0.5,PE2&lt;0),"inverted","normal")</f>
        <v>normal</v>
      </c>
      <c r="PG2" t="str">
        <f>OT2</f>
        <v>currency</v>
      </c>
      <c r="PH2" s="264">
        <f t="shared" ref="PH2:PH9" si="5">SUMIFS(OZ$14:OZ$92,OZ$14:OZ$92,1,$C$14:$C$92,OT2)</f>
        <v>0</v>
      </c>
      <c r="PI2" s="265" t="e">
        <f t="shared" ref="PI2:PI10" si="6">PH2/PP2</f>
        <v>#DIV/0!</v>
      </c>
      <c r="PJ2" s="264">
        <f>SUMIFS(OU$14:OU$92,OU$14:OU$92,1,$C$14:$C$92,OT2)</f>
        <v>7</v>
      </c>
      <c r="PK2" s="265" t="e">
        <f t="shared" ref="PK2:PK10" si="7">PJ2/PP2</f>
        <v>#DIV/0!</v>
      </c>
      <c r="PL2" s="260">
        <f t="shared" ref="PL2:PL9" si="8">ABS(SUMIFS(OZ$14:OZ$92,OZ$14:OZ$92,-1,$C$14:$C$92,OT2))</f>
        <v>0</v>
      </c>
      <c r="PM2" s="261" t="e">
        <f t="shared" ref="PM2:PM10" si="9">PL2/PP2</f>
        <v>#DIV/0!</v>
      </c>
      <c r="PN2" s="260">
        <f t="shared" ref="PN2:PN9" si="10">ABS(SUMIFS(OU$14:OU$92,OU$14:OU$92,-1,$C$14:$C$92,OT2))</f>
        <v>1</v>
      </c>
      <c r="PO2" s="265" t="e">
        <f t="shared" ref="PO2:PO10" si="11">PN2/PP2</f>
        <v>#DIV/0!</v>
      </c>
      <c r="PP2">
        <f t="shared" ref="PP2:PP10" si="12">PH2+PL2</f>
        <v>0</v>
      </c>
      <c r="PQ2" s="282">
        <f>PN2+PJ2</f>
        <v>8</v>
      </c>
      <c r="PT2" t="s">
        <v>1222</v>
      </c>
      <c r="PU2" s="276" t="str">
        <f>PF2</f>
        <v>normal</v>
      </c>
      <c r="PX2" s="139">
        <f>SUMIF($C$14:$C$92,PT2,QA$14:QA$92)</f>
        <v>8</v>
      </c>
      <c r="PY2" s="139"/>
      <c r="PZ2" s="205">
        <f t="shared" ref="PZ2:PZ10" si="13">PX2/$C2</f>
        <v>1</v>
      </c>
      <c r="QA2" s="139">
        <f t="shared" ref="QA2:QA9" si="14">SUMIF($C$14:$C$92,PT2,QN$14:QN$92)</f>
        <v>0</v>
      </c>
      <c r="QB2" s="139"/>
      <c r="QC2" s="139">
        <f t="shared" ref="QC2:QC9" si="15">SUMIF($C$14:$C$92,PT2,QB$14:QB$92)</f>
        <v>8</v>
      </c>
      <c r="QD2" s="205">
        <f t="shared" ref="QD2:QD10" si="16">QC2/$C2</f>
        <v>1</v>
      </c>
      <c r="QE2" s="139">
        <f t="shared" ref="QE2:QE9" si="17">SUMIF($C$14:$C$92,PT2,QP$14:QP$92)</f>
        <v>0</v>
      </c>
      <c r="QF2" t="str">
        <f>IF(AND(QD2&lt;0.5,QE2&lt;0),"inverted","normal")</f>
        <v>normal</v>
      </c>
      <c r="QG2" t="str">
        <f>PT2</f>
        <v>currency</v>
      </c>
      <c r="QH2" s="264">
        <f t="shared" ref="QH2:QH9" si="18">SUMIFS(PZ$14:PZ$92,PZ$14:PZ$92,1,$C$14:$C$92,PT2)</f>
        <v>0</v>
      </c>
      <c r="QI2" s="265" t="e">
        <f t="shared" ref="QI2:QI10" si="19">QH2/QP2</f>
        <v>#DIV/0!</v>
      </c>
      <c r="QJ2" s="264">
        <f>SUMIFS(PU$14:PU$92,PU$14:PU$92,1,$C$14:$C$92,PT2)</f>
        <v>0</v>
      </c>
      <c r="QK2" s="265" t="e">
        <f t="shared" ref="QK2:QK10" si="20">QJ2/QP2</f>
        <v>#DIV/0!</v>
      </c>
      <c r="QL2" s="260">
        <f t="shared" ref="QL2:QL9" si="21">ABS(SUMIFS(PZ$14:PZ$92,PZ$14:PZ$92,-1,$C$14:$C$92,PT2))</f>
        <v>0</v>
      </c>
      <c r="QM2" s="261" t="e">
        <f t="shared" ref="QM2:QM10" si="22">QL2/QP2</f>
        <v>#DIV/0!</v>
      </c>
      <c r="QN2" s="260">
        <f t="shared" ref="QN2:QN9" si="23">ABS(SUMIFS(PU$14:PU$92,PU$14:PU$92,-1,$C$14:$C$92,PT2))</f>
        <v>0</v>
      </c>
      <c r="QO2" s="265" t="e">
        <f t="shared" ref="QO2:QO10" si="24">QN2/QP2</f>
        <v>#DIV/0!</v>
      </c>
      <c r="QP2">
        <f t="shared" ref="QP2:QP10" si="25">QH2+QL2</f>
        <v>0</v>
      </c>
      <c r="QQ2" s="282">
        <f>QN2+QJ2</f>
        <v>0</v>
      </c>
    </row>
    <row r="3" spans="1:460" outlineLevel="1" x14ac:dyDescent="0.25">
      <c r="A3" s="1" t="s">
        <v>293</v>
      </c>
      <c r="C3">
        <f t="shared" ref="C3:C9" si="26">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1272</v>
      </c>
      <c r="EC3">
        <v>5</v>
      </c>
      <c r="ED3">
        <v>2</v>
      </c>
      <c r="EE3">
        <v>7</v>
      </c>
      <c r="EJ3" s="1" t="s">
        <v>293</v>
      </c>
      <c r="EK3" t="s">
        <v>1272</v>
      </c>
      <c r="EM3" s="139">
        <v>2</v>
      </c>
      <c r="EN3" s="205">
        <v>0.2857142857142857</v>
      </c>
      <c r="EO3" s="139">
        <v>1143.0339381074466</v>
      </c>
      <c r="EP3" s="139"/>
      <c r="EQ3" s="139">
        <v>4</v>
      </c>
      <c r="ER3" s="205">
        <v>0.5714285714285714</v>
      </c>
      <c r="ES3" s="139">
        <v>-2698.2546054922923</v>
      </c>
      <c r="ET3" t="s">
        <v>1271</v>
      </c>
      <c r="EV3">
        <v>1</v>
      </c>
      <c r="EW3">
        <v>6</v>
      </c>
      <c r="EX3">
        <v>7</v>
      </c>
      <c r="FD3" s="1" t="s">
        <v>293</v>
      </c>
      <c r="FE3" t="s">
        <v>1271</v>
      </c>
      <c r="FG3" s="139">
        <v>3</v>
      </c>
      <c r="FH3" s="205">
        <v>0.42857142857142855</v>
      </c>
      <c r="FI3" s="139">
        <v>-929.45592162278808</v>
      </c>
      <c r="FJ3" s="139"/>
      <c r="FK3" s="139">
        <v>5</v>
      </c>
      <c r="FL3" s="205">
        <v>0.7142857142857143</v>
      </c>
      <c r="FM3" s="139">
        <v>7744.6072267181407</v>
      </c>
      <c r="FN3" t="s">
        <v>1271</v>
      </c>
      <c r="FP3">
        <v>0</v>
      </c>
      <c r="FQ3">
        <v>7</v>
      </c>
      <c r="FR3">
        <v>7</v>
      </c>
      <c r="FX3" s="1" t="s">
        <v>293</v>
      </c>
      <c r="FY3" t="s">
        <v>1271</v>
      </c>
      <c r="GB3" s="139">
        <v>3</v>
      </c>
      <c r="GC3" s="139"/>
      <c r="GD3" s="205">
        <v>0.42857142857142855</v>
      </c>
      <c r="GE3" s="139">
        <v>-1627.8992514218994</v>
      </c>
      <c r="GF3" s="139"/>
      <c r="GG3" s="139">
        <v>5</v>
      </c>
      <c r="GH3" s="205">
        <v>0.7142857142857143</v>
      </c>
      <c r="GI3" s="139">
        <v>5654.4330699593338</v>
      </c>
      <c r="GJ3" t="s">
        <v>1271</v>
      </c>
      <c r="GL3" t="s">
        <v>293</v>
      </c>
      <c r="GM3" s="264">
        <v>3</v>
      </c>
      <c r="GN3" s="265">
        <v>0.42857142857142855</v>
      </c>
      <c r="GO3" s="260">
        <v>4</v>
      </c>
      <c r="GP3" s="261">
        <v>0.5714285714285714</v>
      </c>
      <c r="GQ3">
        <v>7</v>
      </c>
      <c r="GV3" s="1" t="s">
        <v>293</v>
      </c>
      <c r="GW3" s="272" t="s">
        <v>1271</v>
      </c>
      <c r="GZ3" s="139">
        <v>2</v>
      </c>
      <c r="HA3" s="139"/>
      <c r="HB3" s="205">
        <v>0.2857142857142857</v>
      </c>
      <c r="HC3" s="139">
        <v>-1778.8955857065671</v>
      </c>
      <c r="HD3" s="139"/>
      <c r="HE3" s="139">
        <v>5</v>
      </c>
      <c r="HF3" s="205">
        <v>0.7142857142857143</v>
      </c>
      <c r="HG3" s="139">
        <v>-633.33614702687134</v>
      </c>
      <c r="HH3" t="s">
        <v>1271</v>
      </c>
      <c r="HJ3" t="s">
        <v>293</v>
      </c>
      <c r="HK3" s="264">
        <v>2</v>
      </c>
      <c r="HL3" s="265">
        <v>0.2857142857142857</v>
      </c>
      <c r="HM3" s="260">
        <v>5</v>
      </c>
      <c r="HN3" s="261">
        <v>0.7142857142857143</v>
      </c>
      <c r="HO3">
        <v>7</v>
      </c>
      <c r="HT3" s="1" t="s">
        <v>293</v>
      </c>
      <c r="HU3" s="276" t="s">
        <v>1271</v>
      </c>
      <c r="HX3" s="139">
        <v>2</v>
      </c>
      <c r="HY3" s="139"/>
      <c r="HZ3" s="205">
        <v>0.2857142857142857</v>
      </c>
      <c r="IA3" s="139">
        <v>-4853.4281558318844</v>
      </c>
      <c r="IB3" s="139"/>
      <c r="IC3" s="139">
        <v>6</v>
      </c>
      <c r="ID3" s="205">
        <v>0.8571428571428571</v>
      </c>
      <c r="IE3" s="139">
        <v>6779.1745739395601</v>
      </c>
      <c r="IF3" t="s">
        <v>1271</v>
      </c>
      <c r="IG3" t="s">
        <v>293</v>
      </c>
      <c r="IH3" s="264">
        <v>0</v>
      </c>
      <c r="II3" s="265">
        <v>0</v>
      </c>
      <c r="IJ3" s="264">
        <v>5</v>
      </c>
      <c r="IK3" s="265">
        <v>0.7142857142857143</v>
      </c>
      <c r="IL3" s="260">
        <v>7</v>
      </c>
      <c r="IM3" s="261">
        <v>1</v>
      </c>
      <c r="IN3" s="260">
        <v>2</v>
      </c>
      <c r="IO3" s="265">
        <v>0.2857142857142857</v>
      </c>
      <c r="IP3">
        <v>7</v>
      </c>
      <c r="IQ3" s="282">
        <v>7</v>
      </c>
      <c r="IT3" s="1" t="s">
        <v>293</v>
      </c>
      <c r="IU3" s="276" t="s">
        <v>1271</v>
      </c>
      <c r="IX3" s="139">
        <v>4</v>
      </c>
      <c r="IY3" s="139"/>
      <c r="IZ3" s="205">
        <v>0.5714285714285714</v>
      </c>
      <c r="JA3" s="139">
        <v>4897.8243454455624</v>
      </c>
      <c r="JB3" s="139"/>
      <c r="JC3" s="139">
        <v>6</v>
      </c>
      <c r="JD3" s="205">
        <v>0.8571428571428571</v>
      </c>
      <c r="JE3" s="139">
        <v>9313.1316777727643</v>
      </c>
      <c r="JF3" t="s">
        <v>1271</v>
      </c>
      <c r="JG3" t="s">
        <v>293</v>
      </c>
      <c r="JH3" s="264">
        <v>0</v>
      </c>
      <c r="JI3" s="265">
        <v>0</v>
      </c>
      <c r="JJ3" s="264">
        <v>3</v>
      </c>
      <c r="JK3" s="265">
        <v>0.42857142857142855</v>
      </c>
      <c r="JL3" s="260">
        <v>7</v>
      </c>
      <c r="JM3" s="261">
        <v>1</v>
      </c>
      <c r="JN3" s="260">
        <v>4</v>
      </c>
      <c r="JO3" s="265">
        <v>0.5714285714285714</v>
      </c>
      <c r="JP3">
        <v>7</v>
      </c>
      <c r="JQ3" s="282">
        <v>7</v>
      </c>
      <c r="JT3" s="1" t="s">
        <v>293</v>
      </c>
      <c r="JU3" s="276" t="s">
        <v>1271</v>
      </c>
      <c r="JX3" s="139">
        <v>1</v>
      </c>
      <c r="JY3" s="139"/>
      <c r="JZ3" s="205">
        <v>0.14285714285714285</v>
      </c>
      <c r="KA3" s="139">
        <v>-13908.386993628368</v>
      </c>
      <c r="KB3" s="139"/>
      <c r="KC3" s="139">
        <v>1</v>
      </c>
      <c r="KD3" s="205">
        <v>0.14285714285714285</v>
      </c>
      <c r="KE3" s="139">
        <v>-12298.573665102949</v>
      </c>
      <c r="KF3" t="s">
        <v>1272</v>
      </c>
      <c r="KG3" t="s">
        <v>293</v>
      </c>
      <c r="KH3" s="264">
        <v>7</v>
      </c>
      <c r="KI3" s="265">
        <v>1</v>
      </c>
      <c r="KJ3" s="264">
        <v>1</v>
      </c>
      <c r="KK3" s="265">
        <v>0.14285714285714285</v>
      </c>
      <c r="KL3" s="260">
        <v>0</v>
      </c>
      <c r="KM3" s="261">
        <v>0</v>
      </c>
      <c r="KN3" s="260">
        <v>6</v>
      </c>
      <c r="KO3" s="265">
        <v>0.8571428571428571</v>
      </c>
      <c r="KP3">
        <v>7</v>
      </c>
      <c r="KQ3" s="282">
        <v>7</v>
      </c>
      <c r="KT3" s="1" t="s">
        <v>293</v>
      </c>
      <c r="KU3" s="276" t="s">
        <v>1272</v>
      </c>
      <c r="KX3" s="139">
        <v>5</v>
      </c>
      <c r="KY3" s="139"/>
      <c r="KZ3" s="205">
        <v>0.7142857142857143</v>
      </c>
      <c r="LA3" s="139">
        <v>9044.9748698508283</v>
      </c>
      <c r="LB3" s="139"/>
      <c r="LC3" s="139">
        <v>2</v>
      </c>
      <c r="LD3" s="205">
        <v>0.2857142857142857</v>
      </c>
      <c r="LE3" s="139">
        <v>-9044.9748698508283</v>
      </c>
      <c r="LF3" t="s">
        <v>1272</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1272</v>
      </c>
      <c r="LX3" s="139">
        <v>2</v>
      </c>
      <c r="LY3" s="139"/>
      <c r="LZ3" s="205">
        <v>0.2857142857142857</v>
      </c>
      <c r="MA3" s="139">
        <v>-4548.2366336355381</v>
      </c>
      <c r="MB3" s="139"/>
      <c r="MC3" s="139">
        <v>2</v>
      </c>
      <c r="MD3" s="205">
        <v>0.2857142857142857</v>
      </c>
      <c r="ME3" s="139">
        <v>2181.6118807002877</v>
      </c>
      <c r="MF3" t="s">
        <v>1271</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1271</v>
      </c>
      <c r="MX3" s="139">
        <v>3</v>
      </c>
      <c r="MY3" s="139"/>
      <c r="MZ3" s="205">
        <v>0.42857142857142855</v>
      </c>
      <c r="NA3" s="139">
        <v>-1655.8520084267354</v>
      </c>
      <c r="NB3" s="139"/>
      <c r="NC3" s="139">
        <v>2</v>
      </c>
      <c r="ND3" s="205">
        <v>0.2857142857142857</v>
      </c>
      <c r="NE3" s="139">
        <v>-1488.3157658525706</v>
      </c>
      <c r="NF3" t="s">
        <v>1272</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1272</v>
      </c>
      <c r="NX3" s="139">
        <v>4</v>
      </c>
      <c r="NY3" s="139"/>
      <c r="NZ3" s="205">
        <v>0.5714285714285714</v>
      </c>
      <c r="OA3" s="139">
        <v>1719.9770223185592</v>
      </c>
      <c r="OB3" s="139"/>
      <c r="OC3" s="139">
        <v>6</v>
      </c>
      <c r="OD3" s="205">
        <v>0.8571428571428571</v>
      </c>
      <c r="OE3" s="139">
        <v>4724.628853064014</v>
      </c>
      <c r="OF3" t="s">
        <v>1271</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tr">
        <f t="shared" ref="OU3:OU9" si="27">OF3</f>
        <v>normal</v>
      </c>
      <c r="OX3" s="139">
        <f>SUMIF($C$14:$C$92,OT3,PA$14:PA$92)</f>
        <v>0</v>
      </c>
      <c r="OY3" s="139"/>
      <c r="OZ3" s="205">
        <f t="shared" si="0"/>
        <v>0</v>
      </c>
      <c r="PA3" s="139">
        <f t="shared" si="1"/>
        <v>0</v>
      </c>
      <c r="PB3" s="139"/>
      <c r="PC3" s="139">
        <f t="shared" si="2"/>
        <v>0</v>
      </c>
      <c r="PD3" s="205">
        <f t="shared" si="3"/>
        <v>0</v>
      </c>
      <c r="PE3" s="139">
        <f t="shared" si="4"/>
        <v>0</v>
      </c>
      <c r="PF3" t="str">
        <f>IF(AND(PD3&lt;0.5,PE3&lt;0),"inverted","normal")</f>
        <v>normal</v>
      </c>
      <c r="PG3" t="str">
        <f t="shared" ref="PG3:PG9" si="28">OT3</f>
        <v>energy</v>
      </c>
      <c r="PH3" s="264">
        <f t="shared" si="5"/>
        <v>0</v>
      </c>
      <c r="PI3" s="265" t="e">
        <f t="shared" si="6"/>
        <v>#DIV/0!</v>
      </c>
      <c r="PJ3" s="264">
        <f t="shared" ref="PJ3:PJ9" si="29">SUMIFS(OU$14:OU$92,OU$14:OU$92,1,$C$14:$C$92,OT3)</f>
        <v>4</v>
      </c>
      <c r="PK3" s="265" t="e">
        <f t="shared" si="7"/>
        <v>#DIV/0!</v>
      </c>
      <c r="PL3" s="260">
        <f t="shared" si="8"/>
        <v>0</v>
      </c>
      <c r="PM3" s="261" t="e">
        <f t="shared" si="9"/>
        <v>#DIV/0!</v>
      </c>
      <c r="PN3" s="260">
        <f t="shared" si="10"/>
        <v>3</v>
      </c>
      <c r="PO3" s="265" t="e">
        <f t="shared" si="11"/>
        <v>#DIV/0!</v>
      </c>
      <c r="PP3">
        <f t="shared" si="12"/>
        <v>0</v>
      </c>
      <c r="PQ3" s="282">
        <f t="shared" ref="PQ3:PQ9" si="30">PN3+PJ3</f>
        <v>7</v>
      </c>
      <c r="PT3" s="1" t="s">
        <v>293</v>
      </c>
      <c r="PU3" s="276" t="str">
        <f t="shared" ref="PU3:PU9" si="31">PF3</f>
        <v>normal</v>
      </c>
      <c r="PX3" s="139">
        <f>SUMIF($C$14:$C$92,PT3,QA$14:QA$92)</f>
        <v>7</v>
      </c>
      <c r="PY3" s="139"/>
      <c r="PZ3" s="205">
        <f t="shared" si="13"/>
        <v>1</v>
      </c>
      <c r="QA3" s="139">
        <f t="shared" si="14"/>
        <v>0</v>
      </c>
      <c r="QB3" s="139"/>
      <c r="QC3" s="139">
        <f t="shared" si="15"/>
        <v>7</v>
      </c>
      <c r="QD3" s="205">
        <f t="shared" si="16"/>
        <v>1</v>
      </c>
      <c r="QE3" s="139">
        <f t="shared" si="17"/>
        <v>0</v>
      </c>
      <c r="QF3" t="str">
        <f>IF(AND(QD3&lt;0.5,QE3&lt;0),"inverted","normal")</f>
        <v>normal</v>
      </c>
      <c r="QG3" t="str">
        <f t="shared" ref="QG3:QG9" si="32">PT3</f>
        <v>energy</v>
      </c>
      <c r="QH3" s="264">
        <f t="shared" si="18"/>
        <v>0</v>
      </c>
      <c r="QI3" s="265" t="e">
        <f t="shared" si="19"/>
        <v>#DIV/0!</v>
      </c>
      <c r="QJ3" s="264">
        <f t="shared" ref="QJ3:QJ9" si="33">SUMIFS(PU$14:PU$92,PU$14:PU$92,1,$C$14:$C$92,PT3)</f>
        <v>0</v>
      </c>
      <c r="QK3" s="265" t="e">
        <f t="shared" si="20"/>
        <v>#DIV/0!</v>
      </c>
      <c r="QL3" s="260">
        <f t="shared" si="21"/>
        <v>0</v>
      </c>
      <c r="QM3" s="261" t="e">
        <f t="shared" si="22"/>
        <v>#DIV/0!</v>
      </c>
      <c r="QN3" s="260">
        <f t="shared" si="23"/>
        <v>0</v>
      </c>
      <c r="QO3" s="265" t="e">
        <f t="shared" si="24"/>
        <v>#DIV/0!</v>
      </c>
      <c r="QP3">
        <f t="shared" si="25"/>
        <v>0</v>
      </c>
      <c r="QQ3" s="282">
        <f t="shared" ref="QQ3:QQ9" si="34">QN3+QJ3</f>
        <v>0</v>
      </c>
    </row>
    <row r="4" spans="1:460" outlineLevel="1" x14ac:dyDescent="0.25">
      <c r="A4" s="1" t="s">
        <v>302</v>
      </c>
      <c r="C4">
        <f t="shared" si="26"/>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1272</v>
      </c>
      <c r="EC4">
        <v>9</v>
      </c>
      <c r="ED4">
        <v>1</v>
      </c>
      <c r="EE4">
        <v>10</v>
      </c>
      <c r="EJ4" s="1" t="s">
        <v>302</v>
      </c>
      <c r="EK4" t="s">
        <v>1272</v>
      </c>
      <c r="EM4" s="139">
        <v>2</v>
      </c>
      <c r="EN4" s="205">
        <v>0.2</v>
      </c>
      <c r="EO4" s="139">
        <v>-6786.4455636520979</v>
      </c>
      <c r="EP4" s="139"/>
      <c r="EQ4" s="139">
        <v>5</v>
      </c>
      <c r="ER4" s="205">
        <v>0.5</v>
      </c>
      <c r="ES4" s="139">
        <v>-1210.4550398739807</v>
      </c>
      <c r="ET4" t="s">
        <v>1271</v>
      </c>
      <c r="EV4">
        <v>1</v>
      </c>
      <c r="EW4">
        <v>9</v>
      </c>
      <c r="EX4">
        <v>10</v>
      </c>
      <c r="FD4" s="1" t="s">
        <v>302</v>
      </c>
      <c r="FE4" t="s">
        <v>1271</v>
      </c>
      <c r="FG4" s="139">
        <v>5</v>
      </c>
      <c r="FH4" s="205">
        <v>0.5</v>
      </c>
      <c r="FI4" s="139">
        <v>-2091.9776150267994</v>
      </c>
      <c r="FJ4" s="139"/>
      <c r="FK4" s="139">
        <v>5</v>
      </c>
      <c r="FL4" s="205">
        <v>0.5</v>
      </c>
      <c r="FM4" s="139">
        <v>2295.80252506032</v>
      </c>
      <c r="FN4" t="s">
        <v>1271</v>
      </c>
      <c r="FP4">
        <v>3</v>
      </c>
      <c r="FQ4">
        <v>7</v>
      </c>
      <c r="FR4">
        <v>10</v>
      </c>
      <c r="FX4" s="1" t="s">
        <v>302</v>
      </c>
      <c r="FY4" t="s">
        <v>1271</v>
      </c>
      <c r="GB4" s="139">
        <v>4</v>
      </c>
      <c r="GC4" s="139"/>
      <c r="GD4" s="205">
        <v>0.4</v>
      </c>
      <c r="GE4" s="139">
        <v>135.91313091754887</v>
      </c>
      <c r="GF4" s="139"/>
      <c r="GG4" s="139">
        <v>4</v>
      </c>
      <c r="GH4" s="205">
        <v>0.4</v>
      </c>
      <c r="GI4" s="139">
        <v>2003.2657550867063</v>
      </c>
      <c r="GJ4" t="s">
        <v>1271</v>
      </c>
      <c r="GL4" t="s">
        <v>302</v>
      </c>
      <c r="GM4" s="264">
        <v>4</v>
      </c>
      <c r="GN4" s="265">
        <v>0.4</v>
      </c>
      <c r="GO4" s="260">
        <v>6</v>
      </c>
      <c r="GP4" s="261">
        <v>0.6</v>
      </c>
      <c r="GQ4">
        <v>10</v>
      </c>
      <c r="GV4" s="1" t="s">
        <v>302</v>
      </c>
      <c r="GW4" s="272" t="s">
        <v>1271</v>
      </c>
      <c r="GZ4" s="139">
        <v>6</v>
      </c>
      <c r="HA4" s="139"/>
      <c r="HB4" s="205">
        <v>0.6</v>
      </c>
      <c r="HC4" s="139">
        <v>2088.2188057880567</v>
      </c>
      <c r="HD4" s="139"/>
      <c r="HE4" s="139">
        <v>5</v>
      </c>
      <c r="HF4" s="205">
        <v>0.5</v>
      </c>
      <c r="HG4" s="139">
        <v>566.76342146691889</v>
      </c>
      <c r="HH4" t="s">
        <v>1271</v>
      </c>
      <c r="HJ4" t="s">
        <v>302</v>
      </c>
      <c r="HK4" s="264">
        <v>4</v>
      </c>
      <c r="HL4" s="265">
        <v>0.4</v>
      </c>
      <c r="HM4" s="260">
        <v>6</v>
      </c>
      <c r="HN4" s="261">
        <v>0.6</v>
      </c>
      <c r="HO4">
        <v>10</v>
      </c>
      <c r="HT4" s="1" t="s">
        <v>302</v>
      </c>
      <c r="HU4" s="276" t="s">
        <v>1271</v>
      </c>
      <c r="HX4" s="139">
        <v>6</v>
      </c>
      <c r="HY4" s="139"/>
      <c r="HZ4" s="205">
        <v>0.6</v>
      </c>
      <c r="IA4" s="139">
        <v>2011.6626019274381</v>
      </c>
      <c r="IB4" s="139"/>
      <c r="IC4" s="139">
        <v>2</v>
      </c>
      <c r="ID4" s="205">
        <v>0.2</v>
      </c>
      <c r="IE4" s="139">
        <v>-3427.4495286872134</v>
      </c>
      <c r="IF4" t="s">
        <v>1272</v>
      </c>
      <c r="IG4" t="s">
        <v>302</v>
      </c>
      <c r="IH4" s="264">
        <v>1</v>
      </c>
      <c r="II4" s="265">
        <v>0.1</v>
      </c>
      <c r="IJ4" s="264">
        <v>5</v>
      </c>
      <c r="IK4" s="265">
        <v>0.5</v>
      </c>
      <c r="IL4" s="260">
        <v>9</v>
      </c>
      <c r="IM4" s="261">
        <v>0.9</v>
      </c>
      <c r="IN4" s="260">
        <v>5</v>
      </c>
      <c r="IO4" s="265">
        <v>0.5</v>
      </c>
      <c r="IP4">
        <v>10</v>
      </c>
      <c r="IQ4" s="282">
        <v>10</v>
      </c>
      <c r="IT4" s="1" t="s">
        <v>302</v>
      </c>
      <c r="IU4" s="276" t="s">
        <v>1272</v>
      </c>
      <c r="IX4" s="139">
        <v>3</v>
      </c>
      <c r="IY4" s="139"/>
      <c r="IZ4" s="205">
        <v>0.3</v>
      </c>
      <c r="JA4" s="139">
        <v>-6550.5883098913755</v>
      </c>
      <c r="JB4" s="139"/>
      <c r="JC4" s="139">
        <v>1</v>
      </c>
      <c r="JD4" s="205">
        <v>0.1</v>
      </c>
      <c r="JE4" s="139">
        <v>-13323.055078884163</v>
      </c>
      <c r="JF4" t="s">
        <v>1272</v>
      </c>
      <c r="JG4" t="s">
        <v>302</v>
      </c>
      <c r="JH4" s="264">
        <v>1</v>
      </c>
      <c r="JI4" s="265">
        <v>0.1</v>
      </c>
      <c r="JJ4" s="264">
        <v>6</v>
      </c>
      <c r="JK4" s="265">
        <v>0.6</v>
      </c>
      <c r="JL4" s="260">
        <v>9</v>
      </c>
      <c r="JM4" s="261">
        <v>0.9</v>
      </c>
      <c r="JN4" s="260">
        <v>4</v>
      </c>
      <c r="JO4" s="265">
        <v>0.4</v>
      </c>
      <c r="JP4">
        <v>10</v>
      </c>
      <c r="JQ4" s="282">
        <v>10</v>
      </c>
      <c r="JT4" s="1" t="s">
        <v>302</v>
      </c>
      <c r="JU4" s="276" t="s">
        <v>1272</v>
      </c>
      <c r="JX4" s="139">
        <v>5</v>
      </c>
      <c r="JY4" s="139"/>
      <c r="JZ4" s="205">
        <v>0.5</v>
      </c>
      <c r="KA4" s="139">
        <v>-674.89226734738986</v>
      </c>
      <c r="KB4" s="139"/>
      <c r="KC4" s="139">
        <v>4</v>
      </c>
      <c r="KD4" s="205">
        <v>0.4</v>
      </c>
      <c r="KE4" s="139">
        <v>-7580.2118805036453</v>
      </c>
      <c r="KF4" t="s">
        <v>1272</v>
      </c>
      <c r="KG4" t="s">
        <v>302</v>
      </c>
      <c r="KH4" s="264">
        <v>9</v>
      </c>
      <c r="KI4" s="265">
        <v>0.9</v>
      </c>
      <c r="KJ4" s="264">
        <v>4</v>
      </c>
      <c r="KK4" s="265">
        <v>0.4</v>
      </c>
      <c r="KL4" s="260">
        <v>1</v>
      </c>
      <c r="KM4" s="261">
        <v>0.1</v>
      </c>
      <c r="KN4" s="260">
        <v>6</v>
      </c>
      <c r="KO4" s="265">
        <v>0.6</v>
      </c>
      <c r="KP4">
        <v>10</v>
      </c>
      <c r="KQ4" s="282">
        <v>10</v>
      </c>
      <c r="KT4" s="1" t="s">
        <v>302</v>
      </c>
      <c r="KU4" s="276" t="s">
        <v>1272</v>
      </c>
      <c r="KX4" s="139">
        <v>4</v>
      </c>
      <c r="KY4" s="139"/>
      <c r="KZ4" s="205">
        <v>0.4</v>
      </c>
      <c r="LA4" s="139">
        <v>-1406.1929442534188</v>
      </c>
      <c r="LB4" s="139"/>
      <c r="LC4" s="139">
        <v>6</v>
      </c>
      <c r="LD4" s="205">
        <v>0.6</v>
      </c>
      <c r="LE4" s="139">
        <v>5254.5130544141521</v>
      </c>
      <c r="LF4" t="s">
        <v>1271</v>
      </c>
      <c r="LG4" t="s">
        <v>302</v>
      </c>
      <c r="LH4" s="264">
        <v>1</v>
      </c>
      <c r="LI4" s="265">
        <v>0.1</v>
      </c>
      <c r="LJ4" s="264">
        <v>7</v>
      </c>
      <c r="LK4" s="265">
        <v>0.7</v>
      </c>
      <c r="LL4" s="260">
        <v>9</v>
      </c>
      <c r="LM4" s="261">
        <v>0.9</v>
      </c>
      <c r="LN4" s="260">
        <v>3</v>
      </c>
      <c r="LO4" s="265">
        <v>0.3</v>
      </c>
      <c r="LP4">
        <v>10</v>
      </c>
      <c r="LQ4" s="282">
        <v>10</v>
      </c>
      <c r="LT4" s="1" t="s">
        <v>302</v>
      </c>
      <c r="LU4" s="276" t="s">
        <v>1271</v>
      </c>
      <c r="LX4" s="139">
        <v>4</v>
      </c>
      <c r="LY4" s="139"/>
      <c r="LZ4" s="205">
        <v>0.4</v>
      </c>
      <c r="MA4" s="139">
        <v>-1597.279372074699</v>
      </c>
      <c r="MB4" s="139"/>
      <c r="MC4" s="139">
        <v>8</v>
      </c>
      <c r="MD4" s="205">
        <v>0.8</v>
      </c>
      <c r="ME4" s="139">
        <v>12199.789035854237</v>
      </c>
      <c r="MF4" t="s">
        <v>1271</v>
      </c>
      <c r="MG4" t="s">
        <v>302</v>
      </c>
      <c r="MH4" s="264">
        <v>0</v>
      </c>
      <c r="MI4" s="265">
        <v>0</v>
      </c>
      <c r="MJ4" s="264">
        <v>6</v>
      </c>
      <c r="MK4" s="265">
        <v>0.6</v>
      </c>
      <c r="ML4" s="260">
        <v>10</v>
      </c>
      <c r="MM4" s="261">
        <v>1</v>
      </c>
      <c r="MN4" s="260">
        <v>4</v>
      </c>
      <c r="MO4" s="265">
        <v>0.4</v>
      </c>
      <c r="MP4">
        <v>10</v>
      </c>
      <c r="MQ4" s="282">
        <v>10</v>
      </c>
      <c r="MT4" s="1" t="s">
        <v>302</v>
      </c>
      <c r="MU4" s="276" t="s">
        <v>1271</v>
      </c>
      <c r="MX4" s="139">
        <v>4</v>
      </c>
      <c r="MY4" s="139"/>
      <c r="MZ4" s="205">
        <v>0.4</v>
      </c>
      <c r="NA4" s="139">
        <v>736.27128173070753</v>
      </c>
      <c r="NB4" s="139"/>
      <c r="NC4" s="139">
        <v>6</v>
      </c>
      <c r="ND4" s="205">
        <v>0.6</v>
      </c>
      <c r="NE4" s="139">
        <v>1030.2524794692758</v>
      </c>
      <c r="NF4" t="s">
        <v>1271</v>
      </c>
      <c r="NG4" t="s">
        <v>302</v>
      </c>
      <c r="NH4" s="264">
        <v>4</v>
      </c>
      <c r="NI4" s="265">
        <v>0.4</v>
      </c>
      <c r="NJ4" s="264">
        <v>2</v>
      </c>
      <c r="NK4" s="265">
        <v>0.2</v>
      </c>
      <c r="NL4" s="260">
        <v>6</v>
      </c>
      <c r="NM4" s="261">
        <v>0.6</v>
      </c>
      <c r="NN4" s="260">
        <v>8</v>
      </c>
      <c r="NO4" s="265">
        <v>0.8</v>
      </c>
      <c r="NP4">
        <v>10</v>
      </c>
      <c r="NQ4" s="282">
        <v>10</v>
      </c>
      <c r="NT4" s="1" t="s">
        <v>302</v>
      </c>
      <c r="NU4" s="276" t="s">
        <v>1271</v>
      </c>
      <c r="NX4" s="139">
        <v>7</v>
      </c>
      <c r="NY4" s="139"/>
      <c r="NZ4" s="205">
        <v>0.7</v>
      </c>
      <c r="OA4" s="139">
        <v>4998.428784250953</v>
      </c>
      <c r="OB4" s="139"/>
      <c r="OC4" s="139">
        <v>7</v>
      </c>
      <c r="OD4" s="205">
        <v>0.7</v>
      </c>
      <c r="OE4" s="139">
        <v>6972.9665916350577</v>
      </c>
      <c r="OF4" t="s">
        <v>1271</v>
      </c>
      <c r="OG4" t="s">
        <v>302</v>
      </c>
      <c r="OH4" s="264">
        <v>1</v>
      </c>
      <c r="OI4" s="265">
        <v>0.1</v>
      </c>
      <c r="OJ4" s="264">
        <v>2</v>
      </c>
      <c r="OK4" s="265">
        <v>0.2</v>
      </c>
      <c r="OL4" s="260">
        <v>9</v>
      </c>
      <c r="OM4" s="261">
        <v>0.9</v>
      </c>
      <c r="ON4" s="260">
        <v>8</v>
      </c>
      <c r="OO4" s="265">
        <v>0.8</v>
      </c>
      <c r="OP4">
        <v>10</v>
      </c>
      <c r="OQ4" s="282">
        <v>10</v>
      </c>
      <c r="OT4" s="1" t="s">
        <v>302</v>
      </c>
      <c r="OU4" s="276" t="str">
        <f t="shared" si="27"/>
        <v>normal</v>
      </c>
      <c r="OX4" s="139">
        <f t="shared" ref="OX4:OX9" si="35">SUMIF($C$14:$C$92,OT4,PA$14:PA$92)</f>
        <v>0</v>
      </c>
      <c r="OY4" s="139"/>
      <c r="OZ4" s="205">
        <f t="shared" si="0"/>
        <v>0</v>
      </c>
      <c r="PA4" s="139">
        <f t="shared" si="1"/>
        <v>0</v>
      </c>
      <c r="PB4" s="139"/>
      <c r="PC4" s="139">
        <f t="shared" si="2"/>
        <v>0</v>
      </c>
      <c r="PD4" s="205">
        <f t="shared" si="3"/>
        <v>0</v>
      </c>
      <c r="PE4" s="139">
        <f t="shared" si="4"/>
        <v>0</v>
      </c>
      <c r="PF4" t="str">
        <f t="shared" ref="PF4:PF9" si="36">IF(AND(PD4&lt;0.5,PE4&lt;0),"inverted","normal")</f>
        <v>normal</v>
      </c>
      <c r="PG4" t="str">
        <f t="shared" si="28"/>
        <v>grain</v>
      </c>
      <c r="PH4" s="264">
        <f t="shared" si="5"/>
        <v>0</v>
      </c>
      <c r="PI4" s="265" t="e">
        <f t="shared" si="6"/>
        <v>#DIV/0!</v>
      </c>
      <c r="PJ4" s="264">
        <f t="shared" si="29"/>
        <v>2</v>
      </c>
      <c r="PK4" s="265" t="e">
        <f t="shared" si="7"/>
        <v>#DIV/0!</v>
      </c>
      <c r="PL4" s="260">
        <f t="shared" si="8"/>
        <v>0</v>
      </c>
      <c r="PM4" s="261" t="e">
        <f t="shared" si="9"/>
        <v>#DIV/0!</v>
      </c>
      <c r="PN4" s="260">
        <f t="shared" si="10"/>
        <v>8</v>
      </c>
      <c r="PO4" s="265" t="e">
        <f t="shared" si="11"/>
        <v>#DIV/0!</v>
      </c>
      <c r="PP4">
        <f t="shared" si="12"/>
        <v>0</v>
      </c>
      <c r="PQ4" s="282">
        <f t="shared" si="30"/>
        <v>10</v>
      </c>
      <c r="PT4" s="1" t="s">
        <v>302</v>
      </c>
      <c r="PU4" s="276" t="str">
        <f t="shared" si="31"/>
        <v>normal</v>
      </c>
      <c r="PX4" s="139">
        <f t="shared" ref="PX4:PX9" si="37">SUMIF($C$14:$C$92,PT4,QA$14:QA$92)</f>
        <v>10</v>
      </c>
      <c r="PY4" s="139"/>
      <c r="PZ4" s="205">
        <f t="shared" si="13"/>
        <v>1</v>
      </c>
      <c r="QA4" s="139">
        <f t="shared" si="14"/>
        <v>0</v>
      </c>
      <c r="QB4" s="139"/>
      <c r="QC4" s="139">
        <f t="shared" si="15"/>
        <v>10</v>
      </c>
      <c r="QD4" s="205">
        <f t="shared" si="16"/>
        <v>1</v>
      </c>
      <c r="QE4" s="139">
        <f t="shared" si="17"/>
        <v>0</v>
      </c>
      <c r="QF4" t="str">
        <f t="shared" ref="QF4:QF9" si="38">IF(AND(QD4&lt;0.5,QE4&lt;0),"inverted","normal")</f>
        <v>normal</v>
      </c>
      <c r="QG4" t="str">
        <f t="shared" si="32"/>
        <v>grain</v>
      </c>
      <c r="QH4" s="264">
        <f t="shared" si="18"/>
        <v>0</v>
      </c>
      <c r="QI4" s="265" t="e">
        <f t="shared" si="19"/>
        <v>#DIV/0!</v>
      </c>
      <c r="QJ4" s="264">
        <f t="shared" si="33"/>
        <v>0</v>
      </c>
      <c r="QK4" s="265" t="e">
        <f t="shared" si="20"/>
        <v>#DIV/0!</v>
      </c>
      <c r="QL4" s="260">
        <f t="shared" si="21"/>
        <v>0</v>
      </c>
      <c r="QM4" s="261" t="e">
        <f t="shared" si="22"/>
        <v>#DIV/0!</v>
      </c>
      <c r="QN4" s="260">
        <f t="shared" si="23"/>
        <v>0</v>
      </c>
      <c r="QO4" s="265" t="e">
        <f t="shared" si="24"/>
        <v>#DIV/0!</v>
      </c>
      <c r="QP4">
        <f t="shared" si="25"/>
        <v>0</v>
      </c>
      <c r="QQ4" s="282">
        <f t="shared" si="34"/>
        <v>0</v>
      </c>
    </row>
    <row r="5" spans="1:460" outlineLevel="1" x14ac:dyDescent="0.25">
      <c r="A5" s="1" t="s">
        <v>299</v>
      </c>
      <c r="C5">
        <f t="shared" si="26"/>
        <v>22</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1271</v>
      </c>
      <c r="EC5">
        <v>13</v>
      </c>
      <c r="ED5">
        <v>9</v>
      </c>
      <c r="EE5">
        <v>22</v>
      </c>
      <c r="EJ5" s="1" t="s">
        <v>299</v>
      </c>
      <c r="EK5" t="s">
        <v>1271</v>
      </c>
      <c r="EM5" s="139">
        <v>7</v>
      </c>
      <c r="EN5" s="205">
        <v>0.31818181818181818</v>
      </c>
      <c r="EO5" s="139">
        <v>-5263.8834406523138</v>
      </c>
      <c r="EP5" s="139"/>
      <c r="EQ5" s="139">
        <v>15</v>
      </c>
      <c r="ER5" s="205">
        <v>0.68181818181818177</v>
      </c>
      <c r="ES5" s="139">
        <v>8978.9839886672871</v>
      </c>
      <c r="ET5" t="s">
        <v>1271</v>
      </c>
      <c r="EV5">
        <v>2</v>
      </c>
      <c r="EW5">
        <v>17</v>
      </c>
      <c r="EX5">
        <v>19</v>
      </c>
      <c r="FD5" s="1" t="s">
        <v>299</v>
      </c>
      <c r="FE5" t="s">
        <v>1271</v>
      </c>
      <c r="FG5" s="139">
        <v>13</v>
      </c>
      <c r="FH5" s="205">
        <v>0.59090909090909094</v>
      </c>
      <c r="FI5" s="139">
        <v>14122.604962351632</v>
      </c>
      <c r="FJ5" s="139"/>
      <c r="FK5" s="139">
        <v>18</v>
      </c>
      <c r="FL5" s="205">
        <v>0.81818181818181823</v>
      </c>
      <c r="FM5" s="139">
        <v>41241.23674630114</v>
      </c>
      <c r="FN5" t="s">
        <v>1271</v>
      </c>
      <c r="FP5">
        <v>3</v>
      </c>
      <c r="FQ5">
        <v>18</v>
      </c>
      <c r="FR5">
        <v>21</v>
      </c>
      <c r="FX5" s="1" t="s">
        <v>299</v>
      </c>
      <c r="FY5" t="s">
        <v>1271</v>
      </c>
      <c r="GB5" s="139">
        <v>15</v>
      </c>
      <c r="GC5" s="139"/>
      <c r="GD5" s="205">
        <v>0.68181818181818177</v>
      </c>
      <c r="GE5" s="139">
        <v>22738.299010501607</v>
      </c>
      <c r="GF5" s="139"/>
      <c r="GG5" s="139">
        <v>14</v>
      </c>
      <c r="GH5" s="205">
        <v>0.63636363636363635</v>
      </c>
      <c r="GI5" s="139">
        <v>11205.68007551234</v>
      </c>
      <c r="GJ5" t="s">
        <v>1271</v>
      </c>
      <c r="GL5" t="s">
        <v>299</v>
      </c>
      <c r="GM5" s="264">
        <v>1</v>
      </c>
      <c r="GN5" s="265">
        <v>4.5454545454545456E-2</v>
      </c>
      <c r="GO5" s="260">
        <v>21</v>
      </c>
      <c r="GP5" s="261">
        <v>0.95454545454545459</v>
      </c>
      <c r="GQ5">
        <v>22</v>
      </c>
      <c r="GV5" s="1" t="s">
        <v>299</v>
      </c>
      <c r="GW5" s="272" t="s">
        <v>1271</v>
      </c>
      <c r="GZ5" s="139">
        <v>14</v>
      </c>
      <c r="HA5" s="139"/>
      <c r="HB5" s="205">
        <v>0.63636363636363635</v>
      </c>
      <c r="HC5" s="139">
        <v>17740.886041515776</v>
      </c>
      <c r="HD5" s="139"/>
      <c r="HE5" s="139">
        <v>10</v>
      </c>
      <c r="HF5" s="205">
        <v>0.45454545454545453</v>
      </c>
      <c r="HG5" s="139">
        <v>7974.2005816497904</v>
      </c>
      <c r="HH5" t="s">
        <v>1271</v>
      </c>
      <c r="HJ5" t="s">
        <v>299</v>
      </c>
      <c r="HK5" s="264">
        <v>2</v>
      </c>
      <c r="HL5" s="265">
        <v>9.0909090909090912E-2</v>
      </c>
      <c r="HM5" s="260">
        <v>20</v>
      </c>
      <c r="HN5" s="261">
        <v>0.90909090909090906</v>
      </c>
      <c r="HO5">
        <v>22</v>
      </c>
      <c r="HT5" s="1" t="s">
        <v>299</v>
      </c>
      <c r="HU5" s="276" t="s">
        <v>1271</v>
      </c>
      <c r="HX5" s="139">
        <v>8</v>
      </c>
      <c r="HY5" s="139"/>
      <c r="HZ5" s="205">
        <v>0.36363636363636365</v>
      </c>
      <c r="IA5" s="139">
        <v>-7232.8449490941348</v>
      </c>
      <c r="IB5" s="139"/>
      <c r="IC5" s="139">
        <v>10</v>
      </c>
      <c r="ID5" s="205">
        <v>0.45454545454545453</v>
      </c>
      <c r="IE5" s="139">
        <v>-3338.1628328296583</v>
      </c>
      <c r="IF5" t="s">
        <v>1272</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1272</v>
      </c>
      <c r="IX5" s="139">
        <v>11</v>
      </c>
      <c r="IY5" s="139"/>
      <c r="IZ5" s="205">
        <v>0.5</v>
      </c>
      <c r="JA5" s="139">
        <v>357.58039361663782</v>
      </c>
      <c r="JB5" s="139"/>
      <c r="JC5" s="139">
        <v>12</v>
      </c>
      <c r="JD5" s="205">
        <v>0.54545454545454541</v>
      </c>
      <c r="JE5" s="139">
        <v>-3105.8195639801802</v>
      </c>
      <c r="JF5" t="s">
        <v>1271</v>
      </c>
      <c r="JG5" t="s">
        <v>299</v>
      </c>
      <c r="JH5" s="264">
        <v>6</v>
      </c>
      <c r="JI5" s="265">
        <v>0.27272727272727271</v>
      </c>
      <c r="JJ5" s="264">
        <v>11</v>
      </c>
      <c r="JK5" s="265">
        <v>0.5</v>
      </c>
      <c r="JL5" s="260">
        <v>16</v>
      </c>
      <c r="JM5" s="261">
        <v>0.72727272727272729</v>
      </c>
      <c r="JN5" s="260">
        <v>11</v>
      </c>
      <c r="JO5" s="265">
        <v>0.5</v>
      </c>
      <c r="JP5">
        <v>22</v>
      </c>
      <c r="JQ5" s="282">
        <v>22</v>
      </c>
      <c r="JT5" s="1" t="s">
        <v>299</v>
      </c>
      <c r="JU5" s="276" t="s">
        <v>1271</v>
      </c>
      <c r="JX5" s="139">
        <v>10</v>
      </c>
      <c r="JY5" s="139"/>
      <c r="JZ5" s="205">
        <v>0.45454545454545453</v>
      </c>
      <c r="KA5" s="139">
        <v>-4898.358371591632</v>
      </c>
      <c r="KB5" s="139"/>
      <c r="KC5" s="139">
        <v>12</v>
      </c>
      <c r="KD5" s="205">
        <v>0.54545454545454541</v>
      </c>
      <c r="KE5" s="139">
        <v>1608.6542521871215</v>
      </c>
      <c r="KF5" t="s">
        <v>1271</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1271</v>
      </c>
      <c r="KX5" s="139">
        <v>9</v>
      </c>
      <c r="KY5" s="139"/>
      <c r="KZ5" s="205">
        <v>0.40909090909090912</v>
      </c>
      <c r="LA5" s="139">
        <v>-16630.998454726876</v>
      </c>
      <c r="LB5" s="139"/>
      <c r="LC5" s="139">
        <v>11</v>
      </c>
      <c r="LD5" s="205">
        <v>0.5</v>
      </c>
      <c r="LE5" s="139">
        <v>-8419.9173874349108</v>
      </c>
      <c r="LF5" t="s">
        <v>1271</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1271</v>
      </c>
      <c r="LX5" s="139">
        <v>12</v>
      </c>
      <c r="LY5" s="139"/>
      <c r="LZ5" s="205">
        <v>0.54545454545454541</v>
      </c>
      <c r="MA5" s="139">
        <v>637.64034284135676</v>
      </c>
      <c r="MB5" s="139"/>
      <c r="MC5" s="139">
        <v>9</v>
      </c>
      <c r="MD5" s="205">
        <v>0.40909090909090912</v>
      </c>
      <c r="ME5" s="139">
        <v>-2720.6855610388216</v>
      </c>
      <c r="MF5" t="s">
        <v>1272</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1272</v>
      </c>
      <c r="MX5" s="139">
        <v>11</v>
      </c>
      <c r="MY5" s="139"/>
      <c r="MZ5" s="205">
        <v>0.5</v>
      </c>
      <c r="NA5" s="139">
        <v>424.26543121913431</v>
      </c>
      <c r="NB5" s="139"/>
      <c r="NC5" s="139">
        <v>10</v>
      </c>
      <c r="ND5" s="205">
        <v>0.45454545454545453</v>
      </c>
      <c r="NE5" s="139">
        <v>-2202.3094782583062</v>
      </c>
      <c r="NF5" t="s">
        <v>1272</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1272</v>
      </c>
      <c r="NX5" s="139">
        <v>14</v>
      </c>
      <c r="NY5" s="139"/>
      <c r="NZ5" s="205">
        <v>0.63636363636363635</v>
      </c>
      <c r="OA5" s="139">
        <v>7881.5058255314143</v>
      </c>
      <c r="OB5" s="139"/>
      <c r="OC5" s="139">
        <v>11</v>
      </c>
      <c r="OD5" s="205">
        <v>0.5</v>
      </c>
      <c r="OE5" s="139">
        <v>9074.5732422053989</v>
      </c>
      <c r="OF5" t="s">
        <v>1271</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tr">
        <f t="shared" si="27"/>
        <v>normal</v>
      </c>
      <c r="OX5" s="139">
        <f t="shared" si="35"/>
        <v>0</v>
      </c>
      <c r="OY5" s="139"/>
      <c r="OZ5" s="205">
        <f t="shared" si="0"/>
        <v>0</v>
      </c>
      <c r="PA5" s="139">
        <f t="shared" si="1"/>
        <v>0</v>
      </c>
      <c r="PB5" s="139"/>
      <c r="PC5" s="139">
        <f t="shared" si="2"/>
        <v>0</v>
      </c>
      <c r="PD5" s="205">
        <f t="shared" si="3"/>
        <v>0</v>
      </c>
      <c r="PE5" s="139">
        <f t="shared" si="4"/>
        <v>0</v>
      </c>
      <c r="PF5" t="str">
        <f t="shared" si="36"/>
        <v>normal</v>
      </c>
      <c r="PG5" t="str">
        <f t="shared" si="28"/>
        <v>index</v>
      </c>
      <c r="PH5" s="264">
        <f t="shared" si="5"/>
        <v>0</v>
      </c>
      <c r="PI5" s="265" t="e">
        <f t="shared" si="6"/>
        <v>#DIV/0!</v>
      </c>
      <c r="PJ5" s="264">
        <f t="shared" si="29"/>
        <v>14</v>
      </c>
      <c r="PK5" s="265" t="e">
        <f t="shared" si="7"/>
        <v>#DIV/0!</v>
      </c>
      <c r="PL5" s="260">
        <f t="shared" si="8"/>
        <v>0</v>
      </c>
      <c r="PM5" s="261" t="e">
        <f t="shared" si="9"/>
        <v>#DIV/0!</v>
      </c>
      <c r="PN5" s="260">
        <f t="shared" si="10"/>
        <v>8</v>
      </c>
      <c r="PO5" s="265" t="e">
        <f t="shared" si="11"/>
        <v>#DIV/0!</v>
      </c>
      <c r="PP5">
        <f t="shared" si="12"/>
        <v>0</v>
      </c>
      <c r="PQ5" s="282">
        <f t="shared" si="30"/>
        <v>22</v>
      </c>
      <c r="PT5" s="1" t="s">
        <v>299</v>
      </c>
      <c r="PU5" s="276" t="str">
        <f t="shared" si="31"/>
        <v>normal</v>
      </c>
      <c r="PX5" s="139">
        <f t="shared" si="37"/>
        <v>22</v>
      </c>
      <c r="PY5" s="139"/>
      <c r="PZ5" s="205">
        <f t="shared" si="13"/>
        <v>1</v>
      </c>
      <c r="QA5" s="139">
        <f t="shared" si="14"/>
        <v>0</v>
      </c>
      <c r="QB5" s="139"/>
      <c r="QC5" s="139">
        <f t="shared" si="15"/>
        <v>22</v>
      </c>
      <c r="QD5" s="205">
        <f t="shared" si="16"/>
        <v>1</v>
      </c>
      <c r="QE5" s="139">
        <f t="shared" si="17"/>
        <v>0</v>
      </c>
      <c r="QF5" t="str">
        <f t="shared" si="38"/>
        <v>normal</v>
      </c>
      <c r="QG5" t="str">
        <f t="shared" si="32"/>
        <v>index</v>
      </c>
      <c r="QH5" s="264">
        <f t="shared" si="18"/>
        <v>0</v>
      </c>
      <c r="QI5" s="265" t="e">
        <f t="shared" si="19"/>
        <v>#DIV/0!</v>
      </c>
      <c r="QJ5" s="264">
        <f t="shared" si="33"/>
        <v>0</v>
      </c>
      <c r="QK5" s="265" t="e">
        <f t="shared" si="20"/>
        <v>#DIV/0!</v>
      </c>
      <c r="QL5" s="260">
        <f t="shared" si="21"/>
        <v>0</v>
      </c>
      <c r="QM5" s="261" t="e">
        <f t="shared" si="22"/>
        <v>#DIV/0!</v>
      </c>
      <c r="QN5" s="260">
        <f t="shared" si="23"/>
        <v>0</v>
      </c>
      <c r="QO5" s="265" t="e">
        <f t="shared" si="24"/>
        <v>#DIV/0!</v>
      </c>
      <c r="QP5">
        <f t="shared" si="25"/>
        <v>0</v>
      </c>
      <c r="QQ5" s="282">
        <f t="shared" si="34"/>
        <v>0</v>
      </c>
    </row>
    <row r="6" spans="1:460" outlineLevel="1" x14ac:dyDescent="0.25">
      <c r="A6" s="1" t="s">
        <v>318</v>
      </c>
      <c r="C6">
        <f t="shared" si="26"/>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1271</v>
      </c>
      <c r="EC6">
        <v>3</v>
      </c>
      <c r="ED6">
        <v>0</v>
      </c>
      <c r="EE6">
        <v>3</v>
      </c>
      <c r="EJ6" s="1" t="s">
        <v>318</v>
      </c>
      <c r="EK6" t="s">
        <v>1271</v>
      </c>
      <c r="EM6" s="139">
        <v>1</v>
      </c>
      <c r="EN6" s="205">
        <v>0.33333333333333331</v>
      </c>
      <c r="EO6" s="139">
        <v>-1274.9066510456191</v>
      </c>
      <c r="EP6" s="139"/>
      <c r="EQ6" s="139">
        <v>2</v>
      </c>
      <c r="ER6" s="205">
        <v>0.66666666666666663</v>
      </c>
      <c r="ES6" s="139">
        <v>1423.2897417407366</v>
      </c>
      <c r="ET6" t="s">
        <v>1271</v>
      </c>
      <c r="EV6">
        <v>1</v>
      </c>
      <c r="EW6">
        <v>2</v>
      </c>
      <c r="EX6">
        <v>3</v>
      </c>
      <c r="FD6" s="1" t="s">
        <v>318</v>
      </c>
      <c r="FE6" t="s">
        <v>1271</v>
      </c>
      <c r="FG6" s="139">
        <v>2</v>
      </c>
      <c r="FH6" s="205">
        <v>0.66666666666666663</v>
      </c>
      <c r="FI6" s="139">
        <v>192.34311376639218</v>
      </c>
      <c r="FJ6" s="139"/>
      <c r="FK6" s="139">
        <v>0</v>
      </c>
      <c r="FL6" s="205">
        <v>0</v>
      </c>
      <c r="FM6" s="139">
        <v>-3746.9076909668038</v>
      </c>
      <c r="FN6" t="s">
        <v>1272</v>
      </c>
      <c r="FP6">
        <v>1</v>
      </c>
      <c r="FQ6">
        <v>2</v>
      </c>
      <c r="FR6">
        <v>3</v>
      </c>
      <c r="FX6" s="1" t="s">
        <v>318</v>
      </c>
      <c r="FY6" t="s">
        <v>1272</v>
      </c>
      <c r="GB6" s="139">
        <v>3</v>
      </c>
      <c r="GC6" s="139"/>
      <c r="GD6" s="205">
        <v>1</v>
      </c>
      <c r="GE6" s="139">
        <v>9815.4375732268873</v>
      </c>
      <c r="GF6" s="139"/>
      <c r="GG6" s="139">
        <v>0</v>
      </c>
      <c r="GH6" s="205">
        <v>0</v>
      </c>
      <c r="GI6" s="139">
        <v>-9815.4375732268873</v>
      </c>
      <c r="GJ6" t="s">
        <v>1272</v>
      </c>
      <c r="GL6" t="s">
        <v>318</v>
      </c>
      <c r="GM6" s="264">
        <v>1</v>
      </c>
      <c r="GN6" s="265">
        <v>0.33333333333333331</v>
      </c>
      <c r="GO6" s="260">
        <v>2</v>
      </c>
      <c r="GP6" s="261">
        <v>0.66666666666666663</v>
      </c>
      <c r="GQ6">
        <v>3</v>
      </c>
      <c r="GV6" s="1" t="s">
        <v>318</v>
      </c>
      <c r="GW6" s="272" t="s">
        <v>1272</v>
      </c>
      <c r="GZ6" s="139">
        <v>2</v>
      </c>
      <c r="HA6" s="139"/>
      <c r="HB6" s="205">
        <v>0.66666666666666663</v>
      </c>
      <c r="HC6" s="139">
        <v>2210.8461094284594</v>
      </c>
      <c r="HD6" s="139"/>
      <c r="HE6" s="139">
        <v>2</v>
      </c>
      <c r="HF6" s="205">
        <v>0.66666666666666663</v>
      </c>
      <c r="HG6" s="139">
        <v>-1102.2675911729884</v>
      </c>
      <c r="HH6" t="s">
        <v>1271</v>
      </c>
      <c r="HJ6" t="s">
        <v>318</v>
      </c>
      <c r="HK6" s="264">
        <v>3</v>
      </c>
      <c r="HL6" s="265">
        <v>1</v>
      </c>
      <c r="HM6" s="260">
        <v>0</v>
      </c>
      <c r="HN6" s="261">
        <v>0</v>
      </c>
      <c r="HO6">
        <v>3</v>
      </c>
      <c r="HT6" s="1" t="s">
        <v>318</v>
      </c>
      <c r="HU6" s="276" t="s">
        <v>1271</v>
      </c>
      <c r="HX6" s="139">
        <v>1</v>
      </c>
      <c r="HY6" s="139"/>
      <c r="HZ6" s="205">
        <v>0.33333333333333331</v>
      </c>
      <c r="IA6" s="139">
        <v>-1215.1230221939452</v>
      </c>
      <c r="IB6" s="139"/>
      <c r="IC6" s="139">
        <v>0</v>
      </c>
      <c r="ID6" s="205">
        <v>0</v>
      </c>
      <c r="IE6" s="139">
        <v>-2898.4143739999136</v>
      </c>
      <c r="IF6" t="s">
        <v>1272</v>
      </c>
      <c r="IG6" t="s">
        <v>318</v>
      </c>
      <c r="IH6" s="264">
        <v>0</v>
      </c>
      <c r="II6" s="265">
        <v>0</v>
      </c>
      <c r="IJ6" s="264">
        <v>2</v>
      </c>
      <c r="IK6" s="265">
        <v>0.66666666666666663</v>
      </c>
      <c r="IL6" s="260">
        <v>3</v>
      </c>
      <c r="IM6" s="261">
        <v>1</v>
      </c>
      <c r="IN6" s="260">
        <v>1</v>
      </c>
      <c r="IO6" s="265">
        <v>0.33333333333333331</v>
      </c>
      <c r="IP6">
        <v>3</v>
      </c>
      <c r="IQ6" s="282">
        <v>3</v>
      </c>
      <c r="IT6" s="1" t="s">
        <v>318</v>
      </c>
      <c r="IU6" s="276" t="s">
        <v>1272</v>
      </c>
      <c r="IX6" s="139">
        <v>2</v>
      </c>
      <c r="IY6" s="139"/>
      <c r="IZ6" s="205">
        <v>0.66666666666666663</v>
      </c>
      <c r="JA6" s="139">
        <v>-638.07802388391997</v>
      </c>
      <c r="JB6" s="139"/>
      <c r="JC6" s="139">
        <v>1</v>
      </c>
      <c r="JD6" s="205">
        <v>0.33333333333333331</v>
      </c>
      <c r="JE6" s="139">
        <v>638.07802388391997</v>
      </c>
      <c r="JF6" t="s">
        <v>1271</v>
      </c>
      <c r="JG6" t="s">
        <v>318</v>
      </c>
      <c r="JH6" s="264">
        <v>1</v>
      </c>
      <c r="JI6" s="265">
        <v>0.33333333333333331</v>
      </c>
      <c r="JJ6" s="264">
        <v>0</v>
      </c>
      <c r="JK6" s="265">
        <v>0</v>
      </c>
      <c r="JL6" s="260">
        <v>2</v>
      </c>
      <c r="JM6" s="261">
        <v>0.66666666666666663</v>
      </c>
      <c r="JN6" s="260">
        <v>3</v>
      </c>
      <c r="JO6" s="265">
        <v>1</v>
      </c>
      <c r="JP6">
        <v>3</v>
      </c>
      <c r="JQ6" s="282">
        <v>3</v>
      </c>
      <c r="JT6" s="1" t="s">
        <v>318</v>
      </c>
      <c r="JU6" s="276" t="s">
        <v>1271</v>
      </c>
      <c r="JX6" s="139">
        <v>3</v>
      </c>
      <c r="JY6" s="139"/>
      <c r="JZ6" s="205">
        <v>1</v>
      </c>
      <c r="KA6" s="139">
        <v>2236.2626093853642</v>
      </c>
      <c r="KB6" s="139"/>
      <c r="KC6" s="139">
        <v>1</v>
      </c>
      <c r="KD6" s="205">
        <v>0.33333333333333331</v>
      </c>
      <c r="KE6" s="139">
        <v>-1200.0391456985319</v>
      </c>
      <c r="KF6" t="s">
        <v>1272</v>
      </c>
      <c r="KG6" t="s">
        <v>318</v>
      </c>
      <c r="KH6" s="264">
        <v>0</v>
      </c>
      <c r="KI6" s="265">
        <v>0</v>
      </c>
      <c r="KJ6" s="264">
        <v>0</v>
      </c>
      <c r="KK6" s="265">
        <v>0</v>
      </c>
      <c r="KL6" s="260">
        <v>3</v>
      </c>
      <c r="KM6" s="261">
        <v>1</v>
      </c>
      <c r="KN6" s="260">
        <v>3</v>
      </c>
      <c r="KO6" s="265">
        <v>1</v>
      </c>
      <c r="KP6">
        <v>3</v>
      </c>
      <c r="KQ6" s="282">
        <v>3</v>
      </c>
      <c r="KT6" s="1" t="s">
        <v>318</v>
      </c>
      <c r="KU6" s="276" t="s">
        <v>1272</v>
      </c>
      <c r="KX6" s="139">
        <v>2</v>
      </c>
      <c r="KY6" s="139"/>
      <c r="KZ6" s="205">
        <v>0.66666666666666663</v>
      </c>
      <c r="LA6" s="139">
        <v>1816.2606892746676</v>
      </c>
      <c r="LB6" s="139"/>
      <c r="LC6" s="139">
        <v>1</v>
      </c>
      <c r="LD6" s="205">
        <v>0.33333333333333331</v>
      </c>
      <c r="LE6" s="139">
        <v>-1816.2606892746676</v>
      </c>
      <c r="LF6" t="s">
        <v>1272</v>
      </c>
      <c r="LG6" t="s">
        <v>318</v>
      </c>
      <c r="LH6" s="264">
        <v>0</v>
      </c>
      <c r="LI6" s="265">
        <v>0</v>
      </c>
      <c r="LJ6" s="264">
        <v>1</v>
      </c>
      <c r="LK6" s="265">
        <v>0.33333333333333331</v>
      </c>
      <c r="LL6" s="260">
        <v>3</v>
      </c>
      <c r="LM6" s="261">
        <v>1</v>
      </c>
      <c r="LN6" s="260">
        <v>2</v>
      </c>
      <c r="LO6" s="265">
        <v>0.66666666666666663</v>
      </c>
      <c r="LP6">
        <v>3</v>
      </c>
      <c r="LQ6" s="282">
        <v>3</v>
      </c>
      <c r="LT6" s="1" t="s">
        <v>318</v>
      </c>
      <c r="LU6" s="276" t="s">
        <v>1272</v>
      </c>
      <c r="LX6" s="139">
        <v>1</v>
      </c>
      <c r="LY6" s="139"/>
      <c r="LZ6" s="205">
        <v>0.33333333333333331</v>
      </c>
      <c r="MA6" s="139">
        <v>-1539.237638776121</v>
      </c>
      <c r="MB6" s="139"/>
      <c r="MC6" s="139">
        <v>3</v>
      </c>
      <c r="MD6" s="205">
        <v>1</v>
      </c>
      <c r="ME6" s="139">
        <v>3051.1207191593289</v>
      </c>
      <c r="MF6" t="s">
        <v>1271</v>
      </c>
      <c r="MG6" t="s">
        <v>318</v>
      </c>
      <c r="MH6" s="264">
        <v>2</v>
      </c>
      <c r="MI6" s="265">
        <v>0.66666666666666663</v>
      </c>
      <c r="MJ6" s="264">
        <v>0</v>
      </c>
      <c r="MK6" s="265">
        <v>0</v>
      </c>
      <c r="ML6" s="260">
        <v>1</v>
      </c>
      <c r="MM6" s="261">
        <v>0.33333333333333331</v>
      </c>
      <c r="MN6" s="260">
        <v>3</v>
      </c>
      <c r="MO6" s="265">
        <v>1</v>
      </c>
      <c r="MP6">
        <v>3</v>
      </c>
      <c r="MQ6" s="282">
        <v>3</v>
      </c>
      <c r="MT6" s="1" t="s">
        <v>318</v>
      </c>
      <c r="MU6" s="276" t="s">
        <v>1271</v>
      </c>
      <c r="MX6" s="139">
        <v>3</v>
      </c>
      <c r="MY6" s="139"/>
      <c r="MZ6" s="205">
        <v>1</v>
      </c>
      <c r="NA6" s="139">
        <v>3645.3310447078702</v>
      </c>
      <c r="NB6" s="139"/>
      <c r="NC6" s="139">
        <v>3</v>
      </c>
      <c r="ND6" s="205">
        <v>1</v>
      </c>
      <c r="NE6" s="139">
        <v>3645.3310447078702</v>
      </c>
      <c r="NF6" t="s">
        <v>1271</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1271</v>
      </c>
      <c r="NX6" s="139">
        <v>2</v>
      </c>
      <c r="NY6" s="139"/>
      <c r="NZ6" s="205">
        <v>0.66666666666666663</v>
      </c>
      <c r="OA6" s="139">
        <v>1175.9798100766898</v>
      </c>
      <c r="OB6" s="139"/>
      <c r="OC6" s="139">
        <v>3</v>
      </c>
      <c r="OD6" s="205">
        <v>1</v>
      </c>
      <c r="OE6" s="139">
        <v>3410.5080783184271</v>
      </c>
      <c r="OF6" t="s">
        <v>1271</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tr">
        <f t="shared" si="27"/>
        <v>normal</v>
      </c>
      <c r="OX6" s="139">
        <f t="shared" si="35"/>
        <v>0</v>
      </c>
      <c r="OY6" s="139"/>
      <c r="OZ6" s="205">
        <f t="shared" si="0"/>
        <v>0</v>
      </c>
      <c r="PA6" s="139">
        <f t="shared" si="1"/>
        <v>0</v>
      </c>
      <c r="PB6" s="139"/>
      <c r="PC6" s="139">
        <f t="shared" si="2"/>
        <v>0</v>
      </c>
      <c r="PD6" s="205">
        <f t="shared" si="3"/>
        <v>0</v>
      </c>
      <c r="PE6" s="139">
        <f t="shared" si="4"/>
        <v>0</v>
      </c>
      <c r="PF6" t="str">
        <f t="shared" si="36"/>
        <v>normal</v>
      </c>
      <c r="PG6" t="str">
        <f t="shared" si="28"/>
        <v>meat</v>
      </c>
      <c r="PH6" s="264">
        <f t="shared" si="5"/>
        <v>0</v>
      </c>
      <c r="PI6" s="265" t="e">
        <f t="shared" si="6"/>
        <v>#DIV/0!</v>
      </c>
      <c r="PJ6" s="264">
        <f t="shared" si="29"/>
        <v>1</v>
      </c>
      <c r="PK6" s="265" t="e">
        <f t="shared" si="7"/>
        <v>#DIV/0!</v>
      </c>
      <c r="PL6" s="260">
        <f t="shared" si="8"/>
        <v>0</v>
      </c>
      <c r="PM6" s="261" t="e">
        <f t="shared" si="9"/>
        <v>#DIV/0!</v>
      </c>
      <c r="PN6" s="260">
        <f t="shared" si="10"/>
        <v>2</v>
      </c>
      <c r="PO6" s="265" t="e">
        <f t="shared" si="11"/>
        <v>#DIV/0!</v>
      </c>
      <c r="PP6">
        <f t="shared" si="12"/>
        <v>0</v>
      </c>
      <c r="PQ6" s="282">
        <f t="shared" si="30"/>
        <v>3</v>
      </c>
      <c r="PT6" s="1" t="s">
        <v>318</v>
      </c>
      <c r="PU6" s="276" t="str">
        <f t="shared" si="31"/>
        <v>normal</v>
      </c>
      <c r="PX6" s="139">
        <f t="shared" si="37"/>
        <v>3</v>
      </c>
      <c r="PY6" s="139"/>
      <c r="PZ6" s="205">
        <f t="shared" si="13"/>
        <v>1</v>
      </c>
      <c r="QA6" s="139">
        <f t="shared" si="14"/>
        <v>0</v>
      </c>
      <c r="QB6" s="139"/>
      <c r="QC6" s="139">
        <f t="shared" si="15"/>
        <v>3</v>
      </c>
      <c r="QD6" s="205">
        <f t="shared" si="16"/>
        <v>1</v>
      </c>
      <c r="QE6" s="139">
        <f t="shared" si="17"/>
        <v>0</v>
      </c>
      <c r="QF6" t="str">
        <f t="shared" si="38"/>
        <v>normal</v>
      </c>
      <c r="QG6" t="str">
        <f t="shared" si="32"/>
        <v>meat</v>
      </c>
      <c r="QH6" s="264">
        <f t="shared" si="18"/>
        <v>0</v>
      </c>
      <c r="QI6" s="265" t="e">
        <f t="shared" si="19"/>
        <v>#DIV/0!</v>
      </c>
      <c r="QJ6" s="264">
        <f t="shared" si="33"/>
        <v>0</v>
      </c>
      <c r="QK6" s="265" t="e">
        <f t="shared" si="20"/>
        <v>#DIV/0!</v>
      </c>
      <c r="QL6" s="260">
        <f t="shared" si="21"/>
        <v>0</v>
      </c>
      <c r="QM6" s="261" t="e">
        <f t="shared" si="22"/>
        <v>#DIV/0!</v>
      </c>
      <c r="QN6" s="260">
        <f t="shared" si="23"/>
        <v>0</v>
      </c>
      <c r="QO6" s="265" t="e">
        <f t="shared" si="24"/>
        <v>#DIV/0!</v>
      </c>
      <c r="QP6">
        <f t="shared" si="25"/>
        <v>0</v>
      </c>
      <c r="QQ6" s="282">
        <f t="shared" si="34"/>
        <v>0</v>
      </c>
    </row>
    <row r="7" spans="1:460" outlineLevel="1" x14ac:dyDescent="0.25">
      <c r="A7" s="1" t="s">
        <v>352</v>
      </c>
      <c r="C7">
        <f t="shared" si="26"/>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1272</v>
      </c>
      <c r="EC7">
        <v>5</v>
      </c>
      <c r="ED7">
        <v>0</v>
      </c>
      <c r="EE7">
        <v>5</v>
      </c>
      <c r="EJ7" s="1" t="s">
        <v>352</v>
      </c>
      <c r="EK7" t="s">
        <v>1272</v>
      </c>
      <c r="EM7" s="139">
        <v>3</v>
      </c>
      <c r="EN7" s="205">
        <v>0.6</v>
      </c>
      <c r="EO7" s="139">
        <v>639.65626336125024</v>
      </c>
      <c r="EP7" s="139"/>
      <c r="EQ7" s="139">
        <v>3</v>
      </c>
      <c r="ER7" s="205">
        <v>0.6</v>
      </c>
      <c r="ES7" s="139">
        <v>-636.67265974035672</v>
      </c>
      <c r="ET7" t="s">
        <v>1271</v>
      </c>
      <c r="EV7">
        <v>2</v>
      </c>
      <c r="EW7">
        <v>3</v>
      </c>
      <c r="EX7">
        <v>5</v>
      </c>
      <c r="FD7" s="1" t="s">
        <v>352</v>
      </c>
      <c r="FE7" t="s">
        <v>1271</v>
      </c>
      <c r="FG7" s="139">
        <v>1</v>
      </c>
      <c r="FH7" s="205">
        <v>0.2</v>
      </c>
      <c r="FI7" s="139">
        <v>-1531.0426126975842</v>
      </c>
      <c r="FJ7" s="139"/>
      <c r="FK7" s="139">
        <v>3</v>
      </c>
      <c r="FL7" s="205">
        <v>0.6</v>
      </c>
      <c r="FM7" s="139">
        <v>1963.9977098464815</v>
      </c>
      <c r="FN7" t="s">
        <v>1271</v>
      </c>
      <c r="FP7">
        <v>2</v>
      </c>
      <c r="FQ7">
        <v>3</v>
      </c>
      <c r="FR7">
        <v>5</v>
      </c>
      <c r="FX7" s="1" t="s">
        <v>352</v>
      </c>
      <c r="FY7" t="s">
        <v>1271</v>
      </c>
      <c r="GB7" s="139">
        <v>3</v>
      </c>
      <c r="GC7" s="139"/>
      <c r="GD7" s="205">
        <v>0.6</v>
      </c>
      <c r="GE7" s="139">
        <v>-1583.7059019420642</v>
      </c>
      <c r="GF7" s="139"/>
      <c r="GG7" s="139">
        <v>2</v>
      </c>
      <c r="GH7" s="205">
        <v>0.4</v>
      </c>
      <c r="GI7" s="139">
        <v>-722.350457769066</v>
      </c>
      <c r="GJ7" t="s">
        <v>1272</v>
      </c>
      <c r="GL7" t="s">
        <v>352</v>
      </c>
      <c r="GM7" s="264">
        <v>4</v>
      </c>
      <c r="GN7" s="265">
        <v>0.8</v>
      </c>
      <c r="GO7" s="260">
        <v>1</v>
      </c>
      <c r="GP7" s="261">
        <v>0.2</v>
      </c>
      <c r="GQ7">
        <v>5</v>
      </c>
      <c r="GV7" s="1" t="s">
        <v>352</v>
      </c>
      <c r="GW7" s="272" t="s">
        <v>1272</v>
      </c>
      <c r="GZ7" s="139">
        <v>3</v>
      </c>
      <c r="HA7" s="139"/>
      <c r="HB7" s="205">
        <v>0.6</v>
      </c>
      <c r="HC7" s="139">
        <v>2605.1966962220245</v>
      </c>
      <c r="HD7" s="139"/>
      <c r="HE7" s="139">
        <v>3</v>
      </c>
      <c r="HF7" s="205">
        <v>0.6</v>
      </c>
      <c r="HG7" s="139">
        <v>2655.6274496472975</v>
      </c>
      <c r="HH7" t="s">
        <v>1271</v>
      </c>
      <c r="HJ7" t="s">
        <v>352</v>
      </c>
      <c r="HK7" s="264">
        <v>1</v>
      </c>
      <c r="HL7" s="265">
        <v>0.2</v>
      </c>
      <c r="HM7" s="260">
        <v>4</v>
      </c>
      <c r="HN7" s="261">
        <v>0.8</v>
      </c>
      <c r="HO7">
        <v>5</v>
      </c>
      <c r="HT7" s="1" t="s">
        <v>352</v>
      </c>
      <c r="HU7" s="276" t="s">
        <v>1271</v>
      </c>
      <c r="HX7" s="139">
        <v>1</v>
      </c>
      <c r="HY7" s="139"/>
      <c r="HZ7" s="205">
        <v>0.2</v>
      </c>
      <c r="IA7" s="139">
        <v>-2925.9768234522012</v>
      </c>
      <c r="IB7" s="139"/>
      <c r="IC7" s="139">
        <v>4</v>
      </c>
      <c r="ID7" s="205">
        <v>0.8</v>
      </c>
      <c r="IE7" s="139">
        <v>2981.2018308546426</v>
      </c>
      <c r="IF7" t="s">
        <v>1271</v>
      </c>
      <c r="IG7" t="s">
        <v>352</v>
      </c>
      <c r="IH7" s="264">
        <v>4</v>
      </c>
      <c r="II7" s="265">
        <v>0.8</v>
      </c>
      <c r="IJ7" s="264">
        <v>0</v>
      </c>
      <c r="IK7" s="265">
        <v>0</v>
      </c>
      <c r="IL7" s="260">
        <v>1</v>
      </c>
      <c r="IM7" s="261">
        <v>0.2</v>
      </c>
      <c r="IN7" s="260">
        <v>5</v>
      </c>
      <c r="IO7" s="265">
        <v>1</v>
      </c>
      <c r="IP7">
        <v>5</v>
      </c>
      <c r="IQ7" s="282">
        <v>5</v>
      </c>
      <c r="IT7" s="1" t="s">
        <v>352</v>
      </c>
      <c r="IU7" s="276" t="s">
        <v>1271</v>
      </c>
      <c r="IX7" s="139">
        <v>3</v>
      </c>
      <c r="IY7" s="139"/>
      <c r="IZ7" s="205">
        <v>0.6</v>
      </c>
      <c r="JA7" s="139">
        <v>1721.1333536616989</v>
      </c>
      <c r="JB7" s="139"/>
      <c r="JC7" s="139">
        <v>2</v>
      </c>
      <c r="JD7" s="205">
        <v>0.4</v>
      </c>
      <c r="JE7" s="139">
        <v>-1157.1170187454341</v>
      </c>
      <c r="JF7" t="s">
        <v>1272</v>
      </c>
      <c r="JG7" t="s">
        <v>352</v>
      </c>
      <c r="JH7" s="264">
        <v>4</v>
      </c>
      <c r="JI7" s="265">
        <v>0.8</v>
      </c>
      <c r="JJ7" s="264">
        <v>2</v>
      </c>
      <c r="JK7" s="265">
        <v>0.4</v>
      </c>
      <c r="JL7" s="260">
        <v>1</v>
      </c>
      <c r="JM7" s="261">
        <v>0.2</v>
      </c>
      <c r="JN7" s="260">
        <v>3</v>
      </c>
      <c r="JO7" s="265">
        <v>0.6</v>
      </c>
      <c r="JP7">
        <v>5</v>
      </c>
      <c r="JQ7" s="282">
        <v>5</v>
      </c>
      <c r="JT7" s="1" t="s">
        <v>352</v>
      </c>
      <c r="JU7" s="276" t="s">
        <v>1272</v>
      </c>
      <c r="JX7" s="139">
        <v>2</v>
      </c>
      <c r="JY7" s="139"/>
      <c r="JZ7" s="205">
        <v>0.4</v>
      </c>
      <c r="KA7" s="139">
        <v>-1440.3453917417928</v>
      </c>
      <c r="KB7" s="139"/>
      <c r="KC7" s="139">
        <v>5</v>
      </c>
      <c r="KD7" s="205">
        <v>1</v>
      </c>
      <c r="KE7" s="139">
        <v>3207.8471725310574</v>
      </c>
      <c r="KF7" t="s">
        <v>1271</v>
      </c>
      <c r="KG7" t="s">
        <v>352</v>
      </c>
      <c r="KH7" s="264">
        <v>1</v>
      </c>
      <c r="KI7" s="265">
        <v>0.2</v>
      </c>
      <c r="KJ7" s="264">
        <v>2</v>
      </c>
      <c r="KK7" s="265">
        <v>0.4</v>
      </c>
      <c r="KL7" s="260">
        <v>4</v>
      </c>
      <c r="KM7" s="261">
        <v>0.8</v>
      </c>
      <c r="KN7" s="260">
        <v>3</v>
      </c>
      <c r="KO7" s="265">
        <v>0.6</v>
      </c>
      <c r="KP7">
        <v>5</v>
      </c>
      <c r="KQ7" s="282">
        <v>5</v>
      </c>
      <c r="KT7" s="1" t="s">
        <v>352</v>
      </c>
      <c r="KU7" s="276" t="s">
        <v>1271</v>
      </c>
      <c r="KX7" s="139">
        <v>2</v>
      </c>
      <c r="KY7" s="139"/>
      <c r="KZ7" s="205">
        <v>0.4</v>
      </c>
      <c r="LA7" s="139">
        <v>-2103.7461156731879</v>
      </c>
      <c r="LB7" s="139"/>
      <c r="LC7" s="139">
        <v>2</v>
      </c>
      <c r="LD7" s="205">
        <v>0.4</v>
      </c>
      <c r="LE7" s="139">
        <v>-2208.4203267309395</v>
      </c>
      <c r="LF7" t="s">
        <v>1272</v>
      </c>
      <c r="LG7" t="s">
        <v>352</v>
      </c>
      <c r="LH7" s="264">
        <v>4</v>
      </c>
      <c r="LI7" s="265">
        <v>0.8</v>
      </c>
      <c r="LJ7" s="264">
        <v>3</v>
      </c>
      <c r="LK7" s="265">
        <v>0.6</v>
      </c>
      <c r="LL7" s="260">
        <v>1</v>
      </c>
      <c r="LM7" s="261">
        <v>0.2</v>
      </c>
      <c r="LN7" s="260">
        <v>2</v>
      </c>
      <c r="LO7" s="265">
        <v>0.4</v>
      </c>
      <c r="LP7">
        <v>5</v>
      </c>
      <c r="LQ7" s="282">
        <v>5</v>
      </c>
      <c r="LT7" s="1" t="s">
        <v>352</v>
      </c>
      <c r="LU7" s="276" t="s">
        <v>1272</v>
      </c>
      <c r="LX7" s="139">
        <v>3</v>
      </c>
      <c r="LY7" s="139"/>
      <c r="LZ7" s="205">
        <v>0.6</v>
      </c>
      <c r="MA7" s="139">
        <v>1853.5860576977743</v>
      </c>
      <c r="MB7" s="139"/>
      <c r="MC7" s="139">
        <v>4</v>
      </c>
      <c r="MD7" s="205">
        <v>0.8</v>
      </c>
      <c r="ME7" s="139">
        <v>4332.2257777128762</v>
      </c>
      <c r="MF7" t="s">
        <v>1271</v>
      </c>
      <c r="MG7" t="s">
        <v>352</v>
      </c>
      <c r="MH7" s="264">
        <v>2</v>
      </c>
      <c r="MI7" s="265">
        <v>0.4</v>
      </c>
      <c r="MJ7" s="264">
        <v>4</v>
      </c>
      <c r="MK7" s="265">
        <v>0.8</v>
      </c>
      <c r="ML7" s="260">
        <v>3</v>
      </c>
      <c r="MM7" s="261">
        <v>0.6</v>
      </c>
      <c r="MN7" s="260">
        <v>1</v>
      </c>
      <c r="MO7" s="265">
        <v>0.2</v>
      </c>
      <c r="MP7">
        <v>5</v>
      </c>
      <c r="MQ7" s="282">
        <v>5</v>
      </c>
      <c r="MT7" s="1" t="s">
        <v>352</v>
      </c>
      <c r="MU7" s="276" t="s">
        <v>1271</v>
      </c>
      <c r="MX7" s="139">
        <v>3</v>
      </c>
      <c r="MY7" s="139"/>
      <c r="MZ7" s="205">
        <v>0.6</v>
      </c>
      <c r="NA7" s="139">
        <v>2132.2730703762722</v>
      </c>
      <c r="NB7" s="139"/>
      <c r="NC7" s="139">
        <v>3</v>
      </c>
      <c r="ND7" s="205">
        <v>0.6</v>
      </c>
      <c r="NE7" s="139">
        <v>-34.888825308190498</v>
      </c>
      <c r="NF7" t="s">
        <v>1271</v>
      </c>
      <c r="NG7" t="s">
        <v>352</v>
      </c>
      <c r="NH7" s="264">
        <v>3</v>
      </c>
      <c r="NI7" s="265">
        <v>0.6</v>
      </c>
      <c r="NJ7" s="264">
        <v>3</v>
      </c>
      <c r="NK7" s="265">
        <v>0.6</v>
      </c>
      <c r="NL7" s="260">
        <v>2</v>
      </c>
      <c r="NM7" s="261">
        <v>0.4</v>
      </c>
      <c r="NN7" s="260">
        <v>2</v>
      </c>
      <c r="NO7" s="265">
        <v>0.4</v>
      </c>
      <c r="NP7">
        <v>5</v>
      </c>
      <c r="NQ7" s="282">
        <v>5</v>
      </c>
      <c r="NT7" s="1" t="s">
        <v>352</v>
      </c>
      <c r="NU7" s="276" t="s">
        <v>1271</v>
      </c>
      <c r="NX7" s="139">
        <v>4</v>
      </c>
      <c r="NY7" s="139"/>
      <c r="NZ7" s="205">
        <v>0.8</v>
      </c>
      <c r="OA7" s="139">
        <v>4061.7587894444982</v>
      </c>
      <c r="OB7" s="139"/>
      <c r="OC7" s="139">
        <v>3</v>
      </c>
      <c r="OD7" s="205">
        <v>0.6</v>
      </c>
      <c r="OE7" s="139">
        <v>3327.0197943357794</v>
      </c>
      <c r="OF7" t="s">
        <v>1271</v>
      </c>
      <c r="OG7" t="s">
        <v>352</v>
      </c>
      <c r="OH7" s="264">
        <v>3</v>
      </c>
      <c r="OI7" s="265">
        <v>0.6</v>
      </c>
      <c r="OJ7" s="264">
        <v>2</v>
      </c>
      <c r="OK7" s="265">
        <v>0.4</v>
      </c>
      <c r="OL7" s="260">
        <v>2</v>
      </c>
      <c r="OM7" s="261">
        <v>0.4</v>
      </c>
      <c r="ON7" s="260">
        <v>3</v>
      </c>
      <c r="OO7" s="265">
        <v>0.6</v>
      </c>
      <c r="OP7">
        <v>5</v>
      </c>
      <c r="OQ7" s="282">
        <v>5</v>
      </c>
      <c r="OT7" s="1" t="s">
        <v>352</v>
      </c>
      <c r="OU7" s="276" t="str">
        <f t="shared" si="27"/>
        <v>normal</v>
      </c>
      <c r="OX7" s="139">
        <f t="shared" si="35"/>
        <v>0</v>
      </c>
      <c r="OY7" s="139"/>
      <c r="OZ7" s="205">
        <f t="shared" si="0"/>
        <v>0</v>
      </c>
      <c r="PA7" s="139">
        <f t="shared" si="1"/>
        <v>0</v>
      </c>
      <c r="PB7" s="139"/>
      <c r="PC7" s="139">
        <f t="shared" si="2"/>
        <v>0</v>
      </c>
      <c r="PD7" s="205">
        <f t="shared" si="3"/>
        <v>0</v>
      </c>
      <c r="PE7" s="139">
        <f t="shared" si="4"/>
        <v>0</v>
      </c>
      <c r="PF7" t="str">
        <f t="shared" si="36"/>
        <v>normal</v>
      </c>
      <c r="PG7" t="str">
        <f t="shared" si="28"/>
        <v>metal</v>
      </c>
      <c r="PH7" s="264">
        <f t="shared" si="5"/>
        <v>0</v>
      </c>
      <c r="PI7" s="265" t="e">
        <f t="shared" si="6"/>
        <v>#DIV/0!</v>
      </c>
      <c r="PJ7" s="264">
        <f t="shared" si="29"/>
        <v>2</v>
      </c>
      <c r="PK7" s="265" t="e">
        <f t="shared" si="7"/>
        <v>#DIV/0!</v>
      </c>
      <c r="PL7" s="260">
        <f t="shared" si="8"/>
        <v>0</v>
      </c>
      <c r="PM7" s="261" t="e">
        <f t="shared" si="9"/>
        <v>#DIV/0!</v>
      </c>
      <c r="PN7" s="260">
        <f t="shared" si="10"/>
        <v>3</v>
      </c>
      <c r="PO7" s="265" t="e">
        <f t="shared" si="11"/>
        <v>#DIV/0!</v>
      </c>
      <c r="PP7">
        <f t="shared" si="12"/>
        <v>0</v>
      </c>
      <c r="PQ7" s="282">
        <f t="shared" si="30"/>
        <v>5</v>
      </c>
      <c r="PT7" s="1" t="s">
        <v>352</v>
      </c>
      <c r="PU7" s="276" t="str">
        <f t="shared" si="31"/>
        <v>normal</v>
      </c>
      <c r="PX7" s="139">
        <f t="shared" si="37"/>
        <v>5</v>
      </c>
      <c r="PY7" s="139"/>
      <c r="PZ7" s="205">
        <f t="shared" si="13"/>
        <v>1</v>
      </c>
      <c r="QA7" s="139">
        <f t="shared" si="14"/>
        <v>0</v>
      </c>
      <c r="QB7" s="139"/>
      <c r="QC7" s="139">
        <f t="shared" si="15"/>
        <v>5</v>
      </c>
      <c r="QD7" s="205">
        <f t="shared" si="16"/>
        <v>1</v>
      </c>
      <c r="QE7" s="139">
        <f t="shared" si="17"/>
        <v>0</v>
      </c>
      <c r="QF7" t="str">
        <f t="shared" si="38"/>
        <v>normal</v>
      </c>
      <c r="QG7" t="str">
        <f t="shared" si="32"/>
        <v>metal</v>
      </c>
      <c r="QH7" s="264">
        <f t="shared" si="18"/>
        <v>0</v>
      </c>
      <c r="QI7" s="265" t="e">
        <f t="shared" si="19"/>
        <v>#DIV/0!</v>
      </c>
      <c r="QJ7" s="264">
        <f t="shared" si="33"/>
        <v>0</v>
      </c>
      <c r="QK7" s="265" t="e">
        <f t="shared" si="20"/>
        <v>#DIV/0!</v>
      </c>
      <c r="QL7" s="260">
        <f t="shared" si="21"/>
        <v>0</v>
      </c>
      <c r="QM7" s="261" t="e">
        <f t="shared" si="22"/>
        <v>#DIV/0!</v>
      </c>
      <c r="QN7" s="260">
        <f t="shared" si="23"/>
        <v>0</v>
      </c>
      <c r="QO7" s="265" t="e">
        <f t="shared" si="24"/>
        <v>#DIV/0!</v>
      </c>
      <c r="QP7">
        <f t="shared" si="25"/>
        <v>0</v>
      </c>
      <c r="QQ7" s="282">
        <f t="shared" si="34"/>
        <v>0</v>
      </c>
    </row>
    <row r="8" spans="1:460" outlineLevel="1" x14ac:dyDescent="0.25">
      <c r="A8" s="1" t="s">
        <v>1223</v>
      </c>
      <c r="C8">
        <f t="shared" si="26"/>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1271</v>
      </c>
      <c r="EC8">
        <v>9</v>
      </c>
      <c r="ED8">
        <v>7</v>
      </c>
      <c r="EE8">
        <v>16</v>
      </c>
      <c r="EJ8" s="1" t="s">
        <v>1223</v>
      </c>
      <c r="EK8" t="s">
        <v>1271</v>
      </c>
      <c r="EM8" s="139">
        <v>8</v>
      </c>
      <c r="EN8" s="205">
        <v>0.5</v>
      </c>
      <c r="EO8" s="139">
        <v>1911.7700768634477</v>
      </c>
      <c r="EP8" s="139"/>
      <c r="EQ8" s="139">
        <v>14</v>
      </c>
      <c r="ER8" s="205">
        <v>0.875</v>
      </c>
      <c r="ES8" s="139">
        <v>8862.1288402820937</v>
      </c>
      <c r="ET8" t="s">
        <v>1271</v>
      </c>
      <c r="EV8">
        <v>16</v>
      </c>
      <c r="EW8">
        <v>0</v>
      </c>
      <c r="EX8">
        <v>16</v>
      </c>
      <c r="FD8" s="1" t="s">
        <v>1223</v>
      </c>
      <c r="FE8" t="s">
        <v>1271</v>
      </c>
      <c r="FG8" s="139">
        <v>9</v>
      </c>
      <c r="FH8" s="205">
        <v>0.5625</v>
      </c>
      <c r="FI8" s="139">
        <v>5229.5166051080651</v>
      </c>
      <c r="FJ8" s="139"/>
      <c r="FK8" s="139">
        <v>11</v>
      </c>
      <c r="FL8" s="205">
        <v>0.6875</v>
      </c>
      <c r="FM8" s="139">
        <v>9595.2089309330495</v>
      </c>
      <c r="FN8" t="s">
        <v>1271</v>
      </c>
      <c r="FP8">
        <v>11</v>
      </c>
      <c r="FQ8">
        <v>5</v>
      </c>
      <c r="FR8">
        <v>16</v>
      </c>
      <c r="FX8" s="1" t="s">
        <v>1223</v>
      </c>
      <c r="FY8" t="s">
        <v>1271</v>
      </c>
      <c r="GB8" s="139">
        <v>11</v>
      </c>
      <c r="GC8" s="139"/>
      <c r="GD8" s="205">
        <v>0.6875</v>
      </c>
      <c r="GE8" s="139">
        <v>4909.6082060001308</v>
      </c>
      <c r="GF8" s="139"/>
      <c r="GG8" s="139">
        <v>8</v>
      </c>
      <c r="GH8" s="205">
        <v>0.5</v>
      </c>
      <c r="GI8" s="139">
        <v>3295.6152281241989</v>
      </c>
      <c r="GJ8" t="s">
        <v>1271</v>
      </c>
      <c r="GL8" t="s">
        <v>1223</v>
      </c>
      <c r="GM8" s="264">
        <v>14</v>
      </c>
      <c r="GN8" s="265">
        <v>0.875</v>
      </c>
      <c r="GO8" s="260">
        <v>2</v>
      </c>
      <c r="GP8" s="261">
        <v>0.125</v>
      </c>
      <c r="GQ8">
        <v>16</v>
      </c>
      <c r="GV8" s="1" t="s">
        <v>1223</v>
      </c>
      <c r="GW8" s="272" t="s">
        <v>1271</v>
      </c>
      <c r="GZ8" s="139">
        <v>10</v>
      </c>
      <c r="HA8" s="139"/>
      <c r="HB8" s="205">
        <v>0.625</v>
      </c>
      <c r="HC8" s="139">
        <v>12306.814941692492</v>
      </c>
      <c r="HD8" s="139"/>
      <c r="HE8" s="139">
        <v>7</v>
      </c>
      <c r="HF8" s="205">
        <v>0.4375</v>
      </c>
      <c r="HG8" s="139">
        <v>-7521.7279161143151</v>
      </c>
      <c r="HH8" t="s">
        <v>1272</v>
      </c>
      <c r="HJ8" t="s">
        <v>1223</v>
      </c>
      <c r="HK8" s="264">
        <v>14</v>
      </c>
      <c r="HL8" s="265">
        <v>0.875</v>
      </c>
      <c r="HM8" s="260">
        <v>2</v>
      </c>
      <c r="HN8" s="261">
        <v>0.125</v>
      </c>
      <c r="HO8">
        <v>16</v>
      </c>
      <c r="HT8" s="1" t="s">
        <v>1223</v>
      </c>
      <c r="HU8" s="276" t="s">
        <v>1272</v>
      </c>
      <c r="HX8" s="139">
        <v>11</v>
      </c>
      <c r="HY8" s="139"/>
      <c r="HZ8" s="205">
        <v>0.6875</v>
      </c>
      <c r="IA8" s="139">
        <v>7237.5561921275348</v>
      </c>
      <c r="IB8" s="139"/>
      <c r="IC8" s="139">
        <v>9</v>
      </c>
      <c r="ID8" s="205">
        <v>0.5625</v>
      </c>
      <c r="IE8" s="139">
        <v>1980.408326723672</v>
      </c>
      <c r="IF8" t="s">
        <v>1271</v>
      </c>
      <c r="IG8" t="s">
        <v>1223</v>
      </c>
      <c r="IH8" s="264">
        <v>14</v>
      </c>
      <c r="II8" s="265">
        <v>0.875</v>
      </c>
      <c r="IJ8" s="264">
        <v>13</v>
      </c>
      <c r="IK8" s="265">
        <v>0.8125</v>
      </c>
      <c r="IL8" s="260">
        <v>2</v>
      </c>
      <c r="IM8" s="261">
        <v>0.125</v>
      </c>
      <c r="IN8" s="260">
        <v>3</v>
      </c>
      <c r="IO8" s="265">
        <v>0.1875</v>
      </c>
      <c r="IP8">
        <v>16</v>
      </c>
      <c r="IQ8" s="282">
        <v>16</v>
      </c>
      <c r="IT8" s="1" t="s">
        <v>1223</v>
      </c>
      <c r="IU8" s="276" t="s">
        <v>1271</v>
      </c>
      <c r="IX8" s="139">
        <v>12</v>
      </c>
      <c r="IY8" s="139"/>
      <c r="IZ8" s="205">
        <v>0.75</v>
      </c>
      <c r="JA8" s="139">
        <v>10432.32993638303</v>
      </c>
      <c r="JB8" s="139"/>
      <c r="JC8" s="139">
        <v>9</v>
      </c>
      <c r="JD8" s="205">
        <v>0.5625</v>
      </c>
      <c r="JE8" s="139">
        <v>3633.2731372403923</v>
      </c>
      <c r="JF8" t="s">
        <v>1271</v>
      </c>
      <c r="JG8" t="s">
        <v>1223</v>
      </c>
      <c r="JH8" s="264">
        <v>14</v>
      </c>
      <c r="JI8" s="265">
        <v>0.875</v>
      </c>
      <c r="JJ8" s="264">
        <v>14</v>
      </c>
      <c r="JK8" s="265">
        <v>0.875</v>
      </c>
      <c r="JL8" s="260">
        <v>2</v>
      </c>
      <c r="JM8" s="261">
        <v>0.125</v>
      </c>
      <c r="JN8" s="260">
        <v>2</v>
      </c>
      <c r="JO8" s="265">
        <v>0.125</v>
      </c>
      <c r="JP8">
        <v>16</v>
      </c>
      <c r="JQ8" s="282">
        <v>16</v>
      </c>
      <c r="JT8" s="1" t="s">
        <v>1223</v>
      </c>
      <c r="JU8" s="276" t="s">
        <v>1271</v>
      </c>
      <c r="JX8" s="139">
        <v>4</v>
      </c>
      <c r="JY8" s="139"/>
      <c r="JZ8" s="205">
        <v>0.25</v>
      </c>
      <c r="KA8" s="139">
        <v>-16256.030895929838</v>
      </c>
      <c r="KB8" s="139"/>
      <c r="KC8" s="139">
        <v>7</v>
      </c>
      <c r="KD8" s="205">
        <v>0.4375</v>
      </c>
      <c r="KE8" s="139">
        <v>-1210.8130407636004</v>
      </c>
      <c r="KF8" t="s">
        <v>1272</v>
      </c>
      <c r="KG8" t="s">
        <v>1223</v>
      </c>
      <c r="KH8" s="264">
        <v>3</v>
      </c>
      <c r="KI8" s="265">
        <v>0.1875</v>
      </c>
      <c r="KJ8" s="264">
        <v>13</v>
      </c>
      <c r="KK8" s="265">
        <v>0.8125</v>
      </c>
      <c r="KL8" s="260">
        <v>13</v>
      </c>
      <c r="KM8" s="261">
        <v>0.8125</v>
      </c>
      <c r="KN8" s="260">
        <v>3</v>
      </c>
      <c r="KO8" s="265">
        <v>0.1875</v>
      </c>
      <c r="KP8">
        <v>16</v>
      </c>
      <c r="KQ8" s="282">
        <v>16</v>
      </c>
      <c r="KT8" s="1" t="s">
        <v>1223</v>
      </c>
      <c r="KU8" s="276" t="s">
        <v>1272</v>
      </c>
      <c r="KX8" s="139">
        <v>5</v>
      </c>
      <c r="KY8" s="139"/>
      <c r="KZ8" s="205">
        <v>0.3125</v>
      </c>
      <c r="LA8" s="139">
        <v>-7487.1340293614685</v>
      </c>
      <c r="LB8" s="139"/>
      <c r="LC8" s="139">
        <v>7</v>
      </c>
      <c r="LD8" s="205">
        <v>0.4375</v>
      </c>
      <c r="LE8" s="139">
        <v>-638.80733826107962</v>
      </c>
      <c r="LF8" t="s">
        <v>1272</v>
      </c>
      <c r="LG8" t="s">
        <v>1223</v>
      </c>
      <c r="LH8" s="264">
        <v>1</v>
      </c>
      <c r="LI8" s="265">
        <v>6.25E-2</v>
      </c>
      <c r="LJ8" s="264">
        <v>12</v>
      </c>
      <c r="LK8" s="265">
        <v>0.75</v>
      </c>
      <c r="LL8" s="260">
        <v>15</v>
      </c>
      <c r="LM8" s="261">
        <v>0.9375</v>
      </c>
      <c r="LN8" s="260">
        <v>4</v>
      </c>
      <c r="LO8" s="265">
        <v>0.25</v>
      </c>
      <c r="LP8">
        <v>16</v>
      </c>
      <c r="LQ8" s="282">
        <v>16</v>
      </c>
      <c r="LT8" s="1" t="s">
        <v>1223</v>
      </c>
      <c r="LU8" s="276" t="s">
        <v>1272</v>
      </c>
      <c r="LX8" s="139">
        <v>7</v>
      </c>
      <c r="LY8" s="139"/>
      <c r="LZ8" s="205">
        <v>0.4375</v>
      </c>
      <c r="MA8" s="139">
        <v>10.405979824486167</v>
      </c>
      <c r="MB8" s="139"/>
      <c r="MC8" s="139">
        <v>3</v>
      </c>
      <c r="MD8" s="205">
        <v>0.1875</v>
      </c>
      <c r="ME8" s="139">
        <v>-5799.1093961647448</v>
      </c>
      <c r="MF8" t="s">
        <v>1272</v>
      </c>
      <c r="MG8" t="s">
        <v>1223</v>
      </c>
      <c r="MH8" s="264">
        <v>3</v>
      </c>
      <c r="MI8" s="265">
        <v>0.1875</v>
      </c>
      <c r="MJ8" s="264">
        <v>10</v>
      </c>
      <c r="MK8" s="265">
        <v>0.625</v>
      </c>
      <c r="ML8" s="260">
        <v>13</v>
      </c>
      <c r="MM8" s="261">
        <v>0.8125</v>
      </c>
      <c r="MN8" s="260">
        <v>6</v>
      </c>
      <c r="MO8" s="265">
        <v>0.375</v>
      </c>
      <c r="MP8">
        <v>16</v>
      </c>
      <c r="MQ8" s="282">
        <v>16</v>
      </c>
      <c r="MT8" s="1" t="s">
        <v>1223</v>
      </c>
      <c r="MU8" s="276" t="s">
        <v>1272</v>
      </c>
      <c r="MX8" s="139">
        <v>9</v>
      </c>
      <c r="MY8" s="139"/>
      <c r="MZ8" s="205">
        <v>0.5625</v>
      </c>
      <c r="NA8" s="139">
        <v>-1792.3353345848741</v>
      </c>
      <c r="NB8" s="139"/>
      <c r="NC8" s="139">
        <v>9</v>
      </c>
      <c r="ND8" s="205">
        <v>0.5625</v>
      </c>
      <c r="NE8" s="139">
        <v>-4502.9274621437125</v>
      </c>
      <c r="NF8" t="s">
        <v>1271</v>
      </c>
      <c r="NG8" t="s">
        <v>1223</v>
      </c>
      <c r="NH8" s="264">
        <v>8</v>
      </c>
      <c r="NI8" s="265">
        <v>0.5</v>
      </c>
      <c r="NJ8" s="264">
        <v>11</v>
      </c>
      <c r="NK8" s="265">
        <v>0.6875</v>
      </c>
      <c r="NL8" s="260">
        <v>8</v>
      </c>
      <c r="NM8" s="261">
        <v>0.5</v>
      </c>
      <c r="NN8" s="260">
        <v>5</v>
      </c>
      <c r="NO8" s="265">
        <v>0.3125</v>
      </c>
      <c r="NP8">
        <v>16</v>
      </c>
      <c r="NQ8" s="282">
        <v>16</v>
      </c>
      <c r="NT8" s="1" t="s">
        <v>1223</v>
      </c>
      <c r="NU8" s="276" t="s">
        <v>1271</v>
      </c>
      <c r="NX8" s="139">
        <v>8</v>
      </c>
      <c r="NY8" s="139"/>
      <c r="NZ8" s="205">
        <v>0.5</v>
      </c>
      <c r="OA8" s="139">
        <v>5019.1235046379388</v>
      </c>
      <c r="OB8" s="139"/>
      <c r="OC8" s="139">
        <v>2</v>
      </c>
      <c r="OD8" s="205">
        <v>0.125</v>
      </c>
      <c r="OE8" s="139">
        <v>-14268.058459401986</v>
      </c>
      <c r="OF8" t="s">
        <v>1272</v>
      </c>
      <c r="OG8" t="s">
        <v>1223</v>
      </c>
      <c r="OH8" s="264">
        <v>3</v>
      </c>
      <c r="OI8" s="265">
        <v>0.1875</v>
      </c>
      <c r="OJ8" s="264">
        <v>5</v>
      </c>
      <c r="OK8" s="265">
        <v>0.3125</v>
      </c>
      <c r="OL8" s="260">
        <v>13</v>
      </c>
      <c r="OM8" s="261">
        <v>0.8125</v>
      </c>
      <c r="ON8" s="260">
        <v>11</v>
      </c>
      <c r="OO8" s="265">
        <v>0.6875</v>
      </c>
      <c r="OP8">
        <v>16</v>
      </c>
      <c r="OQ8" s="282">
        <v>16</v>
      </c>
      <c r="OT8" s="1" t="s">
        <v>1223</v>
      </c>
      <c r="OU8" s="276" t="str">
        <f t="shared" si="27"/>
        <v>inverted</v>
      </c>
      <c r="OX8" s="139">
        <f t="shared" si="35"/>
        <v>0</v>
      </c>
      <c r="OY8" s="139"/>
      <c r="OZ8" s="205">
        <f t="shared" si="0"/>
        <v>0</v>
      </c>
      <c r="PA8" s="139">
        <f t="shared" si="1"/>
        <v>0</v>
      </c>
      <c r="PB8" s="139"/>
      <c r="PC8" s="139">
        <f t="shared" si="2"/>
        <v>0</v>
      </c>
      <c r="PD8" s="205">
        <f t="shared" si="3"/>
        <v>0</v>
      </c>
      <c r="PE8" s="139">
        <f t="shared" si="4"/>
        <v>0</v>
      </c>
      <c r="PF8" t="str">
        <f t="shared" si="36"/>
        <v>normal</v>
      </c>
      <c r="PG8" t="str">
        <f t="shared" si="28"/>
        <v>rates</v>
      </c>
      <c r="PH8" s="264">
        <f t="shared" si="5"/>
        <v>0</v>
      </c>
      <c r="PI8" s="265" t="e">
        <f t="shared" si="6"/>
        <v>#DIV/0!</v>
      </c>
      <c r="PJ8" s="264">
        <f t="shared" si="29"/>
        <v>6</v>
      </c>
      <c r="PK8" s="265" t="e">
        <f t="shared" si="7"/>
        <v>#DIV/0!</v>
      </c>
      <c r="PL8" s="260">
        <f t="shared" si="8"/>
        <v>0</v>
      </c>
      <c r="PM8" s="261" t="e">
        <f t="shared" si="9"/>
        <v>#DIV/0!</v>
      </c>
      <c r="PN8" s="260">
        <f t="shared" si="10"/>
        <v>10</v>
      </c>
      <c r="PO8" s="265" t="e">
        <f t="shared" si="11"/>
        <v>#DIV/0!</v>
      </c>
      <c r="PP8">
        <f t="shared" si="12"/>
        <v>0</v>
      </c>
      <c r="PQ8" s="282">
        <f t="shared" si="30"/>
        <v>16</v>
      </c>
      <c r="PT8" s="1" t="s">
        <v>1223</v>
      </c>
      <c r="PU8" s="276" t="str">
        <f t="shared" si="31"/>
        <v>normal</v>
      </c>
      <c r="PX8" s="139">
        <f t="shared" si="37"/>
        <v>16</v>
      </c>
      <c r="PY8" s="139"/>
      <c r="PZ8" s="205">
        <f t="shared" si="13"/>
        <v>1</v>
      </c>
      <c r="QA8" s="139">
        <f t="shared" si="14"/>
        <v>0</v>
      </c>
      <c r="QB8" s="139"/>
      <c r="QC8" s="139">
        <f t="shared" si="15"/>
        <v>16</v>
      </c>
      <c r="QD8" s="205">
        <f t="shared" si="16"/>
        <v>1</v>
      </c>
      <c r="QE8" s="139">
        <f t="shared" si="17"/>
        <v>0</v>
      </c>
      <c r="QF8" t="str">
        <f t="shared" si="38"/>
        <v>normal</v>
      </c>
      <c r="QG8" t="str">
        <f t="shared" si="32"/>
        <v>rates</v>
      </c>
      <c r="QH8" s="264">
        <f t="shared" si="18"/>
        <v>0</v>
      </c>
      <c r="QI8" s="265" t="e">
        <f t="shared" si="19"/>
        <v>#DIV/0!</v>
      </c>
      <c r="QJ8" s="264">
        <f t="shared" si="33"/>
        <v>0</v>
      </c>
      <c r="QK8" s="265" t="e">
        <f t="shared" si="20"/>
        <v>#DIV/0!</v>
      </c>
      <c r="QL8" s="260">
        <f t="shared" si="21"/>
        <v>0</v>
      </c>
      <c r="QM8" s="261" t="e">
        <f t="shared" si="22"/>
        <v>#DIV/0!</v>
      </c>
      <c r="QN8" s="260">
        <f t="shared" si="23"/>
        <v>0</v>
      </c>
      <c r="QO8" s="265" t="e">
        <f t="shared" si="24"/>
        <v>#DIV/0!</v>
      </c>
      <c r="QP8">
        <f t="shared" si="25"/>
        <v>0</v>
      </c>
      <c r="QQ8" s="282">
        <f t="shared" si="34"/>
        <v>0</v>
      </c>
    </row>
    <row r="9" spans="1:460" outlineLevel="1" x14ac:dyDescent="0.25">
      <c r="A9" s="18" t="s">
        <v>309</v>
      </c>
      <c r="C9" s="209">
        <f t="shared" si="26"/>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1271</v>
      </c>
      <c r="EB9" s="209"/>
      <c r="EC9" s="209">
        <v>6</v>
      </c>
      <c r="ED9" s="209">
        <v>2</v>
      </c>
      <c r="EE9" s="209">
        <v>8</v>
      </c>
      <c r="EJ9" s="18" t="s">
        <v>309</v>
      </c>
      <c r="EK9" s="209" t="s">
        <v>1271</v>
      </c>
      <c r="EL9" s="209"/>
      <c r="EM9" s="211">
        <v>6</v>
      </c>
      <c r="EN9" s="212">
        <v>0.75</v>
      </c>
      <c r="EO9" s="211">
        <v>3506.7802259873333</v>
      </c>
      <c r="EP9" s="211"/>
      <c r="EQ9" s="211">
        <v>6</v>
      </c>
      <c r="ER9" s="212">
        <v>0.75</v>
      </c>
      <c r="ES9" s="211">
        <v>3254.7377346972353</v>
      </c>
      <c r="ET9" t="s">
        <v>1271</v>
      </c>
      <c r="EV9" s="209">
        <v>5</v>
      </c>
      <c r="EW9" s="209">
        <v>3</v>
      </c>
      <c r="EX9" s="209">
        <v>8</v>
      </c>
      <c r="FD9" s="18" t="s">
        <v>309</v>
      </c>
      <c r="FE9" s="209" t="s">
        <v>1271</v>
      </c>
      <c r="FF9" s="209"/>
      <c r="FG9" s="211">
        <v>6</v>
      </c>
      <c r="FH9" s="212">
        <v>0.75</v>
      </c>
      <c r="FI9" s="211">
        <v>-61.18698790034685</v>
      </c>
      <c r="FJ9" s="211"/>
      <c r="FK9" s="211">
        <v>6</v>
      </c>
      <c r="FL9" s="212">
        <v>0.75</v>
      </c>
      <c r="FM9" s="211">
        <v>5631.4360782290751</v>
      </c>
      <c r="FN9" t="s">
        <v>1271</v>
      </c>
      <c r="FP9" s="209">
        <v>5</v>
      </c>
      <c r="FQ9" s="209">
        <v>3</v>
      </c>
      <c r="FR9" s="209">
        <v>8</v>
      </c>
      <c r="FX9" s="18" t="s">
        <v>309</v>
      </c>
      <c r="FY9" s="209" t="s">
        <v>1271</v>
      </c>
      <c r="FZ9" s="209"/>
      <c r="GA9" s="209"/>
      <c r="GB9" s="211">
        <v>4</v>
      </c>
      <c r="GC9" s="211"/>
      <c r="GD9" s="212">
        <v>0.5</v>
      </c>
      <c r="GE9" s="211">
        <v>343.48162810580766</v>
      </c>
      <c r="GF9" s="211"/>
      <c r="GG9" s="211">
        <v>3</v>
      </c>
      <c r="GH9" s="212">
        <v>0.375</v>
      </c>
      <c r="GI9" s="211">
        <v>-982.2663863009966</v>
      </c>
      <c r="GJ9" t="s">
        <v>1272</v>
      </c>
      <c r="GL9" t="s">
        <v>309</v>
      </c>
      <c r="GM9" s="266">
        <v>3</v>
      </c>
      <c r="GN9" s="265">
        <v>0.375</v>
      </c>
      <c r="GO9" s="262">
        <v>5</v>
      </c>
      <c r="GP9" s="261">
        <v>0.625</v>
      </c>
      <c r="GQ9" s="209">
        <v>8</v>
      </c>
      <c r="GV9" s="18" t="s">
        <v>309</v>
      </c>
      <c r="GW9" s="272" t="s">
        <v>1272</v>
      </c>
      <c r="GX9" s="209"/>
      <c r="GY9" s="209"/>
      <c r="GZ9" s="211">
        <v>4</v>
      </c>
      <c r="HA9" s="211"/>
      <c r="HB9" s="212">
        <v>0.5</v>
      </c>
      <c r="HC9" s="211">
        <v>-680.53760162444144</v>
      </c>
      <c r="HD9" s="211"/>
      <c r="HE9" s="211">
        <v>5</v>
      </c>
      <c r="HF9" s="212">
        <v>0.625</v>
      </c>
      <c r="HG9" s="211">
        <v>5137.3524288773415</v>
      </c>
      <c r="HH9" t="s">
        <v>1271</v>
      </c>
      <c r="HJ9" t="s">
        <v>309</v>
      </c>
      <c r="HK9" s="266">
        <v>0</v>
      </c>
      <c r="HL9" s="265">
        <v>0</v>
      </c>
      <c r="HM9" s="262">
        <v>8</v>
      </c>
      <c r="HN9" s="261">
        <v>1</v>
      </c>
      <c r="HO9" s="209">
        <v>8</v>
      </c>
      <c r="HT9" s="18" t="s">
        <v>309</v>
      </c>
      <c r="HU9" s="276" t="s">
        <v>1271</v>
      </c>
      <c r="HV9" s="209"/>
      <c r="HW9" s="209"/>
      <c r="HX9" s="211">
        <v>3</v>
      </c>
      <c r="HY9" s="211"/>
      <c r="HZ9" s="212">
        <v>0.375</v>
      </c>
      <c r="IA9" s="211">
        <v>-1154.9451967171408</v>
      </c>
      <c r="IB9" s="211"/>
      <c r="IC9" s="211">
        <v>6</v>
      </c>
      <c r="ID9" s="212">
        <v>0.75</v>
      </c>
      <c r="IE9" s="211">
        <v>4095.1355159753912</v>
      </c>
      <c r="IF9" t="s">
        <v>1271</v>
      </c>
      <c r="IG9" t="s">
        <v>309</v>
      </c>
      <c r="IH9" s="266">
        <v>5</v>
      </c>
      <c r="II9" s="265">
        <v>0.625</v>
      </c>
      <c r="IJ9" s="266">
        <v>6</v>
      </c>
      <c r="IK9" s="265">
        <v>0.75</v>
      </c>
      <c r="IL9" s="262">
        <v>3</v>
      </c>
      <c r="IM9" s="261">
        <v>0.375</v>
      </c>
      <c r="IN9" s="262">
        <v>2</v>
      </c>
      <c r="IO9" s="265">
        <v>0.25</v>
      </c>
      <c r="IP9" s="209">
        <v>8</v>
      </c>
      <c r="IQ9" s="283">
        <v>8</v>
      </c>
      <c r="IT9" s="18" t="s">
        <v>309</v>
      </c>
      <c r="IU9" s="276" t="s">
        <v>1271</v>
      </c>
      <c r="IV9" s="209"/>
      <c r="IW9" s="209"/>
      <c r="IX9" s="211">
        <v>5</v>
      </c>
      <c r="IY9" s="211"/>
      <c r="IZ9" s="212">
        <v>0.625</v>
      </c>
      <c r="JA9" s="211">
        <v>7924.1775415753855</v>
      </c>
      <c r="JB9" s="211"/>
      <c r="JC9" s="211">
        <v>0</v>
      </c>
      <c r="JD9" s="212">
        <v>0</v>
      </c>
      <c r="JE9" s="211">
        <v>-10662.630117067463</v>
      </c>
      <c r="JF9" t="s">
        <v>1272</v>
      </c>
      <c r="JG9" t="s">
        <v>309</v>
      </c>
      <c r="JH9" s="266">
        <v>5</v>
      </c>
      <c r="JI9" s="265">
        <v>0.625</v>
      </c>
      <c r="JJ9" s="266">
        <v>6</v>
      </c>
      <c r="JK9" s="265">
        <v>0.75</v>
      </c>
      <c r="JL9" s="262">
        <v>3</v>
      </c>
      <c r="JM9" s="261">
        <v>0.375</v>
      </c>
      <c r="JN9" s="262">
        <v>2</v>
      </c>
      <c r="JO9" s="265">
        <v>0.25</v>
      </c>
      <c r="JP9" s="209">
        <v>8</v>
      </c>
      <c r="JQ9" s="283">
        <v>8</v>
      </c>
      <c r="JT9" s="18" t="s">
        <v>309</v>
      </c>
      <c r="JU9" s="276" t="s">
        <v>1272</v>
      </c>
      <c r="JV9" s="209"/>
      <c r="JW9" s="209"/>
      <c r="JX9" s="211">
        <v>6</v>
      </c>
      <c r="JY9" s="211"/>
      <c r="JZ9" s="212">
        <v>0.75</v>
      </c>
      <c r="KA9" s="211">
        <v>4495.6806271147061</v>
      </c>
      <c r="KB9" s="211"/>
      <c r="KC9" s="211">
        <v>4</v>
      </c>
      <c r="KD9" s="212">
        <v>0.5</v>
      </c>
      <c r="KE9" s="211">
        <v>-646.02929254126013</v>
      </c>
      <c r="KF9" t="s">
        <v>1271</v>
      </c>
      <c r="KG9" t="s">
        <v>309</v>
      </c>
      <c r="KH9" s="266">
        <v>7</v>
      </c>
      <c r="KI9" s="265">
        <v>0.875</v>
      </c>
      <c r="KJ9" s="266">
        <v>7</v>
      </c>
      <c r="KK9" s="265">
        <v>0.875</v>
      </c>
      <c r="KL9" s="262">
        <v>1</v>
      </c>
      <c r="KM9" s="261">
        <v>0.125</v>
      </c>
      <c r="KN9" s="262">
        <v>1</v>
      </c>
      <c r="KO9" s="265">
        <v>0.125</v>
      </c>
      <c r="KP9" s="209">
        <v>8</v>
      </c>
      <c r="KQ9" s="283">
        <v>8</v>
      </c>
      <c r="KT9" s="18" t="s">
        <v>309</v>
      </c>
      <c r="KU9" s="276" t="s">
        <v>1271</v>
      </c>
      <c r="KV9" s="209"/>
      <c r="KW9" s="209"/>
      <c r="KX9" s="211">
        <v>4</v>
      </c>
      <c r="KY9" s="211"/>
      <c r="KZ9" s="212">
        <v>0.5</v>
      </c>
      <c r="LA9" s="211">
        <v>2145.5931709890538</v>
      </c>
      <c r="LB9" s="211"/>
      <c r="LC9" s="211">
        <v>4</v>
      </c>
      <c r="LD9" s="212">
        <v>0.5</v>
      </c>
      <c r="LE9" s="211">
        <v>529.94403762397337</v>
      </c>
      <c r="LF9" t="s">
        <v>1271</v>
      </c>
      <c r="LG9" t="s">
        <v>309</v>
      </c>
      <c r="LH9" s="266">
        <v>5</v>
      </c>
      <c r="LI9" s="265">
        <v>0.625</v>
      </c>
      <c r="LJ9" s="266">
        <v>7</v>
      </c>
      <c r="LK9" s="265">
        <v>0.875</v>
      </c>
      <c r="LL9" s="262">
        <v>3</v>
      </c>
      <c r="LM9" s="261">
        <v>0.375</v>
      </c>
      <c r="LN9" s="262">
        <v>1</v>
      </c>
      <c r="LO9" s="265">
        <v>0.125</v>
      </c>
      <c r="LP9" s="209">
        <v>8</v>
      </c>
      <c r="LQ9" s="283">
        <v>8</v>
      </c>
      <c r="LT9" s="18" t="s">
        <v>309</v>
      </c>
      <c r="LU9" s="276" t="s">
        <v>1271</v>
      </c>
      <c r="LV9" s="209"/>
      <c r="LW9" s="209"/>
      <c r="LX9" s="211">
        <v>3</v>
      </c>
      <c r="LY9" s="211"/>
      <c r="LZ9" s="212">
        <v>0.375</v>
      </c>
      <c r="MA9" s="211">
        <v>65.853487850632291</v>
      </c>
      <c r="MB9" s="211"/>
      <c r="MC9" s="211">
        <v>5</v>
      </c>
      <c r="MD9" s="212">
        <v>0.625</v>
      </c>
      <c r="ME9" s="211">
        <v>571.21286443943904</v>
      </c>
      <c r="MF9" t="s">
        <v>1271</v>
      </c>
      <c r="MG9" t="s">
        <v>309</v>
      </c>
      <c r="MH9" s="266">
        <v>2</v>
      </c>
      <c r="MI9" s="265">
        <v>0.25</v>
      </c>
      <c r="MJ9" s="266">
        <v>5</v>
      </c>
      <c r="MK9" s="265">
        <v>0.625</v>
      </c>
      <c r="ML9" s="262">
        <v>6</v>
      </c>
      <c r="MM9" s="261">
        <v>0.75</v>
      </c>
      <c r="MN9" s="262">
        <v>3</v>
      </c>
      <c r="MO9" s="265">
        <v>0.375</v>
      </c>
      <c r="MP9" s="209">
        <v>8</v>
      </c>
      <c r="MQ9" s="283">
        <v>8</v>
      </c>
      <c r="MT9" s="18" t="s">
        <v>309</v>
      </c>
      <c r="MU9" s="276" t="s">
        <v>1271</v>
      </c>
      <c r="MV9" s="209"/>
      <c r="MW9" s="209"/>
      <c r="MX9" s="211">
        <v>4</v>
      </c>
      <c r="MY9" s="211"/>
      <c r="MZ9" s="212">
        <v>0.5</v>
      </c>
      <c r="NA9" s="211">
        <v>711.9812495468525</v>
      </c>
      <c r="NB9" s="211"/>
      <c r="NC9" s="211">
        <v>3</v>
      </c>
      <c r="ND9" s="212">
        <v>0.375</v>
      </c>
      <c r="NE9" s="211">
        <v>327.97040228624746</v>
      </c>
      <c r="NF9" t="s">
        <v>1271</v>
      </c>
      <c r="NG9" t="s">
        <v>309</v>
      </c>
      <c r="NH9" s="266">
        <v>4</v>
      </c>
      <c r="NI9" s="265">
        <v>0.5</v>
      </c>
      <c r="NJ9" s="266">
        <v>2</v>
      </c>
      <c r="NK9" s="265">
        <v>0.25</v>
      </c>
      <c r="NL9" s="262">
        <v>4</v>
      </c>
      <c r="NM9" s="261">
        <v>0.5</v>
      </c>
      <c r="NN9" s="262">
        <v>6</v>
      </c>
      <c r="NO9" s="265">
        <v>0.75</v>
      </c>
      <c r="NP9" s="209">
        <v>8</v>
      </c>
      <c r="NQ9" s="283">
        <v>8</v>
      </c>
      <c r="NT9" s="18" t="s">
        <v>309</v>
      </c>
      <c r="NU9" s="276" t="s">
        <v>1271</v>
      </c>
      <c r="NV9" s="209"/>
      <c r="NW9" s="209"/>
      <c r="NX9" s="211">
        <v>5</v>
      </c>
      <c r="NY9" s="211"/>
      <c r="NZ9" s="212">
        <v>0.625</v>
      </c>
      <c r="OA9" s="211">
        <v>3688.407195035571</v>
      </c>
      <c r="OB9" s="211"/>
      <c r="OC9" s="211">
        <v>3</v>
      </c>
      <c r="OD9" s="212">
        <v>0.375</v>
      </c>
      <c r="OE9" s="211">
        <v>-2887.4094852388325</v>
      </c>
      <c r="OF9" t="s">
        <v>1272</v>
      </c>
      <c r="OG9" t="s">
        <v>309</v>
      </c>
      <c r="OH9" s="266">
        <v>8</v>
      </c>
      <c r="OI9" s="265">
        <v>1</v>
      </c>
      <c r="OJ9" s="266">
        <v>5</v>
      </c>
      <c r="OK9" s="265">
        <v>0.625</v>
      </c>
      <c r="OL9" s="262">
        <v>0</v>
      </c>
      <c r="OM9" s="261">
        <v>0</v>
      </c>
      <c r="ON9" s="262">
        <v>3</v>
      </c>
      <c r="OO9" s="265">
        <v>0.375</v>
      </c>
      <c r="OP9" s="209">
        <v>8</v>
      </c>
      <c r="OQ9" s="283">
        <v>8</v>
      </c>
      <c r="OT9" s="18" t="s">
        <v>309</v>
      </c>
      <c r="OU9" s="276" t="str">
        <f t="shared" si="27"/>
        <v>inverted</v>
      </c>
      <c r="OV9" s="209"/>
      <c r="OW9" s="209"/>
      <c r="OX9" s="211">
        <f t="shared" si="35"/>
        <v>0</v>
      </c>
      <c r="OY9" s="211"/>
      <c r="OZ9" s="212">
        <f t="shared" si="0"/>
        <v>0</v>
      </c>
      <c r="PA9" s="211">
        <f t="shared" si="1"/>
        <v>0</v>
      </c>
      <c r="PB9" s="211"/>
      <c r="PC9" s="211">
        <f t="shared" si="2"/>
        <v>0</v>
      </c>
      <c r="PD9" s="212">
        <f t="shared" si="3"/>
        <v>0</v>
      </c>
      <c r="PE9" s="211">
        <f t="shared" si="4"/>
        <v>0</v>
      </c>
      <c r="PF9" t="str">
        <f t="shared" si="36"/>
        <v>normal</v>
      </c>
      <c r="PG9" t="str">
        <f t="shared" si="28"/>
        <v>soft</v>
      </c>
      <c r="PH9" s="266">
        <f t="shared" si="5"/>
        <v>0</v>
      </c>
      <c r="PI9" s="265" t="e">
        <f t="shared" si="6"/>
        <v>#DIV/0!</v>
      </c>
      <c r="PJ9" s="266">
        <f t="shared" si="29"/>
        <v>6</v>
      </c>
      <c r="PK9" s="265" t="e">
        <f t="shared" si="7"/>
        <v>#DIV/0!</v>
      </c>
      <c r="PL9" s="262">
        <f t="shared" si="8"/>
        <v>0</v>
      </c>
      <c r="PM9" s="261" t="e">
        <f t="shared" si="9"/>
        <v>#DIV/0!</v>
      </c>
      <c r="PN9" s="262">
        <f t="shared" si="10"/>
        <v>2</v>
      </c>
      <c r="PO9" s="265" t="e">
        <f t="shared" si="11"/>
        <v>#DIV/0!</v>
      </c>
      <c r="PP9" s="209">
        <f t="shared" si="12"/>
        <v>0</v>
      </c>
      <c r="PQ9" s="283">
        <f t="shared" si="30"/>
        <v>8</v>
      </c>
      <c r="PT9" s="18" t="s">
        <v>309</v>
      </c>
      <c r="PU9" s="276" t="str">
        <f t="shared" si="31"/>
        <v>normal</v>
      </c>
      <c r="PV9" s="209"/>
      <c r="PW9" s="209"/>
      <c r="PX9" s="211">
        <f t="shared" si="37"/>
        <v>8</v>
      </c>
      <c r="PY9" s="211"/>
      <c r="PZ9" s="212">
        <f t="shared" si="13"/>
        <v>1</v>
      </c>
      <c r="QA9" s="211">
        <f t="shared" si="14"/>
        <v>0</v>
      </c>
      <c r="QB9" s="211"/>
      <c r="QC9" s="211">
        <f t="shared" si="15"/>
        <v>8</v>
      </c>
      <c r="QD9" s="212">
        <f t="shared" si="16"/>
        <v>1</v>
      </c>
      <c r="QE9" s="211">
        <f t="shared" si="17"/>
        <v>0</v>
      </c>
      <c r="QF9" t="str">
        <f t="shared" si="38"/>
        <v>normal</v>
      </c>
      <c r="QG9" t="str">
        <f t="shared" si="32"/>
        <v>soft</v>
      </c>
      <c r="QH9" s="266">
        <f t="shared" si="18"/>
        <v>0</v>
      </c>
      <c r="QI9" s="265" t="e">
        <f t="shared" si="19"/>
        <v>#DIV/0!</v>
      </c>
      <c r="QJ9" s="266">
        <f t="shared" si="33"/>
        <v>0</v>
      </c>
      <c r="QK9" s="265" t="e">
        <f t="shared" si="20"/>
        <v>#DIV/0!</v>
      </c>
      <c r="QL9" s="262">
        <f t="shared" si="21"/>
        <v>0</v>
      </c>
      <c r="QM9" s="261" t="e">
        <f t="shared" si="22"/>
        <v>#DIV/0!</v>
      </c>
      <c r="QN9" s="262">
        <f t="shared" si="23"/>
        <v>0</v>
      </c>
      <c r="QO9" s="265" t="e">
        <f t="shared" si="24"/>
        <v>#DIV/0!</v>
      </c>
      <c r="QP9" s="209">
        <f t="shared" si="25"/>
        <v>0</v>
      </c>
      <c r="QQ9" s="283">
        <f t="shared" si="34"/>
        <v>0</v>
      </c>
    </row>
    <row r="10" spans="1:460" outlineLevel="1" x14ac:dyDescent="0.25">
      <c r="C10">
        <f>SUM(C2:C9)</f>
        <v>79</v>
      </c>
      <c r="DC10" s="173">
        <v>43</v>
      </c>
      <c r="DD10" s="205">
        <v>0.54430379746835444</v>
      </c>
      <c r="DE10" s="173">
        <v>2746.3546089062893</v>
      </c>
      <c r="DG10" s="173">
        <v>42</v>
      </c>
      <c r="DH10" s="205">
        <v>0.53164556962025311</v>
      </c>
      <c r="DI10" s="173">
        <v>-7808.1551829939153</v>
      </c>
      <c r="DS10" t="s">
        <v>1245</v>
      </c>
      <c r="DT10" s="173">
        <v>47</v>
      </c>
      <c r="DU10" s="205">
        <v>0.59493670886075944</v>
      </c>
      <c r="DV10" s="173">
        <v>20291.444277071307</v>
      </c>
      <c r="DX10" s="173">
        <v>38</v>
      </c>
      <c r="DY10" s="205">
        <v>0.48101265822784811</v>
      </c>
      <c r="DZ10" s="173">
        <v>3233.8832677575128</v>
      </c>
      <c r="EC10" s="7">
        <v>57</v>
      </c>
      <c r="ED10" s="7">
        <v>22</v>
      </c>
      <c r="EE10">
        <v>79</v>
      </c>
      <c r="EJ10" t="s">
        <v>1245</v>
      </c>
      <c r="EM10" s="173">
        <v>31</v>
      </c>
      <c r="EN10" s="205">
        <v>0.39240506329113922</v>
      </c>
      <c r="EO10" s="173">
        <v>-7008.0206013057214</v>
      </c>
      <c r="EP10" s="173"/>
      <c r="EQ10" s="173">
        <v>52</v>
      </c>
      <c r="ER10" s="205">
        <v>0.65822784810126578</v>
      </c>
      <c r="ES10" s="173">
        <v>15962.892956212079</v>
      </c>
      <c r="EV10" s="7">
        <v>30</v>
      </c>
      <c r="EW10" s="7">
        <v>46</v>
      </c>
      <c r="EX10">
        <v>76</v>
      </c>
      <c r="FD10" t="s">
        <v>1245</v>
      </c>
      <c r="FG10" s="173">
        <v>39</v>
      </c>
      <c r="FH10" s="205">
        <v>0.49367088607594939</v>
      </c>
      <c r="FI10" s="173">
        <v>948.60816338006066</v>
      </c>
      <c r="FJ10" s="173"/>
      <c r="FK10" s="173">
        <v>50</v>
      </c>
      <c r="FL10" s="205">
        <v>0.63291139240506333</v>
      </c>
      <c r="FM10" s="173">
        <v>53115.225592546129</v>
      </c>
      <c r="FP10" s="7">
        <v>26</v>
      </c>
      <c r="FQ10" s="7">
        <v>52</v>
      </c>
      <c r="FR10">
        <v>78</v>
      </c>
      <c r="FX10" t="s">
        <v>1245</v>
      </c>
      <c r="GB10" s="173">
        <v>46</v>
      </c>
      <c r="GC10" s="173"/>
      <c r="GD10" s="205">
        <v>0.58227848101265822</v>
      </c>
      <c r="GE10" s="173">
        <v>34268.096505310961</v>
      </c>
      <c r="GF10" s="173"/>
      <c r="GG10" s="173">
        <v>39</v>
      </c>
      <c r="GH10" s="205">
        <v>0.49367088607594939</v>
      </c>
      <c r="GI10" s="173">
        <v>7472.2367149064303</v>
      </c>
      <c r="GM10" s="7">
        <v>34</v>
      </c>
      <c r="GO10" s="7">
        <v>45</v>
      </c>
      <c r="GQ10">
        <v>79</v>
      </c>
      <c r="GV10" t="s">
        <v>1245</v>
      </c>
      <c r="GZ10" s="173">
        <v>45</v>
      </c>
      <c r="HA10" s="173"/>
      <c r="HB10" s="205">
        <v>0.569620253164557</v>
      </c>
      <c r="HC10" s="173">
        <v>33810.265570120915</v>
      </c>
      <c r="HD10" s="173"/>
      <c r="HE10" s="173">
        <v>39</v>
      </c>
      <c r="HF10" s="205">
        <v>0.49367088607594939</v>
      </c>
      <c r="HG10" s="173">
        <v>77.919999736591308</v>
      </c>
      <c r="HK10" s="7">
        <v>28</v>
      </c>
      <c r="HM10" s="7">
        <v>51</v>
      </c>
      <c r="HO10">
        <v>79</v>
      </c>
      <c r="HT10" t="s">
        <v>1245</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1245</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1245</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1245</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1245</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1245</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1245</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1245</v>
      </c>
      <c r="OX10" s="173">
        <f>SUM(OX2:OX9)</f>
        <v>0</v>
      </c>
      <c r="OY10" s="173"/>
      <c r="OZ10" s="205">
        <f t="shared" si="0"/>
        <v>0</v>
      </c>
      <c r="PA10" s="173">
        <f>SUM(PA2:PA9)</f>
        <v>0</v>
      </c>
      <c r="PB10" s="173"/>
      <c r="PC10" s="173">
        <f>SUM(PC2:PC9)</f>
        <v>0</v>
      </c>
      <c r="PD10" s="205">
        <f t="shared" si="3"/>
        <v>0</v>
      </c>
      <c r="PE10" s="173">
        <f>SUM(PE2:PE9)</f>
        <v>0</v>
      </c>
      <c r="PH10" s="7">
        <f>SUM(PH2:PH9)</f>
        <v>0</v>
      </c>
      <c r="PI10" s="265" t="e">
        <f t="shared" si="6"/>
        <v>#DIV/0!</v>
      </c>
      <c r="PJ10" s="7">
        <f>SUM(PJ2:PJ9)</f>
        <v>42</v>
      </c>
      <c r="PK10" s="265" t="e">
        <f t="shared" si="7"/>
        <v>#DIV/0!</v>
      </c>
      <c r="PL10" s="7">
        <f>SUM(PL2:PL9)</f>
        <v>0</v>
      </c>
      <c r="PM10" s="261" t="e">
        <f t="shared" si="9"/>
        <v>#DIV/0!</v>
      </c>
      <c r="PN10" s="7">
        <f>SUM(PN2:PN9)</f>
        <v>37</v>
      </c>
      <c r="PO10" s="265" t="e">
        <f t="shared" si="11"/>
        <v>#DIV/0!</v>
      </c>
      <c r="PP10">
        <f t="shared" si="12"/>
        <v>0</v>
      </c>
      <c r="PQ10" s="282">
        <f>SUM(PQ2:PQ9)</f>
        <v>79</v>
      </c>
      <c r="PT10" t="s">
        <v>1245</v>
      </c>
      <c r="PX10" s="173">
        <f>SUM(PX2:PX9)</f>
        <v>79</v>
      </c>
      <c r="PY10" s="173"/>
      <c r="PZ10" s="205">
        <f t="shared" si="13"/>
        <v>1</v>
      </c>
      <c r="QA10" s="173">
        <f>SUM(QA2:QA9)</f>
        <v>0</v>
      </c>
      <c r="QB10" s="173"/>
      <c r="QC10" s="173">
        <f>SUM(QC2:QC9)</f>
        <v>79</v>
      </c>
      <c r="QD10" s="205">
        <f t="shared" si="16"/>
        <v>1</v>
      </c>
      <c r="QE10" s="173">
        <f>SUM(QE2:QE9)</f>
        <v>0</v>
      </c>
      <c r="QH10" s="7">
        <f>SUM(QH2:QH9)</f>
        <v>0</v>
      </c>
      <c r="QI10" s="265" t="e">
        <f t="shared" si="19"/>
        <v>#DIV/0!</v>
      </c>
      <c r="QJ10" s="7">
        <f>SUM(QJ2:QJ9)</f>
        <v>0</v>
      </c>
      <c r="QK10" s="265" t="e">
        <f t="shared" si="20"/>
        <v>#DIV/0!</v>
      </c>
      <c r="QL10" s="7">
        <f>SUM(QL2:QL9)</f>
        <v>0</v>
      </c>
      <c r="QM10" s="261" t="e">
        <f t="shared" si="22"/>
        <v>#DIV/0!</v>
      </c>
      <c r="QN10" s="7">
        <f>SUM(QN2:QN9)</f>
        <v>0</v>
      </c>
      <c r="QO10" s="265" t="e">
        <f t="shared" si="24"/>
        <v>#DIV/0!</v>
      </c>
      <c r="QP10">
        <f t="shared" si="25"/>
        <v>0</v>
      </c>
      <c r="QQ10" s="282">
        <f>SUM(QQ2:QQ9)</f>
        <v>0</v>
      </c>
    </row>
    <row r="11" spans="1:460" outlineLevel="1" x14ac:dyDescent="0.25"/>
    <row r="12" spans="1:460"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1247</v>
      </c>
      <c r="EM12" t="s">
        <v>1246</v>
      </c>
      <c r="EN12" t="s">
        <v>1149</v>
      </c>
      <c r="EO12" t="s">
        <v>1206</v>
      </c>
      <c r="EP12" t="s">
        <v>1247</v>
      </c>
      <c r="EQ12" t="s">
        <v>1246</v>
      </c>
      <c r="ER12" t="s">
        <v>1147</v>
      </c>
      <c r="ES12" t="s">
        <v>431</v>
      </c>
      <c r="ET12" t="s">
        <v>1</v>
      </c>
      <c r="EU12" t="s">
        <v>34</v>
      </c>
      <c r="EV12" t="s">
        <v>785</v>
      </c>
      <c r="EW12" t="s">
        <v>1204</v>
      </c>
      <c r="EX12" t="s">
        <v>1205</v>
      </c>
      <c r="EY12" t="s">
        <v>987</v>
      </c>
      <c r="EZ12" s="198" t="s">
        <v>1193</v>
      </c>
      <c r="FA12" s="198" t="s">
        <v>1250</v>
      </c>
      <c r="FB12" s="198" t="s">
        <v>1249</v>
      </c>
      <c r="FD12" t="s">
        <v>1155</v>
      </c>
      <c r="FE12" s="96">
        <v>20160609</v>
      </c>
      <c r="FF12" s="1" t="s">
        <v>1247</v>
      </c>
      <c r="FG12" t="s">
        <v>1246</v>
      </c>
      <c r="FH12" t="s">
        <v>1149</v>
      </c>
      <c r="FI12" t="s">
        <v>1206</v>
      </c>
      <c r="FJ12" t="s">
        <v>1247</v>
      </c>
      <c r="FK12" t="s">
        <v>1246</v>
      </c>
      <c r="FL12" t="s">
        <v>1147</v>
      </c>
      <c r="FM12" t="s">
        <v>431</v>
      </c>
      <c r="FN12" t="s">
        <v>1</v>
      </c>
      <c r="FO12" t="s">
        <v>34</v>
      </c>
      <c r="FP12" t="s">
        <v>785</v>
      </c>
      <c r="FQ12" t="s">
        <v>1204</v>
      </c>
      <c r="FR12" t="s">
        <v>1205</v>
      </c>
      <c r="FS12" t="s">
        <v>987</v>
      </c>
      <c r="FT12" s="198" t="s">
        <v>1193</v>
      </c>
      <c r="FU12" s="198" t="s">
        <v>1250</v>
      </c>
      <c r="FV12" s="198" t="s">
        <v>1249</v>
      </c>
      <c r="FX12" t="s">
        <v>1155</v>
      </c>
      <c r="FY12" s="96">
        <v>20160610</v>
      </c>
      <c r="FZ12" s="1" t="s">
        <v>1247</v>
      </c>
      <c r="GA12" s="1" t="s">
        <v>1265</v>
      </c>
      <c r="GB12" t="s">
        <v>1246</v>
      </c>
      <c r="GC12" t="s">
        <v>1266</v>
      </c>
      <c r="GD12" t="s">
        <v>1149</v>
      </c>
      <c r="GE12" t="s">
        <v>1206</v>
      </c>
      <c r="GF12" t="s">
        <v>1247</v>
      </c>
      <c r="GG12" t="s">
        <v>1246</v>
      </c>
      <c r="GH12" t="s">
        <v>1266</v>
      </c>
      <c r="GI12" t="s">
        <v>1147</v>
      </c>
      <c r="GJ12" t="s">
        <v>431</v>
      </c>
      <c r="GK12" t="s">
        <v>1</v>
      </c>
      <c r="GL12" t="s">
        <v>34</v>
      </c>
      <c r="GM12" t="s">
        <v>785</v>
      </c>
      <c r="GN12" t="s">
        <v>1204</v>
      </c>
      <c r="GO12" t="s">
        <v>1205</v>
      </c>
      <c r="GP12" t="s">
        <v>987</v>
      </c>
      <c r="GQ12" s="198" t="s">
        <v>1193</v>
      </c>
      <c r="GR12" s="198" t="s">
        <v>1250</v>
      </c>
      <c r="GS12" s="198" t="s">
        <v>1249</v>
      </c>
      <c r="GT12" s="198" t="s">
        <v>1267</v>
      </c>
      <c r="GV12" t="s">
        <v>1155</v>
      </c>
      <c r="GW12" s="96">
        <v>20160613</v>
      </c>
      <c r="GX12" s="1" t="s">
        <v>1247</v>
      </c>
      <c r="GY12" s="273" t="s">
        <v>1265</v>
      </c>
      <c r="GZ12" s="272" t="s">
        <v>1246</v>
      </c>
      <c r="HA12" s="273" t="s">
        <v>1266</v>
      </c>
      <c r="HB12" t="s">
        <v>1149</v>
      </c>
      <c r="HC12" t="s">
        <v>1206</v>
      </c>
      <c r="HD12" t="s">
        <v>1247</v>
      </c>
      <c r="HE12" t="s">
        <v>1246</v>
      </c>
      <c r="HF12" t="s">
        <v>1266</v>
      </c>
      <c r="HG12" t="s">
        <v>1147</v>
      </c>
      <c r="HH12" t="s">
        <v>1277</v>
      </c>
      <c r="HI12" t="s">
        <v>1</v>
      </c>
      <c r="HJ12" t="s">
        <v>34</v>
      </c>
      <c r="HK12" t="s">
        <v>785</v>
      </c>
      <c r="HL12" t="s">
        <v>1284</v>
      </c>
      <c r="HM12" t="s">
        <v>1205</v>
      </c>
      <c r="HN12" t="s">
        <v>987</v>
      </c>
      <c r="HO12" s="198" t="s">
        <v>1193</v>
      </c>
      <c r="HP12" s="198" t="s">
        <v>1250</v>
      </c>
      <c r="HQ12" s="198" t="s">
        <v>1249</v>
      </c>
      <c r="HR12" s="198" t="s">
        <v>1267</v>
      </c>
      <c r="HT12" t="s">
        <v>1155</v>
      </c>
      <c r="HU12" s="96">
        <v>20160614</v>
      </c>
      <c r="HV12" s="280" t="s">
        <v>1247</v>
      </c>
      <c r="HW12" s="274" t="s">
        <v>1265</v>
      </c>
      <c r="HX12" s="276" t="s">
        <v>1246</v>
      </c>
      <c r="HY12" s="274" t="s">
        <v>1266</v>
      </c>
      <c r="HZ12" t="s">
        <v>1149</v>
      </c>
      <c r="IA12" t="s">
        <v>1206</v>
      </c>
      <c r="IB12" s="280" t="s">
        <v>1247</v>
      </c>
      <c r="IC12" s="276" t="s">
        <v>1246</v>
      </c>
      <c r="ID12" s="274" t="s">
        <v>1266</v>
      </c>
      <c r="IE12" t="s">
        <v>1147</v>
      </c>
      <c r="IF12" t="s">
        <v>1277</v>
      </c>
      <c r="IG12" t="s">
        <v>1</v>
      </c>
      <c r="IH12" t="s">
        <v>34</v>
      </c>
      <c r="II12" t="s">
        <v>785</v>
      </c>
      <c r="IJ12" s="113" t="s">
        <v>1286</v>
      </c>
      <c r="IK12" s="221" t="s">
        <v>1205</v>
      </c>
      <c r="IL12" t="s">
        <v>1287</v>
      </c>
      <c r="IM12" s="113" t="s">
        <v>1288</v>
      </c>
      <c r="IN12" s="198" t="s">
        <v>1289</v>
      </c>
      <c r="IO12" s="198" t="s">
        <v>1290</v>
      </c>
      <c r="IP12" s="278" t="s">
        <v>1250</v>
      </c>
      <c r="IQ12" s="277" t="s">
        <v>1249</v>
      </c>
      <c r="IR12" s="275" t="s">
        <v>1267</v>
      </c>
      <c r="IT12" t="s">
        <v>1155</v>
      </c>
      <c r="IU12" s="96">
        <v>20160615</v>
      </c>
      <c r="IV12" s="280" t="s">
        <v>1247</v>
      </c>
      <c r="IW12" s="274" t="s">
        <v>1265</v>
      </c>
      <c r="IX12" s="276" t="s">
        <v>1246</v>
      </c>
      <c r="IY12" s="274" t="s">
        <v>1266</v>
      </c>
      <c r="IZ12" t="s">
        <v>1149</v>
      </c>
      <c r="JA12" t="s">
        <v>1206</v>
      </c>
      <c r="JB12" s="280" t="s">
        <v>1247</v>
      </c>
      <c r="JC12" s="276" t="s">
        <v>1246</v>
      </c>
      <c r="JD12" s="274" t="s">
        <v>1266</v>
      </c>
      <c r="JE12" t="s">
        <v>1147</v>
      </c>
      <c r="JF12" t="s">
        <v>1277</v>
      </c>
      <c r="JG12" t="s">
        <v>1</v>
      </c>
      <c r="JH12" t="s">
        <v>34</v>
      </c>
      <c r="JI12" t="s">
        <v>785</v>
      </c>
      <c r="JJ12" s="113" t="s">
        <v>1286</v>
      </c>
      <c r="JK12" s="281" t="s">
        <v>1205</v>
      </c>
      <c r="JL12" t="s">
        <v>1287</v>
      </c>
      <c r="JM12" s="113" t="s">
        <v>1288</v>
      </c>
      <c r="JN12" s="198" t="s">
        <v>1289</v>
      </c>
      <c r="JO12" s="113" t="s">
        <v>1290</v>
      </c>
      <c r="JP12" s="278" t="s">
        <v>1250</v>
      </c>
      <c r="JQ12" s="277" t="s">
        <v>1249</v>
      </c>
      <c r="JR12" s="275" t="s">
        <v>1267</v>
      </c>
      <c r="JT12" t="s">
        <v>1155</v>
      </c>
      <c r="JU12" s="96">
        <v>20160616</v>
      </c>
      <c r="JV12" s="280" t="s">
        <v>1247</v>
      </c>
      <c r="JW12" s="274" t="s">
        <v>1265</v>
      </c>
      <c r="JX12" s="276" t="s">
        <v>1246</v>
      </c>
      <c r="JY12" s="274" t="s">
        <v>1266</v>
      </c>
      <c r="JZ12" t="s">
        <v>1149</v>
      </c>
      <c r="KA12" t="s">
        <v>1206</v>
      </c>
      <c r="KB12" s="280" t="s">
        <v>1247</v>
      </c>
      <c r="KC12" s="276" t="s">
        <v>1246</v>
      </c>
      <c r="KD12" s="274" t="s">
        <v>1266</v>
      </c>
      <c r="KE12" t="s">
        <v>1147</v>
      </c>
      <c r="KF12" t="s">
        <v>1277</v>
      </c>
      <c r="KG12" t="s">
        <v>1</v>
      </c>
      <c r="KH12" t="s">
        <v>34</v>
      </c>
      <c r="KI12" t="s">
        <v>785</v>
      </c>
      <c r="KJ12" s="113" t="s">
        <v>1286</v>
      </c>
      <c r="KK12" s="281" t="s">
        <v>1205</v>
      </c>
      <c r="KL12" t="s">
        <v>1287</v>
      </c>
      <c r="KM12" s="113" t="s">
        <v>1288</v>
      </c>
      <c r="KN12" s="198" t="s">
        <v>1289</v>
      </c>
      <c r="KO12" s="113" t="s">
        <v>1290</v>
      </c>
      <c r="KP12" s="278" t="s">
        <v>1250</v>
      </c>
      <c r="KQ12" s="277" t="s">
        <v>1249</v>
      </c>
      <c r="KR12" s="275" t="s">
        <v>1267</v>
      </c>
      <c r="KT12" t="s">
        <v>1155</v>
      </c>
      <c r="KU12" s="96">
        <v>20160617</v>
      </c>
      <c r="KV12" s="280" t="s">
        <v>1247</v>
      </c>
      <c r="KW12" s="274" t="s">
        <v>1265</v>
      </c>
      <c r="KX12" s="276" t="s">
        <v>1246</v>
      </c>
      <c r="KY12" s="274" t="s">
        <v>1266</v>
      </c>
      <c r="KZ12" t="s">
        <v>1149</v>
      </c>
      <c r="LA12" t="s">
        <v>1206</v>
      </c>
      <c r="LB12" s="280" t="s">
        <v>1247</v>
      </c>
      <c r="LC12" s="276" t="s">
        <v>1246</v>
      </c>
      <c r="LD12" s="274" t="s">
        <v>1266</v>
      </c>
      <c r="LE12" t="s">
        <v>1147</v>
      </c>
      <c r="LF12" t="s">
        <v>1277</v>
      </c>
      <c r="LG12" t="s">
        <v>1</v>
      </c>
      <c r="LH12" t="s">
        <v>34</v>
      </c>
      <c r="LI12" t="s">
        <v>785</v>
      </c>
      <c r="LJ12" s="113" t="s">
        <v>1286</v>
      </c>
      <c r="LK12" s="281" t="s">
        <v>1205</v>
      </c>
      <c r="LL12" t="s">
        <v>1287</v>
      </c>
      <c r="LM12" s="113" t="s">
        <v>1288</v>
      </c>
      <c r="LN12" s="198" t="s">
        <v>1289</v>
      </c>
      <c r="LO12" s="113" t="s">
        <v>1290</v>
      </c>
      <c r="LP12" s="278" t="s">
        <v>1250</v>
      </c>
      <c r="LQ12" s="277" t="s">
        <v>1249</v>
      </c>
      <c r="LR12" s="275" t="s">
        <v>1267</v>
      </c>
      <c r="LT12" t="s">
        <v>1155</v>
      </c>
      <c r="LU12" s="96">
        <v>20160620</v>
      </c>
      <c r="LV12" s="280" t="s">
        <v>1247</v>
      </c>
      <c r="LW12" s="274" t="s">
        <v>1265</v>
      </c>
      <c r="LX12" s="276" t="s">
        <v>1246</v>
      </c>
      <c r="LY12" s="274" t="s">
        <v>1266</v>
      </c>
      <c r="LZ12" t="s">
        <v>1149</v>
      </c>
      <c r="MA12" t="s">
        <v>1206</v>
      </c>
      <c r="MB12" s="280" t="s">
        <v>1247</v>
      </c>
      <c r="MC12" s="276" t="s">
        <v>1246</v>
      </c>
      <c r="MD12" s="274" t="s">
        <v>1266</v>
      </c>
      <c r="ME12" t="s">
        <v>1147</v>
      </c>
      <c r="MF12" t="s">
        <v>1277</v>
      </c>
      <c r="MG12" t="s">
        <v>1</v>
      </c>
      <c r="MH12" t="s">
        <v>34</v>
      </c>
      <c r="MI12" t="s">
        <v>785</v>
      </c>
      <c r="MJ12" s="113" t="s">
        <v>1286</v>
      </c>
      <c r="MK12" s="281" t="s">
        <v>1205</v>
      </c>
      <c r="ML12" t="s">
        <v>1287</v>
      </c>
      <c r="MM12" s="113" t="s">
        <v>1288</v>
      </c>
      <c r="MN12" s="198" t="s">
        <v>1289</v>
      </c>
      <c r="MO12" s="113" t="s">
        <v>1290</v>
      </c>
      <c r="MP12" s="278" t="s">
        <v>1250</v>
      </c>
      <c r="MQ12" s="277" t="s">
        <v>1249</v>
      </c>
      <c r="MR12" s="275" t="s">
        <v>1267</v>
      </c>
      <c r="MT12" t="s">
        <v>1155</v>
      </c>
      <c r="MU12" s="96">
        <v>20160621</v>
      </c>
      <c r="MV12" s="280" t="s">
        <v>1247</v>
      </c>
      <c r="MW12" s="274" t="s">
        <v>1265</v>
      </c>
      <c r="MX12" s="276" t="s">
        <v>1246</v>
      </c>
      <c r="MY12" s="274" t="s">
        <v>1266</v>
      </c>
      <c r="MZ12" t="s">
        <v>1149</v>
      </c>
      <c r="NA12" t="s">
        <v>1206</v>
      </c>
      <c r="NB12" s="280" t="s">
        <v>1247</v>
      </c>
      <c r="NC12" s="276" t="s">
        <v>1246</v>
      </c>
      <c r="ND12" s="274" t="s">
        <v>1266</v>
      </c>
      <c r="NE12" t="s">
        <v>1147</v>
      </c>
      <c r="NF12" t="s">
        <v>1277</v>
      </c>
      <c r="NG12" t="s">
        <v>1</v>
      </c>
      <c r="NH12" t="s">
        <v>34</v>
      </c>
      <c r="NI12" t="s">
        <v>785</v>
      </c>
      <c r="NJ12" s="113" t="s">
        <v>1286</v>
      </c>
      <c r="NK12" s="281" t="s">
        <v>1298</v>
      </c>
      <c r="NL12" t="s">
        <v>1287</v>
      </c>
      <c r="NM12" s="113" t="s">
        <v>1288</v>
      </c>
      <c r="NN12" s="198" t="s">
        <v>1289</v>
      </c>
      <c r="NO12" s="113" t="s">
        <v>1290</v>
      </c>
      <c r="NP12" s="278" t="s">
        <v>1250</v>
      </c>
      <c r="NQ12" s="277" t="s">
        <v>1249</v>
      </c>
      <c r="NR12" s="275" t="s">
        <v>1267</v>
      </c>
      <c r="NT12" t="s">
        <v>1155</v>
      </c>
      <c r="NU12" s="96">
        <v>20160622</v>
      </c>
      <c r="NV12" s="280" t="s">
        <v>1247</v>
      </c>
      <c r="NW12" s="274" t="s">
        <v>1265</v>
      </c>
      <c r="NX12" s="276" t="s">
        <v>1246</v>
      </c>
      <c r="NY12" s="274" t="s">
        <v>1266</v>
      </c>
      <c r="NZ12" t="s">
        <v>1149</v>
      </c>
      <c r="OA12" t="s">
        <v>1206</v>
      </c>
      <c r="OB12" s="280" t="s">
        <v>1247</v>
      </c>
      <c r="OC12" s="276" t="s">
        <v>1246</v>
      </c>
      <c r="OD12" s="274" t="s">
        <v>1266</v>
      </c>
      <c r="OE12" t="s">
        <v>1147</v>
      </c>
      <c r="OF12" t="s">
        <v>1277</v>
      </c>
      <c r="OG12" t="s">
        <v>1</v>
      </c>
      <c r="OH12" t="s">
        <v>34</v>
      </c>
      <c r="OI12" t="s">
        <v>785</v>
      </c>
      <c r="OJ12" s="113" t="s">
        <v>1286</v>
      </c>
      <c r="OK12" s="281" t="s">
        <v>1205</v>
      </c>
      <c r="OL12" t="s">
        <v>1287</v>
      </c>
      <c r="OM12" s="113" t="s">
        <v>1288</v>
      </c>
      <c r="ON12" s="198" t="s">
        <v>1289</v>
      </c>
      <c r="OO12" s="113" t="s">
        <v>1290</v>
      </c>
      <c r="OP12" s="278" t="s">
        <v>1250</v>
      </c>
      <c r="OQ12" s="277" t="s">
        <v>1249</v>
      </c>
      <c r="OR12" s="275" t="s">
        <v>1267</v>
      </c>
      <c r="OT12" t="s">
        <v>1155</v>
      </c>
      <c r="OU12" s="96">
        <v>20160623</v>
      </c>
      <c r="OV12" s="280" t="s">
        <v>1247</v>
      </c>
      <c r="OW12" s="274" t="s">
        <v>1265</v>
      </c>
      <c r="OX12" s="276" t="s">
        <v>1246</v>
      </c>
      <c r="OY12" s="274" t="s">
        <v>1266</v>
      </c>
      <c r="OZ12" t="s">
        <v>1149</v>
      </c>
      <c r="PA12" t="s">
        <v>1206</v>
      </c>
      <c r="PB12" s="280" t="s">
        <v>1247</v>
      </c>
      <c r="PC12" s="276" t="s">
        <v>1246</v>
      </c>
      <c r="PD12" s="274" t="s">
        <v>1266</v>
      </c>
      <c r="PE12" t="s">
        <v>1147</v>
      </c>
      <c r="PF12" t="s">
        <v>1277</v>
      </c>
      <c r="PG12" t="s">
        <v>1</v>
      </c>
      <c r="PH12" t="s">
        <v>34</v>
      </c>
      <c r="PI12" t="s">
        <v>785</v>
      </c>
      <c r="PJ12" s="113" t="s">
        <v>1286</v>
      </c>
      <c r="PK12" s="281" t="s">
        <v>1205</v>
      </c>
      <c r="PL12" t="s">
        <v>1287</v>
      </c>
      <c r="PM12" s="113" t="s">
        <v>1288</v>
      </c>
      <c r="PN12" s="198" t="s">
        <v>1289</v>
      </c>
      <c r="PO12" s="113" t="s">
        <v>1290</v>
      </c>
      <c r="PP12" s="278" t="s">
        <v>1250</v>
      </c>
      <c r="PQ12" s="277" t="s">
        <v>1249</v>
      </c>
      <c r="PR12" s="275" t="s">
        <v>1267</v>
      </c>
      <c r="PT12" t="s">
        <v>1155</v>
      </c>
      <c r="PU12" s="96">
        <v>20160624</v>
      </c>
      <c r="PV12" s="280" t="s">
        <v>1247</v>
      </c>
      <c r="PW12" s="274" t="s">
        <v>1265</v>
      </c>
      <c r="PX12" s="276" t="s">
        <v>1246</v>
      </c>
      <c r="PY12" s="274" t="s">
        <v>1266</v>
      </c>
      <c r="PZ12" t="s">
        <v>1149</v>
      </c>
      <c r="QA12" t="s">
        <v>1206</v>
      </c>
      <c r="QB12" s="280" t="s">
        <v>1247</v>
      </c>
      <c r="QC12" s="276" t="s">
        <v>1246</v>
      </c>
      <c r="QD12" s="274" t="s">
        <v>1266</v>
      </c>
      <c r="QE12" t="s">
        <v>1147</v>
      </c>
      <c r="QF12" t="s">
        <v>1277</v>
      </c>
      <c r="QG12" t="s">
        <v>1</v>
      </c>
      <c r="QH12" t="s">
        <v>34</v>
      </c>
      <c r="QI12" t="s">
        <v>785</v>
      </c>
      <c r="QJ12" s="113" t="s">
        <v>1286</v>
      </c>
      <c r="QK12" s="281" t="s">
        <v>1205</v>
      </c>
      <c r="QL12" t="s">
        <v>1287</v>
      </c>
      <c r="QM12" s="113" t="s">
        <v>1288</v>
      </c>
      <c r="QN12" s="198" t="s">
        <v>1289</v>
      </c>
      <c r="QO12" s="113" t="s">
        <v>1290</v>
      </c>
      <c r="QP12" s="278" t="s">
        <v>1250</v>
      </c>
      <c r="QQ12" s="277" t="s">
        <v>1249</v>
      </c>
      <c r="QR12" s="275" t="s">
        <v>1267</v>
      </c>
    </row>
    <row r="13" spans="1:460" ht="15.75" thickBot="1" x14ac:dyDescent="0.3">
      <c r="A13" s="4"/>
      <c r="B13" s="168"/>
      <c r="C13" s="168"/>
      <c r="X13">
        <v>0.25</v>
      </c>
      <c r="AH13" s="96">
        <v>0.25</v>
      </c>
      <c r="AS13" s="96">
        <v>0.25</v>
      </c>
      <c r="BD13" s="96">
        <v>0.25</v>
      </c>
      <c r="BH13" s="141">
        <v>42522</v>
      </c>
      <c r="BI13" t="s">
        <v>1154</v>
      </c>
      <c r="BJ13" s="175">
        <f>SUM(BJ14:BJ92)/79</f>
        <v>0.46835443037974683</v>
      </c>
      <c r="BP13" s="1"/>
      <c r="BQ13" s="173">
        <f>SUM(BQ14:BQ92)</f>
        <v>21484625.304712068</v>
      </c>
      <c r="BR13" s="173">
        <f>SUM(BR14:BR92)</f>
        <v>9213.7014631928614</v>
      </c>
      <c r="BU13" s="197">
        <f>COUNTIF(BU14:BU92,1)/79</f>
        <v>0.569620253164557</v>
      </c>
      <c r="BV13" s="197">
        <f t="shared" ref="BV13" si="39">COUNTIF(BV14:BV92,1)/79</f>
        <v>0.50632911392405067</v>
      </c>
      <c r="BW13" s="197">
        <f t="shared" ref="BW13" si="40">COUNTIF(BW14:BW92,1)/79</f>
        <v>0.68354430379746833</v>
      </c>
      <c r="BX13" s="194">
        <f>SUM(BX14:BX92)/79</f>
        <v>0.53164556962025311</v>
      </c>
      <c r="BY13" s="194">
        <f>SUM(BY14:BY92)/79</f>
        <v>0.74683544303797467</v>
      </c>
      <c r="CE13" s="1"/>
      <c r="CF13" s="1"/>
      <c r="CG13" s="193">
        <f>SUM(CG14:CG92)</f>
        <v>21484625.304712068</v>
      </c>
      <c r="CH13" s="193">
        <f>SUM(CH14:CH92)</f>
        <v>15404.239902659139</v>
      </c>
      <c r="CI13" s="193">
        <f>SUM(CI14:CI92)</f>
        <v>72788.231409100466</v>
      </c>
      <c r="CK13" s="197">
        <f>COUNTIF(CK14:CK92,1)/79</f>
        <v>0.569620253164557</v>
      </c>
      <c r="CL13" s="197">
        <f>COUNTIF(CL14:CL92,1)/79</f>
        <v>0.59493670886075944</v>
      </c>
      <c r="CM13" s="197">
        <f t="shared" ref="CM13:CN13" si="41">COUNTIF(CM14:CM92,1)/79</f>
        <v>0.50632911392405067</v>
      </c>
      <c r="CN13" s="197">
        <f t="shared" si="41"/>
        <v>0.74683544303797467</v>
      </c>
      <c r="CO13" s="194">
        <f>SUM(CO14:CO92)/79</f>
        <v>0.569620253164557</v>
      </c>
      <c r="CP13" s="194">
        <f>SUM(CP14:CP92)/79</f>
        <v>0.35443037974683544</v>
      </c>
      <c r="CV13" s="196">
        <v>0.25</v>
      </c>
      <c r="CW13" s="1"/>
      <c r="CX13" s="193">
        <f>SUM(CX14:CX92)</f>
        <v>21484625.304712068</v>
      </c>
      <c r="CY13" s="199">
        <f>SUM(CY14:CY92)</f>
        <v>24498.063255376714</v>
      </c>
      <c r="CZ13" s="199">
        <f>SUM(CZ14:CZ92)</f>
        <v>-13000.487670422523</v>
      </c>
      <c r="DB13" s="197">
        <f>COUNTIF(DB14:DB92,1)/79</f>
        <v>0.59493670886075944</v>
      </c>
      <c r="DC13" s="197">
        <f>COUNTIF(DC14:DC92,1)/79</f>
        <v>0.59493670886075944</v>
      </c>
      <c r="DD13" s="197">
        <f t="shared" ref="DD13:DE13" si="42">COUNTIF(DD14:DD92,1)/79</f>
        <v>0.53164556962025311</v>
      </c>
      <c r="DE13" s="197">
        <f t="shared" si="42"/>
        <v>0.74683544303797467</v>
      </c>
      <c r="DF13" s="194">
        <f>SUM(DF14:DF92)/79</f>
        <v>0.54430379746835444</v>
      </c>
      <c r="DG13" s="194">
        <f>SUM(DG14:DG92)/79</f>
        <v>0.53164556962025311</v>
      </c>
      <c r="DM13" s="196">
        <v>0.25</v>
      </c>
      <c r="DN13" s="1"/>
      <c r="DO13" s="193">
        <f>SUM(DO14:DO92)</f>
        <v>21556585.304712068</v>
      </c>
      <c r="DP13" s="199">
        <f>SUM(DP14:DP92)</f>
        <v>3438.3957403555614</v>
      </c>
      <c r="DQ13" s="199">
        <f>SUM(DQ14:DQ92)</f>
        <v>-6657.6520267195019</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f>COUNTIF(OT14:OT92,1)/79</f>
        <v>0.45569620253164556</v>
      </c>
      <c r="OU13" s="270">
        <f>COUNTIF(OU14:OU92,1)/79</f>
        <v>0.53164556962025311</v>
      </c>
      <c r="OV13" s="270">
        <f t="shared" ref="OV13" si="43">COUNTIF(OV14:OV92,1)/79</f>
        <v>0.67088607594936711</v>
      </c>
      <c r="OW13" s="270"/>
      <c r="OX13" s="270">
        <f t="shared" ref="OX13:OZ13" si="44">COUNTIF(OX14:OX92,1)/79</f>
        <v>0.51898734177215189</v>
      </c>
      <c r="OY13" s="270">
        <f t="shared" si="44"/>
        <v>0.44303797468354428</v>
      </c>
      <c r="OZ13" s="270">
        <f t="shared" si="44"/>
        <v>0</v>
      </c>
      <c r="PA13" s="271">
        <f>SUM(PA14:PA92)/79</f>
        <v>0</v>
      </c>
      <c r="PB13" s="271">
        <f>SUM(PB14:PB92)/79</f>
        <v>0</v>
      </c>
      <c r="PC13" s="271">
        <f>SUM(PC14:PC92)/79</f>
        <v>0</v>
      </c>
      <c r="PD13" s="271">
        <f>SUM(PD14:PD92)/79</f>
        <v>0</v>
      </c>
      <c r="PJ13" s="201"/>
      <c r="PK13" s="190">
        <v>0.25</v>
      </c>
      <c r="PL13" s="193">
        <f t="shared" ref="PL13:PR13" si="45">SUM(PL14:PL92)</f>
        <v>21484625.304712068</v>
      </c>
      <c r="PM13" s="193">
        <f t="shared" si="45"/>
        <v>20507966.311487112</v>
      </c>
      <c r="PN13" s="199">
        <f t="shared" si="45"/>
        <v>0</v>
      </c>
      <c r="PO13" s="199">
        <f t="shared" si="45"/>
        <v>0</v>
      </c>
      <c r="PP13" s="199">
        <f t="shared" si="45"/>
        <v>0</v>
      </c>
      <c r="PQ13" s="199">
        <f t="shared" si="45"/>
        <v>0</v>
      </c>
      <c r="PR13" s="199">
        <f t="shared" si="45"/>
        <v>0</v>
      </c>
      <c r="PT13" s="270">
        <f>COUNTIF(PT14:PT92,1)/79</f>
        <v>0.53164556962025311</v>
      </c>
      <c r="PU13" s="270">
        <f>COUNTIF(PU14:PU92,1)/79</f>
        <v>0</v>
      </c>
      <c r="PV13" s="270">
        <f t="shared" ref="PV13" si="46">COUNTIF(PV14:PV92,1)/79</f>
        <v>0</v>
      </c>
      <c r="PW13" s="270"/>
      <c r="PX13" s="270">
        <f t="shared" ref="PX13:PZ13" si="47">COUNTIF(PX14:PX92,1)/79</f>
        <v>0</v>
      </c>
      <c r="PY13" s="270">
        <f t="shared" si="47"/>
        <v>0</v>
      </c>
      <c r="PZ13" s="270">
        <f t="shared" si="47"/>
        <v>0</v>
      </c>
      <c r="QA13" s="271">
        <f>SUM(QA14:QA92)/79</f>
        <v>1</v>
      </c>
      <c r="QB13" s="271">
        <f>SUM(QB14:QB92)/79</f>
        <v>1</v>
      </c>
      <c r="QC13" s="271">
        <f>SUM(QC14:QC92)/79</f>
        <v>1</v>
      </c>
      <c r="QD13" s="271">
        <f>SUM(QD14:QD92)/79</f>
        <v>1</v>
      </c>
      <c r="QJ13" s="201"/>
      <c r="QK13" s="190">
        <v>0.25</v>
      </c>
      <c r="QL13" s="193">
        <f t="shared" ref="QL13:QR13" si="48">SUM(QL14:QL92)</f>
        <v>21484625.304712068</v>
      </c>
      <c r="QM13" s="193">
        <f t="shared" si="48"/>
        <v>17380498.032925226</v>
      </c>
      <c r="QN13" s="199">
        <f t="shared" si="48"/>
        <v>0</v>
      </c>
      <c r="QO13" s="199">
        <f t="shared" si="48"/>
        <v>0</v>
      </c>
      <c r="QP13" s="199">
        <f t="shared" si="48"/>
        <v>0</v>
      </c>
      <c r="QQ13" s="199">
        <f t="shared" si="48"/>
        <v>0</v>
      </c>
      <c r="QR13" s="199">
        <f t="shared" si="48"/>
        <v>0</v>
      </c>
    </row>
    <row r="14" spans="1:460"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49">BO14</f>
        <v>2</v>
      </c>
      <c r="BQ14" s="139">
        <f>VLOOKUP($A14,'FuturesInfo (3)'!$A$2:$O$80,15)*BP14</f>
        <v>91060</v>
      </c>
      <c r="BR14" s="145">
        <f>IF(BJ14=1,ABS(BQ14*BK14),-ABS(BQ14*BK14))</f>
        <v>607.43480897497523</v>
      </c>
      <c r="BT14">
        <f>BH14</f>
        <v>1</v>
      </c>
      <c r="BU14">
        <v>1</v>
      </c>
      <c r="BV14">
        <v>1</v>
      </c>
      <c r="BW14">
        <v>1</v>
      </c>
      <c r="BX14">
        <f t="shared" ref="BX14:BX45" si="50">IF(BU14=BW14,1,0)</f>
        <v>1</v>
      </c>
      <c r="BY14">
        <f t="shared" ref="BY14:BY45" si="51">IF(BW14=BV14,1,0)</f>
        <v>1</v>
      </c>
      <c r="BZ14" s="188">
        <v>5.4216867469899996E-3</v>
      </c>
      <c r="CA14" s="2">
        <v>10</v>
      </c>
      <c r="CB14">
        <v>60</v>
      </c>
      <c r="CC14" t="str">
        <f t="shared" ref="CC14:CC45" si="52">IF(BU14="","FALSE","TRUE")</f>
        <v>TRUE</v>
      </c>
      <c r="CD14">
        <f>VLOOKUP($A14,'FuturesInfo (3)'!$A$2:$V$80,22)</f>
        <v>2</v>
      </c>
      <c r="CE14">
        <f t="shared" ref="CE14:CF77" si="53">CD14</f>
        <v>2</v>
      </c>
      <c r="CF14">
        <f>CE14</f>
        <v>2</v>
      </c>
      <c r="CG14" s="139">
        <f>VLOOKUP($A14,'FuturesInfo (3)'!$A$2:$O$80,15)*CE14</f>
        <v>91060</v>
      </c>
      <c r="CH14" s="145">
        <f t="shared" ref="CH14:CH45" si="54">IF(BX14=1,ABS(CG14*BZ14),-ABS(CG14*BZ14))</f>
        <v>493.69879518090937</v>
      </c>
      <c r="CI14" s="145">
        <f>IF(BY14=1,ABS(CG14*BZ14),-ABS(CG14*BZ14))</f>
        <v>493.69879518090937</v>
      </c>
      <c r="CK14">
        <f t="shared" ref="CK14:CK45" si="55">BU14</f>
        <v>1</v>
      </c>
      <c r="CL14">
        <v>1</v>
      </c>
      <c r="CM14">
        <v>1</v>
      </c>
      <c r="CN14">
        <v>1</v>
      </c>
      <c r="CO14">
        <f>IF(CL14=CN14,1,0)</f>
        <v>1</v>
      </c>
      <c r="CP14">
        <f t="shared" ref="CP14:CP45" si="56">IF(CN14=CM14,1,0)</f>
        <v>1</v>
      </c>
      <c r="CQ14" s="1">
        <v>2.2168963451200001E-2</v>
      </c>
      <c r="CR14" s="2">
        <v>10</v>
      </c>
      <c r="CS14">
        <v>60</v>
      </c>
      <c r="CT14" t="str">
        <f t="shared" ref="CT14:CT45" si="57">IF(CL14="","FALSE","TRUE")</f>
        <v>TRUE</v>
      </c>
      <c r="CU14">
        <f>VLOOKUP($A14,'FuturesInfo (3)'!$A$2:$V$80,22)</f>
        <v>2</v>
      </c>
      <c r="CV14">
        <f t="shared" ref="CV14:CV45" si="58">ROUND(IF(CL14=CM14,CU14*(1+$CV$95),CU14*(1-$CV$95)),0)</f>
        <v>3</v>
      </c>
      <c r="CW14">
        <f>CU14</f>
        <v>2</v>
      </c>
      <c r="CX14" s="139">
        <f>VLOOKUP($A14,'FuturesInfo (3)'!$A$2:$O$80,15)*CW14</f>
        <v>91060</v>
      </c>
      <c r="CY14" s="200">
        <f>IF(CO14=1,ABS(CX14*CQ14),-ABS(CX14*CQ14))</f>
        <v>2018.7058118662721</v>
      </c>
      <c r="CZ14" s="200">
        <f>IF(CP14=1,ABS(CX14*CQ14),-ABS(CX14*CQ14))</f>
        <v>2018.7058118662721</v>
      </c>
      <c r="DB14">
        <f t="shared" ref="DB14:DB77" si="59">CL14</f>
        <v>1</v>
      </c>
      <c r="DC14">
        <v>1</v>
      </c>
      <c r="DD14">
        <v>1</v>
      </c>
      <c r="DE14">
        <v>-1</v>
      </c>
      <c r="DF14">
        <f>IF(DC14=DE14,1,0)</f>
        <v>0</v>
      </c>
      <c r="DG14">
        <f t="shared" ref="DG14:DG77" si="60">IF(DE14=DD14,1,0)</f>
        <v>0</v>
      </c>
      <c r="DH14" s="1">
        <v>-5.2754982414999997E-3</v>
      </c>
      <c r="DI14" s="2">
        <v>10</v>
      </c>
      <c r="DJ14">
        <v>60</v>
      </c>
      <c r="DK14" t="str">
        <f t="shared" ref="DK14:DK77" si="61">IF(DC14="","FALSE","TRUE")</f>
        <v>TRUE</v>
      </c>
      <c r="DL14">
        <f>VLOOKUP($A14,'FuturesInfo (3)'!$A$2:$V$80,22)</f>
        <v>2</v>
      </c>
      <c r="DM14">
        <f t="shared" ref="DM14:DM77" si="62">ROUND(IF(DC14=DD14,DL14*(1+$CV$95),DL14*(1-$CV$95)),0)</f>
        <v>3</v>
      </c>
      <c r="DN14">
        <f>DL14</f>
        <v>2</v>
      </c>
      <c r="DO14" s="139">
        <f>VLOOKUP($A14,'FuturesInfo (3)'!$A$2:$O$80,15)*DN14</f>
        <v>91060</v>
      </c>
      <c r="DP14" s="200">
        <f t="shared" ref="DP14:DP77" si="63">IF(DF14=1,ABS(DO14*DH14),-ABS(DO14*DH14))</f>
        <v>-480.38686987098998</v>
      </c>
      <c r="DQ14" s="200">
        <f>IF(DG14=1,ABS(DO14*DH14),-ABS(DO14*DH14))</f>
        <v>-480.38686987098998</v>
      </c>
      <c r="DS14">
        <v>1</v>
      </c>
      <c r="DT14">
        <v>1</v>
      </c>
      <c r="DU14">
        <v>1</v>
      </c>
      <c r="DV14">
        <v>-1</v>
      </c>
      <c r="DW14">
        <v>0</v>
      </c>
      <c r="DX14">
        <v>0</v>
      </c>
      <c r="DY14" s="1">
        <v>-8.8391278727199991E-3</v>
      </c>
      <c r="DZ14" s="2">
        <v>10</v>
      </c>
      <c r="EA14">
        <v>60</v>
      </c>
      <c r="EB14" t="s">
        <v>1273</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1273</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1273</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1273</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1273</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1273</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1273</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1273</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1273</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1273</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1273</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1273</v>
      </c>
      <c r="OI14">
        <v>2</v>
      </c>
      <c r="OJ14" s="256">
        <v>2</v>
      </c>
      <c r="OK14">
        <v>2</v>
      </c>
      <c r="OL14" s="139">
        <v>91060</v>
      </c>
      <c r="OM14" s="139">
        <v>91060</v>
      </c>
      <c r="ON14" s="200">
        <v>114.9747862384192</v>
      </c>
      <c r="OO14" s="200">
        <v>114.9747862384192</v>
      </c>
      <c r="OP14" s="200">
        <v>114.9747862384192</v>
      </c>
      <c r="OQ14" s="200">
        <v>-114.9747862384192</v>
      </c>
      <c r="OR14" s="200">
        <v>114.9747862384192</v>
      </c>
      <c r="OT14">
        <f>NU14</f>
        <v>-1</v>
      </c>
      <c r="OU14" s="242">
        <v>-1</v>
      </c>
      <c r="OV14" s="217">
        <v>-1</v>
      </c>
      <c r="OW14" s="243">
        <v>9</v>
      </c>
      <c r="OX14">
        <f>IF(VLOOKUP($C14,OT$2:OU$9,2)="normal",OV14,-OV14)</f>
        <v>-1</v>
      </c>
      <c r="OY14">
        <f>IF(OW14&lt;0,OV14*-1,OV14)</f>
        <v>-1</v>
      </c>
      <c r="OZ14" s="217"/>
      <c r="PA14">
        <f>IF(OU14=OZ14,1,0)</f>
        <v>0</v>
      </c>
      <c r="PB14">
        <f>IF(OZ14=OV14,1,0)</f>
        <v>0</v>
      </c>
      <c r="PC14">
        <f>IF(OZ14=OX14,1,0)</f>
        <v>0</v>
      </c>
      <c r="PD14">
        <f>IF(OZ14=OY14,1,0)</f>
        <v>0</v>
      </c>
      <c r="PE14" s="252"/>
      <c r="PF14" s="206">
        <v>42535</v>
      </c>
      <c r="PG14">
        <v>60</v>
      </c>
      <c r="PH14" t="str">
        <f t="shared" ref="PH14:PH77" si="64">IF(OU14="","FALSE","TRUE")</f>
        <v>TRUE</v>
      </c>
      <c r="PI14">
        <f>VLOOKUP($A14,'FuturesInfo (3)'!$A$2:$V$80,22)</f>
        <v>2</v>
      </c>
      <c r="PJ14" s="256">
        <v>2</v>
      </c>
      <c r="PK14">
        <f>IF(PJ14=1,ROUND(PI14*(1+PK$13),0),ROUND(PI14*(1-PK$13),0))</f>
        <v>2</v>
      </c>
      <c r="PL14" s="139">
        <f>VLOOKUP($A14,'FuturesInfo (3)'!$A$2:$O$80,15)*PI14</f>
        <v>91060</v>
      </c>
      <c r="PM14" s="139">
        <f>VLOOKUP($A14,'FuturesInfo (3)'!$A$2:$O$80,15)*PK14</f>
        <v>91060</v>
      </c>
      <c r="PN14" s="200">
        <f>IF(PA14=1,ABS(PL14*PE14),-ABS(PL14*PE14))</f>
        <v>0</v>
      </c>
      <c r="PO14" s="200">
        <f>IF(PA14=1,ABS(PM14*PE14),-ABS(PM14*PE14))</f>
        <v>0</v>
      </c>
      <c r="PP14" s="200">
        <f>IF(PB14=1,ABS(PL14*PE14),-ABS(PL14*PE14))</f>
        <v>0</v>
      </c>
      <c r="PQ14" s="200">
        <f>IF(PC14=1,ABS(PL14*PE14),-ABS(PL14*PE14))</f>
        <v>0</v>
      </c>
      <c r="PR14" s="200">
        <f>IF(PD14=1,ABS(PL14*PE14),-ABS(PL14*PE14))</f>
        <v>0</v>
      </c>
      <c r="PT14">
        <f>OU14</f>
        <v>-1</v>
      </c>
      <c r="PU14" s="242"/>
      <c r="PV14" s="217"/>
      <c r="PW14" s="243"/>
      <c r="PX14">
        <f>IF(VLOOKUP($C14,PT$2:PU$9,2)="normal",PV14,-PV14)</f>
        <v>0</v>
      </c>
      <c r="PY14">
        <f>IF(PW14&lt;0,PV14*-1,PV14)</f>
        <v>0</v>
      </c>
      <c r="PZ14" s="217"/>
      <c r="QA14">
        <f>IF(PU14=PZ14,1,0)</f>
        <v>1</v>
      </c>
      <c r="QB14">
        <f>IF(PZ14=PV14,1,0)</f>
        <v>1</v>
      </c>
      <c r="QC14">
        <f>IF(PZ14=PX14,1,0)</f>
        <v>1</v>
      </c>
      <c r="QD14">
        <f>IF(PZ14=PY14,1,0)</f>
        <v>1</v>
      </c>
      <c r="QE14" s="252"/>
      <c r="QF14" s="206">
        <v>42535</v>
      </c>
      <c r="QG14">
        <v>60</v>
      </c>
      <c r="QH14" t="str">
        <f t="shared" ref="QH14:QH77" si="65">IF(PU14="","FALSE","TRUE")</f>
        <v>FALSE</v>
      </c>
      <c r="QI14">
        <f>VLOOKUP($A14,'FuturesInfo (3)'!$A$2:$V$80,22)</f>
        <v>2</v>
      </c>
      <c r="QJ14" s="256"/>
      <c r="QK14">
        <f>IF(QJ14=1,ROUND(QI14*(1+QK$13),0),ROUND(QI14*(1-QK$13),0))</f>
        <v>2</v>
      </c>
      <c r="QL14" s="139">
        <f>VLOOKUP($A14,'FuturesInfo (3)'!$A$2:$O$80,15)*QI14</f>
        <v>91060</v>
      </c>
      <c r="QM14" s="139">
        <f>VLOOKUP($A14,'FuturesInfo (3)'!$A$2:$O$80,15)*QK14</f>
        <v>91060</v>
      </c>
      <c r="QN14" s="200">
        <f>IF(QA14=1,ABS(QL14*QE14),-ABS(QL14*QE14))</f>
        <v>0</v>
      </c>
      <c r="QO14" s="200">
        <f>IF(QA14=1,ABS(QM14*QE14),-ABS(QM14*QE14))</f>
        <v>0</v>
      </c>
      <c r="QP14" s="200">
        <f>IF(QB14=1,ABS(QL14*QE14),-ABS(QL14*QE14))</f>
        <v>0</v>
      </c>
      <c r="QQ14" s="200">
        <f>IF(QC14=1,ABS(QL14*QE14),-ABS(QL14*QE14))</f>
        <v>0</v>
      </c>
      <c r="QR14" s="200">
        <f>IF(QD14=1,ABS(QL14*QE14),-ABS(QL14*QE14))</f>
        <v>0</v>
      </c>
    </row>
    <row r="15" spans="1:460"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66">IF(BH15=BI15,1,0)</f>
        <v>1</v>
      </c>
      <c r="BK15" s="1">
        <v>-4.4125758411499997E-3</v>
      </c>
      <c r="BL15" s="2">
        <v>10</v>
      </c>
      <c r="BM15">
        <v>60</v>
      </c>
      <c r="BN15" t="str">
        <f>IF(BH15="","FALSE","TRUE")</f>
        <v>TRUE</v>
      </c>
      <c r="BO15">
        <f>VLOOKUP($A15,'FuturesInfo (3)'!$A$2:$V$80,22)</f>
        <v>2</v>
      </c>
      <c r="BP15">
        <f t="shared" si="49"/>
        <v>2</v>
      </c>
      <c r="BQ15" s="139">
        <f>VLOOKUP($A15,'FuturesInfo (3)'!$A$2:$O$80,15)*BP15</f>
        <v>151520</v>
      </c>
      <c r="BR15" s="145">
        <f t="shared" ref="BR15:BR78" si="67">IF(BJ15=1,ABS(BQ15*BK15),-ABS(BQ15*BK15))</f>
        <v>668.59349145104795</v>
      </c>
      <c r="BT15">
        <f t="shared" ref="BT15:BT78" si="68">BH15</f>
        <v>-1</v>
      </c>
      <c r="BU15">
        <v>1</v>
      </c>
      <c r="BV15">
        <v>1</v>
      </c>
      <c r="BW15">
        <v>1</v>
      </c>
      <c r="BX15">
        <f t="shared" si="50"/>
        <v>1</v>
      </c>
      <c r="BY15">
        <f t="shared" si="51"/>
        <v>1</v>
      </c>
      <c r="BZ15" s="188">
        <v>1.9806094182800001E-2</v>
      </c>
      <c r="CA15" s="2">
        <v>10</v>
      </c>
      <c r="CB15">
        <v>60</v>
      </c>
      <c r="CC15" t="str">
        <f t="shared" si="52"/>
        <v>TRUE</v>
      </c>
      <c r="CD15">
        <f>VLOOKUP($A15,'FuturesInfo (3)'!$A$2:$V$80,22)</f>
        <v>2</v>
      </c>
      <c r="CE15">
        <f t="shared" si="53"/>
        <v>2</v>
      </c>
      <c r="CF15">
        <f t="shared" si="53"/>
        <v>2</v>
      </c>
      <c r="CG15" s="139">
        <f>VLOOKUP($A15,'FuturesInfo (3)'!$A$2:$O$80,15)*CE15</f>
        <v>151520</v>
      </c>
      <c r="CH15" s="145">
        <f t="shared" si="54"/>
        <v>3001.019390577856</v>
      </c>
      <c r="CI15" s="145">
        <f t="shared" ref="CI15:CI78" si="69">IF(BY15=1,ABS(CG15*BZ15),-ABS(CG15*BZ15))</f>
        <v>3001.019390577856</v>
      </c>
      <c r="CK15">
        <f t="shared" si="55"/>
        <v>1</v>
      </c>
      <c r="CL15">
        <v>-1</v>
      </c>
      <c r="CM15">
        <v>1</v>
      </c>
      <c r="CN15">
        <v>1</v>
      </c>
      <c r="CO15">
        <f>IF(CL15=CN15,1,0)</f>
        <v>0</v>
      </c>
      <c r="CP15">
        <f t="shared" si="56"/>
        <v>1</v>
      </c>
      <c r="CQ15" s="1">
        <v>1.7655846801600001E-3</v>
      </c>
      <c r="CR15" s="2">
        <v>10</v>
      </c>
      <c r="CS15">
        <v>60</v>
      </c>
      <c r="CT15" t="str">
        <f t="shared" si="57"/>
        <v>TRUE</v>
      </c>
      <c r="CU15">
        <f>VLOOKUP($A15,'FuturesInfo (3)'!$A$2:$V$80,22)</f>
        <v>2</v>
      </c>
      <c r="CV15">
        <f t="shared" si="58"/>
        <v>2</v>
      </c>
      <c r="CW15">
        <f t="shared" ref="CW15:CW78" si="70">CU15</f>
        <v>2</v>
      </c>
      <c r="CX15" s="139">
        <f>VLOOKUP($A15,'FuturesInfo (3)'!$A$2:$O$80,15)*CW15</f>
        <v>151520</v>
      </c>
      <c r="CY15" s="200">
        <f t="shared" ref="CY15:CY45" si="71">IF(CO15=1,ABS(CX15*CQ15),-ABS(CX15*CQ15))</f>
        <v>-267.52139073784321</v>
      </c>
      <c r="CZ15" s="200">
        <f t="shared" ref="CZ15:CZ78" si="72">IF(CP15=1,ABS(CX15*CQ15),-ABS(CX15*CQ15))</f>
        <v>267.52139073784321</v>
      </c>
      <c r="DB15">
        <f t="shared" si="59"/>
        <v>-1</v>
      </c>
      <c r="DC15">
        <v>-1</v>
      </c>
      <c r="DD15">
        <v>1</v>
      </c>
      <c r="DE15">
        <v>1</v>
      </c>
      <c r="DF15">
        <f>IF(DC15=DE15,1,0)</f>
        <v>0</v>
      </c>
      <c r="DG15">
        <f t="shared" si="60"/>
        <v>1</v>
      </c>
      <c r="DH15" s="1">
        <v>1.0574837310199999E-2</v>
      </c>
      <c r="DI15" s="2">
        <v>10</v>
      </c>
      <c r="DJ15">
        <v>60</v>
      </c>
      <c r="DK15" t="str">
        <f t="shared" si="61"/>
        <v>TRUE</v>
      </c>
      <c r="DL15">
        <f>VLOOKUP($A15,'FuturesInfo (3)'!$A$2:$V$80,22)</f>
        <v>2</v>
      </c>
      <c r="DM15">
        <f t="shared" si="62"/>
        <v>2</v>
      </c>
      <c r="DN15">
        <f t="shared" ref="DN15:DN78" si="73">DL15</f>
        <v>2</v>
      </c>
      <c r="DO15" s="139">
        <f>VLOOKUP($A15,'FuturesInfo (3)'!$A$2:$O$80,15)*DN15</f>
        <v>151520</v>
      </c>
      <c r="DP15" s="200">
        <f t="shared" si="63"/>
        <v>-1602.2993492415039</v>
      </c>
      <c r="DQ15" s="200">
        <f t="shared" ref="DQ15:DQ78" si="74">IF(DG15=1,ABS(DO15*DH15),-ABS(DO15*DH15))</f>
        <v>1602.2993492415039</v>
      </c>
      <c r="DS15">
        <v>-1</v>
      </c>
      <c r="DT15">
        <v>1</v>
      </c>
      <c r="DU15">
        <v>1</v>
      </c>
      <c r="DV15">
        <v>1</v>
      </c>
      <c r="DW15">
        <v>1</v>
      </c>
      <c r="DX15">
        <v>1</v>
      </c>
      <c r="DY15" s="1">
        <v>2.9514354708899998E-3</v>
      </c>
      <c r="DZ15" s="2">
        <v>10</v>
      </c>
      <c r="EA15">
        <v>60</v>
      </c>
      <c r="EB15" t="s">
        <v>1273</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1273</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1273</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1273</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1273</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1273</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1273</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1273</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1273</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1273</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1273</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1273</v>
      </c>
      <c r="OI15">
        <v>2</v>
      </c>
      <c r="OJ15" s="257">
        <v>2</v>
      </c>
      <c r="OK15">
        <v>2</v>
      </c>
      <c r="OL15" s="139">
        <v>151520</v>
      </c>
      <c r="OM15" s="139">
        <v>151520</v>
      </c>
      <c r="ON15" s="200">
        <v>-1903.61935311248</v>
      </c>
      <c r="OO15" s="200">
        <v>-1903.61935311248</v>
      </c>
      <c r="OP15" s="200">
        <v>-1903.61935311248</v>
      </c>
      <c r="OQ15" s="200">
        <v>-1903.61935311248</v>
      </c>
      <c r="OR15" s="200">
        <v>-1903.61935311248</v>
      </c>
      <c r="OT15">
        <f t="shared" ref="OT15:OT78" si="75">NU15</f>
        <v>-1</v>
      </c>
      <c r="OU15" s="244">
        <v>1</v>
      </c>
      <c r="OV15" s="218">
        <v>1</v>
      </c>
      <c r="OW15" s="245">
        <v>-1</v>
      </c>
      <c r="OX15">
        <f t="shared" ref="OX15:OX19" si="76">IF(VLOOKUP($C15,OT$2:OU$9,2)="normal",OV15,-OV15)</f>
        <v>1</v>
      </c>
      <c r="OY15">
        <f t="shared" ref="OY15:OY78" si="77">IF(OW15&lt;0,OV15*-1,OV15)</f>
        <v>-1</v>
      </c>
      <c r="OZ15" s="218"/>
      <c r="PA15">
        <f>IF(OU15=OZ15,1,0)</f>
        <v>0</v>
      </c>
      <c r="PB15">
        <f t="shared" ref="PB15:PB78" si="78">IF(OZ15=OV15,1,0)</f>
        <v>0</v>
      </c>
      <c r="PC15">
        <f t="shared" ref="PC15:PC78" si="79">IF(OZ15=OX15,1,0)</f>
        <v>0</v>
      </c>
      <c r="PD15">
        <f t="shared" ref="PD15:PD78" si="80">IF(OZ15=OY15,1,0)</f>
        <v>0</v>
      </c>
      <c r="PE15" s="253"/>
      <c r="PF15" s="206">
        <v>42522</v>
      </c>
      <c r="PG15">
        <v>60</v>
      </c>
      <c r="PH15" t="str">
        <f t="shared" si="64"/>
        <v>TRUE</v>
      </c>
      <c r="PI15">
        <f>VLOOKUP($A15,'FuturesInfo (3)'!$A$2:$V$80,22)</f>
        <v>2</v>
      </c>
      <c r="PJ15" s="257">
        <v>2</v>
      </c>
      <c r="PK15">
        <f t="shared" ref="PK15:PK78" si="81">IF(PJ15=1,ROUND(PI15*(1+PK$13),0),ROUND(PI15*(1-PK$13),0))</f>
        <v>2</v>
      </c>
      <c r="PL15" s="139">
        <f>VLOOKUP($A15,'FuturesInfo (3)'!$A$2:$O$80,15)*PI15</f>
        <v>151520</v>
      </c>
      <c r="PM15" s="139">
        <f>VLOOKUP($A15,'FuturesInfo (3)'!$A$2:$O$80,15)*PK15</f>
        <v>151520</v>
      </c>
      <c r="PN15" s="200">
        <f t="shared" ref="PN15:PN78" si="82">IF(PA15=1,ABS(PL15*PE15),-ABS(PL15*PE15))</f>
        <v>0</v>
      </c>
      <c r="PO15" s="200">
        <f t="shared" ref="PO15:PO78" si="83">IF(PA15=1,ABS(PM15*PE15),-ABS(PM15*PE15))</f>
        <v>0</v>
      </c>
      <c r="PP15" s="200">
        <f t="shared" ref="PP15:PP78" si="84">IF(PB15=1,ABS(PL15*PE15),-ABS(PL15*PE15))</f>
        <v>0</v>
      </c>
      <c r="PQ15" s="200">
        <f t="shared" ref="PQ15:PQ78" si="85">IF(PC15=1,ABS(PL15*PE15),-ABS(PL15*PE15))</f>
        <v>0</v>
      </c>
      <c r="PR15" s="200">
        <f t="shared" ref="PR15:PR20" si="86">IF(PD15=1,ABS(PL15*PE15),-ABS(PL15*PE15))</f>
        <v>0</v>
      </c>
      <c r="PT15">
        <f t="shared" ref="PT15:PT78" si="87">OU15</f>
        <v>1</v>
      </c>
      <c r="PU15" s="244"/>
      <c r="PV15" s="218"/>
      <c r="PW15" s="245"/>
      <c r="PX15">
        <f t="shared" ref="PX15:PX19" si="88">IF(VLOOKUP($C15,PT$2:PU$9,2)="normal",PV15,-PV15)</f>
        <v>0</v>
      </c>
      <c r="PY15">
        <f t="shared" ref="PY15:PY78" si="89">IF(PW15&lt;0,PV15*-1,PV15)</f>
        <v>0</v>
      </c>
      <c r="PZ15" s="218"/>
      <c r="QA15">
        <f>IF(PU15=PZ15,1,0)</f>
        <v>1</v>
      </c>
      <c r="QB15">
        <f t="shared" ref="QB15:QB78" si="90">IF(PZ15=PV15,1,0)</f>
        <v>1</v>
      </c>
      <c r="QC15">
        <f t="shared" ref="QC15:QC78" si="91">IF(PZ15=PX15,1,0)</f>
        <v>1</v>
      </c>
      <c r="QD15">
        <f t="shared" ref="QD15:QD78" si="92">IF(PZ15=PY15,1,0)</f>
        <v>1</v>
      </c>
      <c r="QE15" s="253"/>
      <c r="QF15" s="206">
        <v>42522</v>
      </c>
      <c r="QG15">
        <v>60</v>
      </c>
      <c r="QH15" t="str">
        <f t="shared" si="65"/>
        <v>FALSE</v>
      </c>
      <c r="QI15">
        <f>VLOOKUP($A15,'FuturesInfo (3)'!$A$2:$V$80,22)</f>
        <v>2</v>
      </c>
      <c r="QJ15" s="257"/>
      <c r="QK15">
        <f t="shared" ref="QK15:QK78" si="93">IF(QJ15=1,ROUND(QI15*(1+QK$13),0),ROUND(QI15*(1-QK$13),0))</f>
        <v>2</v>
      </c>
      <c r="QL15" s="139">
        <f>VLOOKUP($A15,'FuturesInfo (3)'!$A$2:$O$80,15)*QI15</f>
        <v>151520</v>
      </c>
      <c r="QM15" s="139">
        <f>VLOOKUP($A15,'FuturesInfo (3)'!$A$2:$O$80,15)*QK15</f>
        <v>151520</v>
      </c>
      <c r="QN15" s="200">
        <f t="shared" ref="QN15:QN78" si="94">IF(QA15=1,ABS(QL15*QE15),-ABS(QL15*QE15))</f>
        <v>0</v>
      </c>
      <c r="QO15" s="200">
        <f t="shared" ref="QO15:QO78" si="95">IF(QA15=1,ABS(QM15*QE15),-ABS(QM15*QE15))</f>
        <v>0</v>
      </c>
      <c r="QP15" s="200">
        <f t="shared" ref="QP15:QP78" si="96">IF(QB15=1,ABS(QL15*QE15),-ABS(QL15*QE15))</f>
        <v>0</v>
      </c>
      <c r="QQ15" s="200">
        <f t="shared" ref="QQ15:QQ78" si="97">IF(QC15=1,ABS(QL15*QE15),-ABS(QL15*QE15))</f>
        <v>0</v>
      </c>
      <c r="QR15" s="200">
        <f t="shared" ref="QR15:QR20" si="98">IF(QD15=1,ABS(QL15*QE15),-ABS(QL15*QE15))</f>
        <v>0</v>
      </c>
    </row>
    <row r="16" spans="1:460"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99">-AX16+BH16</f>
        <v>0</v>
      </c>
      <c r="BH16">
        <v>-1</v>
      </c>
      <c r="BI16">
        <v>1</v>
      </c>
      <c r="BJ16">
        <f t="shared" si="66"/>
        <v>0</v>
      </c>
      <c r="BK16" s="1">
        <v>1.7917133258699999E-3</v>
      </c>
      <c r="BL16" s="2">
        <v>10</v>
      </c>
      <c r="BM16">
        <v>60</v>
      </c>
      <c r="BN16" t="str">
        <f t="shared" ref="BN16:BN79" si="100">IF(BH16="","FALSE","TRUE")</f>
        <v>TRUE</v>
      </c>
      <c r="BO16">
        <f>VLOOKUP($A16,'FuturesInfo (3)'!$A$2:$V$80,22)</f>
        <v>1</v>
      </c>
      <c r="BP16">
        <f t="shared" si="49"/>
        <v>1</v>
      </c>
      <c r="BQ16" s="139">
        <f>VLOOKUP($A16,'FuturesInfo (3)'!$A$2:$O$80,15)*BP16</f>
        <v>102263.37029999998</v>
      </c>
      <c r="BR16" s="145">
        <f t="shared" si="67"/>
        <v>-183.22664331488835</v>
      </c>
      <c r="BT16">
        <f t="shared" si="68"/>
        <v>-1</v>
      </c>
      <c r="BU16">
        <v>-1</v>
      </c>
      <c r="BV16">
        <v>-1</v>
      </c>
      <c r="BW16">
        <v>-1</v>
      </c>
      <c r="BX16">
        <f t="shared" si="50"/>
        <v>1</v>
      </c>
      <c r="BY16">
        <f t="shared" si="51"/>
        <v>1</v>
      </c>
      <c r="BZ16" s="188">
        <v>-5.2537446903600004E-3</v>
      </c>
      <c r="CA16" s="2">
        <v>10</v>
      </c>
      <c r="CB16">
        <v>60</v>
      </c>
      <c r="CC16" t="str">
        <f t="shared" si="52"/>
        <v>TRUE</v>
      </c>
      <c r="CD16">
        <f>VLOOKUP($A16,'FuturesInfo (3)'!$A$2:$V$80,22)</f>
        <v>1</v>
      </c>
      <c r="CE16">
        <f t="shared" si="53"/>
        <v>1</v>
      </c>
      <c r="CF16">
        <f t="shared" si="53"/>
        <v>1</v>
      </c>
      <c r="CG16" s="139">
        <f>VLOOKUP($A16,'FuturesInfo (3)'!$A$2:$O$80,15)*CE16</f>
        <v>102263.37029999998</v>
      </c>
      <c r="CH16" s="145">
        <f t="shared" si="54"/>
        <v>537.26563873194345</v>
      </c>
      <c r="CI16" s="145">
        <f t="shared" si="69"/>
        <v>537.26563873194345</v>
      </c>
      <c r="CK16">
        <f t="shared" si="55"/>
        <v>-1</v>
      </c>
      <c r="CL16">
        <v>-1</v>
      </c>
      <c r="CM16">
        <v>-1</v>
      </c>
      <c r="CN16">
        <v>1</v>
      </c>
      <c r="CO16">
        <f>IF(CL16=CN16,1,0)</f>
        <v>0</v>
      </c>
      <c r="CP16">
        <f t="shared" si="56"/>
        <v>0</v>
      </c>
      <c r="CQ16" s="1">
        <v>2.5845600629299998E-3</v>
      </c>
      <c r="CR16" s="2">
        <v>10</v>
      </c>
      <c r="CS16">
        <v>60</v>
      </c>
      <c r="CT16" t="str">
        <f t="shared" si="57"/>
        <v>TRUE</v>
      </c>
      <c r="CU16">
        <f>VLOOKUP($A16,'FuturesInfo (3)'!$A$2:$V$80,22)</f>
        <v>1</v>
      </c>
      <c r="CV16">
        <f t="shared" si="58"/>
        <v>1</v>
      </c>
      <c r="CW16">
        <f t="shared" si="70"/>
        <v>1</v>
      </c>
      <c r="CX16" s="139">
        <f>VLOOKUP($A16,'FuturesInfo (3)'!$A$2:$O$80,15)*CW16</f>
        <v>102263.37029999998</v>
      </c>
      <c r="CY16" s="200">
        <f t="shared" si="71"/>
        <v>-264.30582277800181</v>
      </c>
      <c r="CZ16" s="200">
        <f t="shared" si="72"/>
        <v>-264.30582277800181</v>
      </c>
      <c r="DB16">
        <f t="shared" si="59"/>
        <v>-1</v>
      </c>
      <c r="DC16">
        <v>-1</v>
      </c>
      <c r="DD16">
        <v>-1</v>
      </c>
      <c r="DE16">
        <v>1</v>
      </c>
      <c r="DF16">
        <f>IF(DC16=DE16,1,0)</f>
        <v>0</v>
      </c>
      <c r="DG16">
        <f t="shared" si="60"/>
        <v>0</v>
      </c>
      <c r="DH16" s="1">
        <v>1.22169917059E-2</v>
      </c>
      <c r="DI16" s="2">
        <v>10</v>
      </c>
      <c r="DJ16">
        <v>60</v>
      </c>
      <c r="DK16" t="str">
        <f t="shared" si="61"/>
        <v>TRUE</v>
      </c>
      <c r="DL16">
        <f>VLOOKUP($A16,'FuturesInfo (3)'!$A$2:$V$80,22)</f>
        <v>1</v>
      </c>
      <c r="DM16">
        <f t="shared" si="62"/>
        <v>1</v>
      </c>
      <c r="DN16">
        <f t="shared" si="73"/>
        <v>1</v>
      </c>
      <c r="DO16" s="139">
        <f>VLOOKUP($A16,'FuturesInfo (3)'!$A$2:$O$80,15)*DN16</f>
        <v>102263.37029999998</v>
      </c>
      <c r="DP16" s="200">
        <f t="shared" si="63"/>
        <v>-1249.3507467724801</v>
      </c>
      <c r="DQ16" s="200">
        <f t="shared" si="74"/>
        <v>-1249.3507467724801</v>
      </c>
      <c r="DS16">
        <v>-1</v>
      </c>
      <c r="DT16">
        <v>1</v>
      </c>
      <c r="DU16">
        <v>-1</v>
      </c>
      <c r="DV16">
        <v>-1</v>
      </c>
      <c r="DW16">
        <v>0</v>
      </c>
      <c r="DX16">
        <v>1</v>
      </c>
      <c r="DY16" s="1">
        <v>-3.2111615546500001E-3</v>
      </c>
      <c r="DZ16" s="2">
        <v>10</v>
      </c>
      <c r="EA16">
        <v>60</v>
      </c>
      <c r="EB16" t="s">
        <v>1273</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1273</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1273</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1273</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1273</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1273</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1273</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1273</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1273</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1273</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1273</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1273</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f t="shared" si="75"/>
        <v>1</v>
      </c>
      <c r="OU16" s="244">
        <v>1</v>
      </c>
      <c r="OV16" s="218">
        <v>-1</v>
      </c>
      <c r="OW16" s="245">
        <v>-5</v>
      </c>
      <c r="OX16">
        <f t="shared" si="76"/>
        <v>-1</v>
      </c>
      <c r="OY16">
        <f t="shared" si="77"/>
        <v>1</v>
      </c>
      <c r="OZ16" s="218"/>
      <c r="PA16">
        <f>IF(OU16=OZ16,1,0)</f>
        <v>0</v>
      </c>
      <c r="PB16">
        <f t="shared" si="78"/>
        <v>0</v>
      </c>
      <c r="PC16">
        <f t="shared" si="79"/>
        <v>0</v>
      </c>
      <c r="PD16">
        <f t="shared" si="80"/>
        <v>0</v>
      </c>
      <c r="PE16" s="253"/>
      <c r="PF16" s="206">
        <v>42537</v>
      </c>
      <c r="PG16">
        <v>60</v>
      </c>
      <c r="PH16" t="str">
        <f t="shared" si="64"/>
        <v>TRUE</v>
      </c>
      <c r="PI16">
        <f>VLOOKUP($A16,'FuturesInfo (3)'!$A$2:$V$80,22)</f>
        <v>1</v>
      </c>
      <c r="PJ16" s="257">
        <v>2</v>
      </c>
      <c r="PK16">
        <f t="shared" si="81"/>
        <v>1</v>
      </c>
      <c r="PL16" s="139">
        <f>VLOOKUP($A16,'FuturesInfo (3)'!$A$2:$O$80,15)*PI16</f>
        <v>102263.37029999998</v>
      </c>
      <c r="PM16" s="139">
        <f>VLOOKUP($A16,'FuturesInfo (3)'!$A$2:$O$80,15)*PK16</f>
        <v>102263.37029999998</v>
      </c>
      <c r="PN16" s="200">
        <f t="shared" si="82"/>
        <v>0</v>
      </c>
      <c r="PO16" s="200">
        <f t="shared" si="83"/>
        <v>0</v>
      </c>
      <c r="PP16" s="200">
        <f t="shared" si="84"/>
        <v>0</v>
      </c>
      <c r="PQ16" s="200">
        <f t="shared" si="85"/>
        <v>0</v>
      </c>
      <c r="PR16" s="200">
        <f t="shared" si="86"/>
        <v>0</v>
      </c>
      <c r="PT16">
        <f t="shared" si="87"/>
        <v>1</v>
      </c>
      <c r="PU16" s="244"/>
      <c r="PV16" s="218"/>
      <c r="PW16" s="245"/>
      <c r="PX16">
        <f t="shared" si="88"/>
        <v>0</v>
      </c>
      <c r="PY16">
        <f t="shared" si="89"/>
        <v>0</v>
      </c>
      <c r="PZ16" s="218"/>
      <c r="QA16">
        <f>IF(PU16=PZ16,1,0)</f>
        <v>1</v>
      </c>
      <c r="QB16">
        <f t="shared" si="90"/>
        <v>1</v>
      </c>
      <c r="QC16">
        <f t="shared" si="91"/>
        <v>1</v>
      </c>
      <c r="QD16">
        <f t="shared" si="92"/>
        <v>1</v>
      </c>
      <c r="QE16" s="253"/>
      <c r="QF16" s="206">
        <v>42537</v>
      </c>
      <c r="QG16">
        <v>60</v>
      </c>
      <c r="QH16" t="str">
        <f t="shared" si="65"/>
        <v>FALSE</v>
      </c>
      <c r="QI16">
        <f>VLOOKUP($A16,'FuturesInfo (3)'!$A$2:$V$80,22)</f>
        <v>1</v>
      </c>
      <c r="QJ16" s="257"/>
      <c r="QK16">
        <f t="shared" si="93"/>
        <v>1</v>
      </c>
      <c r="QL16" s="139">
        <f>VLOOKUP($A16,'FuturesInfo (3)'!$A$2:$O$80,15)*QI16</f>
        <v>102263.37029999998</v>
      </c>
      <c r="QM16" s="139">
        <f>VLOOKUP($A16,'FuturesInfo (3)'!$A$2:$O$80,15)*QK16</f>
        <v>102263.37029999998</v>
      </c>
      <c r="QN16" s="200">
        <f t="shared" si="94"/>
        <v>0</v>
      </c>
      <c r="QO16" s="200">
        <f t="shared" si="95"/>
        <v>0</v>
      </c>
      <c r="QP16" s="200">
        <f t="shared" si="96"/>
        <v>0</v>
      </c>
      <c r="QQ16" s="200">
        <f t="shared" si="97"/>
        <v>0</v>
      </c>
      <c r="QR16" s="200">
        <f t="shared" si="98"/>
        <v>0</v>
      </c>
    </row>
    <row r="17" spans="1:460"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99"/>
        <v>-2</v>
      </c>
      <c r="BH17">
        <v>-1</v>
      </c>
      <c r="BI17">
        <v>1</v>
      </c>
      <c r="BJ17">
        <f t="shared" si="66"/>
        <v>0</v>
      </c>
      <c r="BK17" s="1">
        <v>2.1745883814799998E-3</v>
      </c>
      <c r="BL17" s="2">
        <v>10</v>
      </c>
      <c r="BM17">
        <v>60</v>
      </c>
      <c r="BN17" t="str">
        <f t="shared" si="100"/>
        <v>TRUE</v>
      </c>
      <c r="BO17">
        <f>VLOOKUP($A17,'FuturesInfo (3)'!$A$2:$V$80,22)</f>
        <v>5</v>
      </c>
      <c r="BP17">
        <f t="shared" si="49"/>
        <v>5</v>
      </c>
      <c r="BQ17" s="139">
        <f>VLOOKUP($A17,'FuturesInfo (3)'!$A$2:$O$80,15)*BP17</f>
        <v>97380</v>
      </c>
      <c r="BR17" s="145">
        <f t="shared" si="67"/>
        <v>-211.76141658852239</v>
      </c>
      <c r="BT17">
        <f t="shared" si="68"/>
        <v>-1</v>
      </c>
      <c r="BU17">
        <v>1</v>
      </c>
      <c r="BV17">
        <v>-1</v>
      </c>
      <c r="BW17">
        <v>1</v>
      </c>
      <c r="BX17">
        <f t="shared" si="50"/>
        <v>1</v>
      </c>
      <c r="BY17">
        <f t="shared" si="51"/>
        <v>0</v>
      </c>
      <c r="BZ17" s="188">
        <v>0</v>
      </c>
      <c r="CA17" s="2">
        <v>10</v>
      </c>
      <c r="CB17">
        <v>60</v>
      </c>
      <c r="CC17" t="str">
        <f t="shared" si="52"/>
        <v>TRUE</v>
      </c>
      <c r="CD17">
        <f>VLOOKUP($A17,'FuturesInfo (3)'!$A$2:$V$80,22)</f>
        <v>5</v>
      </c>
      <c r="CE17">
        <f t="shared" si="53"/>
        <v>5</v>
      </c>
      <c r="CF17">
        <f t="shared" si="53"/>
        <v>5</v>
      </c>
      <c r="CG17" s="139">
        <f>VLOOKUP($A17,'FuturesInfo (3)'!$A$2:$O$80,15)*CE17</f>
        <v>97380</v>
      </c>
      <c r="CH17" s="145">
        <f t="shared" si="54"/>
        <v>0</v>
      </c>
      <c r="CI17" s="145">
        <f t="shared" si="69"/>
        <v>0</v>
      </c>
      <c r="CK17">
        <f t="shared" si="55"/>
        <v>1</v>
      </c>
      <c r="CL17">
        <v>1</v>
      </c>
      <c r="CM17">
        <v>-1</v>
      </c>
      <c r="CN17">
        <v>1</v>
      </c>
      <c r="CO17">
        <f t="shared" ref="CO17:CO78" si="101">IF(CL17=CN17,1,0)</f>
        <v>1</v>
      </c>
      <c r="CP17">
        <f t="shared" si="56"/>
        <v>0</v>
      </c>
      <c r="CQ17" s="1">
        <v>7.7495350279000001E-3</v>
      </c>
      <c r="CR17" s="2">
        <v>10</v>
      </c>
      <c r="CS17">
        <v>60</v>
      </c>
      <c r="CT17" t="str">
        <f t="shared" si="57"/>
        <v>TRUE</v>
      </c>
      <c r="CU17">
        <f>VLOOKUP($A17,'FuturesInfo (3)'!$A$2:$V$80,22)</f>
        <v>5</v>
      </c>
      <c r="CV17">
        <f t="shared" si="58"/>
        <v>4</v>
      </c>
      <c r="CW17">
        <f t="shared" si="70"/>
        <v>5</v>
      </c>
      <c r="CX17" s="139">
        <f>VLOOKUP($A17,'FuturesInfo (3)'!$A$2:$O$80,15)*CW17</f>
        <v>97380</v>
      </c>
      <c r="CY17" s="200">
        <f t="shared" si="71"/>
        <v>754.64972101690205</v>
      </c>
      <c r="CZ17" s="200">
        <f t="shared" si="72"/>
        <v>-754.64972101690205</v>
      </c>
      <c r="DB17">
        <f t="shared" si="59"/>
        <v>1</v>
      </c>
      <c r="DC17">
        <v>1</v>
      </c>
      <c r="DD17">
        <v>-1</v>
      </c>
      <c r="DE17">
        <v>-1</v>
      </c>
      <c r="DF17">
        <f t="shared" ref="DF17:DF80" si="102">IF(DC17=DE17,1,0)</f>
        <v>0</v>
      </c>
      <c r="DG17">
        <f t="shared" si="60"/>
        <v>1</v>
      </c>
      <c r="DH17" s="1">
        <v>-6.7671485696700001E-3</v>
      </c>
      <c r="DI17" s="2">
        <v>10</v>
      </c>
      <c r="DJ17">
        <v>60</v>
      </c>
      <c r="DK17" t="str">
        <f t="shared" si="61"/>
        <v>TRUE</v>
      </c>
      <c r="DL17">
        <f>VLOOKUP($A17,'FuturesInfo (3)'!$A$2:$V$80,22)</f>
        <v>5</v>
      </c>
      <c r="DM17">
        <f t="shared" si="62"/>
        <v>4</v>
      </c>
      <c r="DN17">
        <f t="shared" si="73"/>
        <v>5</v>
      </c>
      <c r="DO17" s="139">
        <f>VLOOKUP($A17,'FuturesInfo (3)'!$A$2:$O$80,15)*DN17</f>
        <v>97380</v>
      </c>
      <c r="DP17" s="200">
        <f t="shared" si="63"/>
        <v>-658.98492771446456</v>
      </c>
      <c r="DQ17" s="200">
        <f t="shared" si="74"/>
        <v>658.98492771446456</v>
      </c>
      <c r="DS17">
        <v>1</v>
      </c>
      <c r="DT17">
        <v>-1</v>
      </c>
      <c r="DU17">
        <v>-1</v>
      </c>
      <c r="DV17">
        <v>1</v>
      </c>
      <c r="DW17">
        <v>0</v>
      </c>
      <c r="DX17">
        <v>0</v>
      </c>
      <c r="DY17" s="1">
        <v>1.8581604211799999E-2</v>
      </c>
      <c r="DZ17" s="2">
        <v>10</v>
      </c>
      <c r="EA17">
        <v>60</v>
      </c>
      <c r="EB17" t="s">
        <v>1273</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1273</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1273</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1273</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1273</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1273</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1273</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1273</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1273</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1273</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1273</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1273</v>
      </c>
      <c r="OI17">
        <v>5</v>
      </c>
      <c r="OJ17" s="257">
        <v>1</v>
      </c>
      <c r="OK17">
        <v>6</v>
      </c>
      <c r="OL17" s="139">
        <v>97380</v>
      </c>
      <c r="OM17" s="139">
        <v>116856</v>
      </c>
      <c r="ON17" s="200">
        <v>-664.503722084331</v>
      </c>
      <c r="OO17" s="200">
        <v>-797.40446650119725</v>
      </c>
      <c r="OP17" s="200">
        <v>-664.503722084331</v>
      </c>
      <c r="OQ17" s="200">
        <v>-664.503722084331</v>
      </c>
      <c r="OR17" s="200">
        <v>664.503722084331</v>
      </c>
      <c r="OT17">
        <f t="shared" si="75"/>
        <v>-1</v>
      </c>
      <c r="OU17" s="244">
        <v>1</v>
      </c>
      <c r="OV17" s="218">
        <v>-1</v>
      </c>
      <c r="OW17" s="245">
        <v>-7</v>
      </c>
      <c r="OX17">
        <f t="shared" si="76"/>
        <v>-1</v>
      </c>
      <c r="OY17">
        <f t="shared" si="77"/>
        <v>1</v>
      </c>
      <c r="OZ17" s="218"/>
      <c r="PA17">
        <f t="shared" ref="PA17:PA80" si="103">IF(OU17=OZ17,1,0)</f>
        <v>0</v>
      </c>
      <c r="PB17">
        <f t="shared" si="78"/>
        <v>0</v>
      </c>
      <c r="PC17">
        <f t="shared" si="79"/>
        <v>0</v>
      </c>
      <c r="PD17">
        <f t="shared" si="80"/>
        <v>0</v>
      </c>
      <c r="PE17" s="253"/>
      <c r="PF17" s="206">
        <v>42535</v>
      </c>
      <c r="PG17">
        <v>60</v>
      </c>
      <c r="PH17" t="str">
        <f t="shared" si="64"/>
        <v>TRUE</v>
      </c>
      <c r="PI17">
        <f>VLOOKUP($A17,'FuturesInfo (3)'!$A$2:$V$80,22)</f>
        <v>5</v>
      </c>
      <c r="PJ17" s="257">
        <v>1</v>
      </c>
      <c r="PK17">
        <f t="shared" si="81"/>
        <v>6</v>
      </c>
      <c r="PL17" s="139">
        <f>VLOOKUP($A17,'FuturesInfo (3)'!$A$2:$O$80,15)*PI17</f>
        <v>97380</v>
      </c>
      <c r="PM17" s="139">
        <f>VLOOKUP($A17,'FuturesInfo (3)'!$A$2:$O$80,15)*PK17</f>
        <v>116856</v>
      </c>
      <c r="PN17" s="200">
        <f t="shared" si="82"/>
        <v>0</v>
      </c>
      <c r="PO17" s="200">
        <f t="shared" si="83"/>
        <v>0</v>
      </c>
      <c r="PP17" s="200">
        <f t="shared" si="84"/>
        <v>0</v>
      </c>
      <c r="PQ17" s="200">
        <f t="shared" si="85"/>
        <v>0</v>
      </c>
      <c r="PR17" s="200">
        <f t="shared" si="86"/>
        <v>0</v>
      </c>
      <c r="PT17">
        <f t="shared" si="87"/>
        <v>1</v>
      </c>
      <c r="PU17" s="244"/>
      <c r="PV17" s="218"/>
      <c r="PW17" s="245"/>
      <c r="PX17">
        <f t="shared" si="88"/>
        <v>0</v>
      </c>
      <c r="PY17">
        <f t="shared" si="89"/>
        <v>0</v>
      </c>
      <c r="PZ17" s="218"/>
      <c r="QA17">
        <f t="shared" ref="QA17:QA80" si="104">IF(PU17=PZ17,1,0)</f>
        <v>1</v>
      </c>
      <c r="QB17">
        <f t="shared" si="90"/>
        <v>1</v>
      </c>
      <c r="QC17">
        <f t="shared" si="91"/>
        <v>1</v>
      </c>
      <c r="QD17">
        <f t="shared" si="92"/>
        <v>1</v>
      </c>
      <c r="QE17" s="253"/>
      <c r="QF17" s="206">
        <v>42535</v>
      </c>
      <c r="QG17">
        <v>60</v>
      </c>
      <c r="QH17" t="str">
        <f t="shared" si="65"/>
        <v>FALSE</v>
      </c>
      <c r="QI17">
        <f>VLOOKUP($A17,'FuturesInfo (3)'!$A$2:$V$80,22)</f>
        <v>5</v>
      </c>
      <c r="QJ17" s="257"/>
      <c r="QK17">
        <f t="shared" si="93"/>
        <v>4</v>
      </c>
      <c r="QL17" s="139">
        <f>VLOOKUP($A17,'FuturesInfo (3)'!$A$2:$O$80,15)*QI17</f>
        <v>97380</v>
      </c>
      <c r="QM17" s="139">
        <f>VLOOKUP($A17,'FuturesInfo (3)'!$A$2:$O$80,15)*QK17</f>
        <v>77904</v>
      </c>
      <c r="QN17" s="200">
        <f t="shared" si="94"/>
        <v>0</v>
      </c>
      <c r="QO17" s="200">
        <f t="shared" si="95"/>
        <v>0</v>
      </c>
      <c r="QP17" s="200">
        <f t="shared" si="96"/>
        <v>0</v>
      </c>
      <c r="QQ17" s="200">
        <f t="shared" si="97"/>
        <v>0</v>
      </c>
      <c r="QR17" s="200">
        <f t="shared" si="98"/>
        <v>0</v>
      </c>
    </row>
    <row r="18" spans="1:460"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99"/>
        <v>0</v>
      </c>
      <c r="BH18">
        <v>-1</v>
      </c>
      <c r="BI18">
        <v>1</v>
      </c>
      <c r="BJ18">
        <f t="shared" si="66"/>
        <v>0</v>
      </c>
      <c r="BK18" s="1">
        <v>1.59655699014E-3</v>
      </c>
      <c r="BL18" s="2">
        <v>10</v>
      </c>
      <c r="BM18">
        <v>60</v>
      </c>
      <c r="BN18" t="str">
        <f t="shared" si="100"/>
        <v>TRUE</v>
      </c>
      <c r="BO18">
        <f>VLOOKUP($A18,'FuturesInfo (3)'!$A$2:$V$80,22)</f>
        <v>2</v>
      </c>
      <c r="BP18">
        <f t="shared" si="49"/>
        <v>2</v>
      </c>
      <c r="BQ18" s="139">
        <f>VLOOKUP($A18,'FuturesInfo (3)'!$A$2:$O$80,15)*BP18</f>
        <v>185162.5</v>
      </c>
      <c r="BR18" s="145">
        <f t="shared" si="67"/>
        <v>-295.62248368679775</v>
      </c>
      <c r="BT18">
        <f t="shared" si="68"/>
        <v>-1</v>
      </c>
      <c r="BU18">
        <v>-1</v>
      </c>
      <c r="BV18">
        <v>1</v>
      </c>
      <c r="BW18">
        <v>1</v>
      </c>
      <c r="BX18">
        <f t="shared" si="50"/>
        <v>0</v>
      </c>
      <c r="BY18">
        <f t="shared" si="51"/>
        <v>1</v>
      </c>
      <c r="BZ18" s="188">
        <v>5.9602190034E-3</v>
      </c>
      <c r="CA18" s="2">
        <v>10</v>
      </c>
      <c r="CB18">
        <v>60</v>
      </c>
      <c r="CC18" t="str">
        <f t="shared" si="52"/>
        <v>TRUE</v>
      </c>
      <c r="CD18">
        <f>VLOOKUP($A18,'FuturesInfo (3)'!$A$2:$V$80,22)</f>
        <v>2</v>
      </c>
      <c r="CE18">
        <f t="shared" si="53"/>
        <v>2</v>
      </c>
      <c r="CF18">
        <f t="shared" si="53"/>
        <v>2</v>
      </c>
      <c r="CG18" s="139">
        <f>VLOOKUP($A18,'FuturesInfo (3)'!$A$2:$O$80,15)*CE18</f>
        <v>185162.5</v>
      </c>
      <c r="CH18" s="145">
        <f t="shared" si="54"/>
        <v>-1103.6090512170524</v>
      </c>
      <c r="CI18" s="145">
        <f t="shared" si="69"/>
        <v>1103.6090512170524</v>
      </c>
      <c r="CK18">
        <f t="shared" si="55"/>
        <v>-1</v>
      </c>
      <c r="CL18">
        <v>-1</v>
      </c>
      <c r="CM18">
        <v>1</v>
      </c>
      <c r="CN18">
        <v>-1</v>
      </c>
      <c r="CO18">
        <f t="shared" si="101"/>
        <v>1</v>
      </c>
      <c r="CP18">
        <f t="shared" si="56"/>
        <v>0</v>
      </c>
      <c r="CQ18" s="1">
        <v>-3.8580778505E-3</v>
      </c>
      <c r="CR18" s="2">
        <v>10</v>
      </c>
      <c r="CS18">
        <v>60</v>
      </c>
      <c r="CT18" t="str">
        <f t="shared" si="57"/>
        <v>TRUE</v>
      </c>
      <c r="CU18">
        <f>VLOOKUP($A18,'FuturesInfo (3)'!$A$2:$V$80,22)</f>
        <v>2</v>
      </c>
      <c r="CV18">
        <f t="shared" si="58"/>
        <v>2</v>
      </c>
      <c r="CW18">
        <f t="shared" si="70"/>
        <v>2</v>
      </c>
      <c r="CX18" s="139">
        <f>VLOOKUP($A18,'FuturesInfo (3)'!$A$2:$O$80,15)*CW18</f>
        <v>185162.5</v>
      </c>
      <c r="CY18" s="200">
        <f t="shared" si="71"/>
        <v>714.37133999320622</v>
      </c>
      <c r="CZ18" s="200">
        <f t="shared" si="72"/>
        <v>-714.37133999320622</v>
      </c>
      <c r="DB18">
        <f t="shared" si="59"/>
        <v>-1</v>
      </c>
      <c r="DC18">
        <v>1</v>
      </c>
      <c r="DD18">
        <v>1</v>
      </c>
      <c r="DE18">
        <v>1</v>
      </c>
      <c r="DF18">
        <f t="shared" si="102"/>
        <v>1</v>
      </c>
      <c r="DG18">
        <f t="shared" si="60"/>
        <v>1</v>
      </c>
      <c r="DH18" s="1">
        <v>6.4319800816100003E-3</v>
      </c>
      <c r="DI18" s="2">
        <v>10</v>
      </c>
      <c r="DJ18">
        <v>60</v>
      </c>
      <c r="DK18" t="str">
        <f t="shared" si="61"/>
        <v>TRUE</v>
      </c>
      <c r="DL18">
        <f>VLOOKUP($A18,'FuturesInfo (3)'!$A$2:$V$80,22)</f>
        <v>2</v>
      </c>
      <c r="DM18">
        <f t="shared" si="62"/>
        <v>3</v>
      </c>
      <c r="DN18">
        <f t="shared" si="73"/>
        <v>2</v>
      </c>
      <c r="DO18" s="139">
        <f>VLOOKUP($A18,'FuturesInfo (3)'!$A$2:$O$80,15)*DN18</f>
        <v>185162.5</v>
      </c>
      <c r="DP18" s="200">
        <f t="shared" si="63"/>
        <v>1190.9615118611116</v>
      </c>
      <c r="DQ18" s="200">
        <f t="shared" si="74"/>
        <v>1190.9615118611116</v>
      </c>
      <c r="DS18">
        <v>1</v>
      </c>
      <c r="DT18">
        <v>1</v>
      </c>
      <c r="DU18">
        <v>1</v>
      </c>
      <c r="DV18">
        <v>-1</v>
      </c>
      <c r="DW18">
        <v>0</v>
      </c>
      <c r="DX18">
        <v>0</v>
      </c>
      <c r="DY18" s="1">
        <v>-3.2985156679500001E-3</v>
      </c>
      <c r="DZ18" s="2">
        <v>10</v>
      </c>
      <c r="EA18">
        <v>60</v>
      </c>
      <c r="EB18" t="s">
        <v>1273</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1273</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1273</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1273</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1273</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1273</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1273</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1273</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1273</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1273</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1273</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1273</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f t="shared" si="75"/>
        <v>-1</v>
      </c>
      <c r="OU18" s="244">
        <v>1</v>
      </c>
      <c r="OV18" s="218">
        <v>1</v>
      </c>
      <c r="OW18" s="245">
        <v>7</v>
      </c>
      <c r="OX18">
        <f t="shared" si="76"/>
        <v>1</v>
      </c>
      <c r="OY18">
        <f t="shared" si="77"/>
        <v>1</v>
      </c>
      <c r="OZ18" s="218"/>
      <c r="PA18">
        <f t="shared" si="103"/>
        <v>0</v>
      </c>
      <c r="PB18">
        <f t="shared" si="78"/>
        <v>0</v>
      </c>
      <c r="PC18">
        <f t="shared" si="79"/>
        <v>0</v>
      </c>
      <c r="PD18">
        <f t="shared" si="80"/>
        <v>0</v>
      </c>
      <c r="PE18" s="253"/>
      <c r="PF18" s="206">
        <v>42535</v>
      </c>
      <c r="PG18">
        <v>60</v>
      </c>
      <c r="PH18" t="str">
        <f t="shared" si="64"/>
        <v>TRUE</v>
      </c>
      <c r="PI18">
        <f>VLOOKUP($A18,'FuturesInfo (3)'!$A$2:$V$80,22)</f>
        <v>2</v>
      </c>
      <c r="PJ18" s="257">
        <v>2</v>
      </c>
      <c r="PK18">
        <f t="shared" si="81"/>
        <v>2</v>
      </c>
      <c r="PL18" s="139">
        <f>VLOOKUP($A18,'FuturesInfo (3)'!$A$2:$O$80,15)*PI18</f>
        <v>185162.5</v>
      </c>
      <c r="PM18" s="139">
        <f>VLOOKUP($A18,'FuturesInfo (3)'!$A$2:$O$80,15)*PK18</f>
        <v>185162.5</v>
      </c>
      <c r="PN18" s="200">
        <f t="shared" si="82"/>
        <v>0</v>
      </c>
      <c r="PO18" s="200">
        <f t="shared" si="83"/>
        <v>0</v>
      </c>
      <c r="PP18" s="200">
        <f t="shared" si="84"/>
        <v>0</v>
      </c>
      <c r="PQ18" s="200">
        <f t="shared" si="85"/>
        <v>0</v>
      </c>
      <c r="PR18" s="200">
        <f t="shared" si="86"/>
        <v>0</v>
      </c>
      <c r="PT18">
        <f t="shared" si="87"/>
        <v>1</v>
      </c>
      <c r="PU18" s="244"/>
      <c r="PV18" s="218"/>
      <c r="PW18" s="245"/>
      <c r="PX18">
        <f t="shared" si="88"/>
        <v>0</v>
      </c>
      <c r="PY18">
        <f t="shared" si="89"/>
        <v>0</v>
      </c>
      <c r="PZ18" s="218"/>
      <c r="QA18">
        <f t="shared" si="104"/>
        <v>1</v>
      </c>
      <c r="QB18">
        <f t="shared" si="90"/>
        <v>1</v>
      </c>
      <c r="QC18">
        <f t="shared" si="91"/>
        <v>1</v>
      </c>
      <c r="QD18">
        <f t="shared" si="92"/>
        <v>1</v>
      </c>
      <c r="QE18" s="253"/>
      <c r="QF18" s="206">
        <v>42535</v>
      </c>
      <c r="QG18">
        <v>60</v>
      </c>
      <c r="QH18" t="str">
        <f t="shared" si="65"/>
        <v>FALSE</v>
      </c>
      <c r="QI18">
        <f>VLOOKUP($A18,'FuturesInfo (3)'!$A$2:$V$80,22)</f>
        <v>2</v>
      </c>
      <c r="QJ18" s="257"/>
      <c r="QK18">
        <f t="shared" si="93"/>
        <v>2</v>
      </c>
      <c r="QL18" s="139">
        <f>VLOOKUP($A18,'FuturesInfo (3)'!$A$2:$O$80,15)*QI18</f>
        <v>185162.5</v>
      </c>
      <c r="QM18" s="139">
        <f>VLOOKUP($A18,'FuturesInfo (3)'!$A$2:$O$80,15)*QK18</f>
        <v>185162.5</v>
      </c>
      <c r="QN18" s="200">
        <f t="shared" si="94"/>
        <v>0</v>
      </c>
      <c r="QO18" s="200">
        <f t="shared" si="95"/>
        <v>0</v>
      </c>
      <c r="QP18" s="200">
        <f t="shared" si="96"/>
        <v>0</v>
      </c>
      <c r="QQ18" s="200">
        <f t="shared" si="97"/>
        <v>0</v>
      </c>
      <c r="QR18" s="200">
        <f t="shared" si="98"/>
        <v>0</v>
      </c>
    </row>
    <row r="19" spans="1:460"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99"/>
        <v>0</v>
      </c>
      <c r="BH19">
        <v>1</v>
      </c>
      <c r="BI19">
        <v>1</v>
      </c>
      <c r="BJ19">
        <f t="shared" si="66"/>
        <v>1</v>
      </c>
      <c r="BK19" s="1">
        <v>3.6253776435000002E-3</v>
      </c>
      <c r="BL19" s="2">
        <v>10</v>
      </c>
      <c r="BM19">
        <v>60</v>
      </c>
      <c r="BN19" t="str">
        <f t="shared" si="100"/>
        <v>TRUE</v>
      </c>
      <c r="BO19">
        <f>VLOOKUP($A19,'FuturesInfo (3)'!$A$2:$V$80,22)</f>
        <v>4</v>
      </c>
      <c r="BP19">
        <f t="shared" si="49"/>
        <v>4</v>
      </c>
      <c r="BQ19" s="139">
        <f>VLOOKUP($A19,'FuturesInfo (3)'!$A$2:$O$80,15)*BP19</f>
        <v>78500</v>
      </c>
      <c r="BR19" s="145">
        <f t="shared" si="67"/>
        <v>284.59214501475003</v>
      </c>
      <c r="BT19">
        <f t="shared" si="68"/>
        <v>1</v>
      </c>
      <c r="BU19">
        <v>1</v>
      </c>
      <c r="BV19">
        <v>1</v>
      </c>
      <c r="BW19">
        <v>1</v>
      </c>
      <c r="BX19">
        <f t="shared" si="50"/>
        <v>1</v>
      </c>
      <c r="BY19">
        <f t="shared" si="51"/>
        <v>1</v>
      </c>
      <c r="BZ19" s="188">
        <v>7.2245635159500004E-3</v>
      </c>
      <c r="CA19" s="2">
        <v>10</v>
      </c>
      <c r="CB19">
        <v>60</v>
      </c>
      <c r="CC19" t="str">
        <f t="shared" si="52"/>
        <v>TRUE</v>
      </c>
      <c r="CD19">
        <f>VLOOKUP($A19,'FuturesInfo (3)'!$A$2:$V$80,22)</f>
        <v>4</v>
      </c>
      <c r="CE19">
        <f t="shared" si="53"/>
        <v>4</v>
      </c>
      <c r="CF19">
        <f t="shared" si="53"/>
        <v>4</v>
      </c>
      <c r="CG19" s="139">
        <f>VLOOKUP($A19,'FuturesInfo (3)'!$A$2:$O$80,15)*CE19</f>
        <v>78500</v>
      </c>
      <c r="CH19" s="145">
        <f t="shared" si="54"/>
        <v>567.12823600207503</v>
      </c>
      <c r="CI19" s="145">
        <f t="shared" si="69"/>
        <v>567.12823600207503</v>
      </c>
      <c r="CK19">
        <f t="shared" si="55"/>
        <v>1</v>
      </c>
      <c r="CL19">
        <v>1</v>
      </c>
      <c r="CM19">
        <v>1</v>
      </c>
      <c r="CN19">
        <v>1</v>
      </c>
      <c r="CO19">
        <f t="shared" si="101"/>
        <v>1</v>
      </c>
      <c r="CP19">
        <f t="shared" si="56"/>
        <v>1</v>
      </c>
      <c r="CQ19" s="1">
        <v>2.1518230723299999E-2</v>
      </c>
      <c r="CR19" s="2">
        <v>10</v>
      </c>
      <c r="CS19">
        <v>60</v>
      </c>
      <c r="CT19" t="str">
        <f t="shared" si="57"/>
        <v>TRUE</v>
      </c>
      <c r="CU19">
        <f>VLOOKUP($A19,'FuturesInfo (3)'!$A$2:$V$80,22)</f>
        <v>4</v>
      </c>
      <c r="CV19">
        <f t="shared" si="58"/>
        <v>5</v>
      </c>
      <c r="CW19">
        <f t="shared" si="70"/>
        <v>4</v>
      </c>
      <c r="CX19" s="139">
        <f>VLOOKUP($A19,'FuturesInfo (3)'!$A$2:$O$80,15)*CW19</f>
        <v>78500</v>
      </c>
      <c r="CY19" s="200">
        <f t="shared" si="71"/>
        <v>1689.1811117790498</v>
      </c>
      <c r="CZ19" s="200">
        <f t="shared" si="72"/>
        <v>1689.1811117790498</v>
      </c>
      <c r="DB19">
        <f t="shared" si="59"/>
        <v>1</v>
      </c>
      <c r="DC19">
        <v>1</v>
      </c>
      <c r="DD19">
        <v>1</v>
      </c>
      <c r="DE19">
        <v>1</v>
      </c>
      <c r="DF19">
        <f t="shared" si="102"/>
        <v>1</v>
      </c>
      <c r="DG19">
        <f t="shared" si="60"/>
        <v>1</v>
      </c>
      <c r="DH19" s="1">
        <v>1.17027501463E-3</v>
      </c>
      <c r="DI19" s="2">
        <v>10</v>
      </c>
      <c r="DJ19">
        <v>60</v>
      </c>
      <c r="DK19" t="str">
        <f t="shared" si="61"/>
        <v>TRUE</v>
      </c>
      <c r="DL19">
        <f>VLOOKUP($A19,'FuturesInfo (3)'!$A$2:$V$80,22)</f>
        <v>4</v>
      </c>
      <c r="DM19">
        <f t="shared" si="62"/>
        <v>5</v>
      </c>
      <c r="DN19" s="186">
        <v>6</v>
      </c>
      <c r="DO19" s="139">
        <f>VLOOKUP($A19,'FuturesInfo (3)'!$A$2:$O$80,15)*DN19</f>
        <v>117750</v>
      </c>
      <c r="DP19" s="200">
        <f t="shared" si="63"/>
        <v>137.7998829726825</v>
      </c>
      <c r="DQ19" s="200">
        <f t="shared" si="74"/>
        <v>137.7998829726825</v>
      </c>
      <c r="DS19">
        <v>1</v>
      </c>
      <c r="DT19">
        <v>1</v>
      </c>
      <c r="DU19">
        <v>1</v>
      </c>
      <c r="DV19">
        <v>1</v>
      </c>
      <c r="DW19">
        <v>1</v>
      </c>
      <c r="DX19">
        <v>1</v>
      </c>
      <c r="DY19" s="1">
        <v>8.1823495032099999E-3</v>
      </c>
      <c r="DZ19" s="2">
        <v>10</v>
      </c>
      <c r="EA19">
        <v>60</v>
      </c>
      <c r="EB19" t="s">
        <v>1273</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1273</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1273</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1273</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1273</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1273</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1273</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1273</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1273</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1273</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1273</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1273</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f t="shared" si="75"/>
        <v>-1</v>
      </c>
      <c r="OU19" s="244">
        <v>-1</v>
      </c>
      <c r="OV19" s="218">
        <v>-1</v>
      </c>
      <c r="OW19" s="245">
        <v>3</v>
      </c>
      <c r="OX19">
        <f t="shared" si="76"/>
        <v>-1</v>
      </c>
      <c r="OY19">
        <f t="shared" si="77"/>
        <v>-1</v>
      </c>
      <c r="OZ19" s="218"/>
      <c r="PA19">
        <f t="shared" si="103"/>
        <v>0</v>
      </c>
      <c r="PB19">
        <f t="shared" si="78"/>
        <v>0</v>
      </c>
      <c r="PC19">
        <f t="shared" si="79"/>
        <v>0</v>
      </c>
      <c r="PD19">
        <f t="shared" si="80"/>
        <v>0</v>
      </c>
      <c r="PE19" s="253"/>
      <c r="PF19" s="206">
        <v>42538</v>
      </c>
      <c r="PG19">
        <v>60</v>
      </c>
      <c r="PH19" t="str">
        <f t="shared" si="64"/>
        <v>TRUE</v>
      </c>
      <c r="PI19">
        <f>VLOOKUP($A19,'FuturesInfo (3)'!$A$2:$V$80,22)</f>
        <v>4</v>
      </c>
      <c r="PJ19" s="257">
        <v>2</v>
      </c>
      <c r="PK19">
        <f t="shared" si="81"/>
        <v>3</v>
      </c>
      <c r="PL19" s="139">
        <f>VLOOKUP($A19,'FuturesInfo (3)'!$A$2:$O$80,15)*PI19</f>
        <v>78500</v>
      </c>
      <c r="PM19" s="139">
        <f>VLOOKUP($A19,'FuturesInfo (3)'!$A$2:$O$80,15)*PK19</f>
        <v>58875</v>
      </c>
      <c r="PN19" s="200">
        <f t="shared" si="82"/>
        <v>0</v>
      </c>
      <c r="PO19" s="200">
        <f t="shared" si="83"/>
        <v>0</v>
      </c>
      <c r="PP19" s="200">
        <f t="shared" si="84"/>
        <v>0</v>
      </c>
      <c r="PQ19" s="200">
        <f t="shared" si="85"/>
        <v>0</v>
      </c>
      <c r="PR19" s="200">
        <f t="shared" si="86"/>
        <v>0</v>
      </c>
      <c r="PT19">
        <f t="shared" si="87"/>
        <v>-1</v>
      </c>
      <c r="PU19" s="244"/>
      <c r="PV19" s="218"/>
      <c r="PW19" s="245"/>
      <c r="PX19">
        <f t="shared" si="88"/>
        <v>0</v>
      </c>
      <c r="PY19">
        <f t="shared" si="89"/>
        <v>0</v>
      </c>
      <c r="PZ19" s="218"/>
      <c r="QA19">
        <f t="shared" si="104"/>
        <v>1</v>
      </c>
      <c r="QB19">
        <f t="shared" si="90"/>
        <v>1</v>
      </c>
      <c r="QC19">
        <f t="shared" si="91"/>
        <v>1</v>
      </c>
      <c r="QD19">
        <f t="shared" si="92"/>
        <v>1</v>
      </c>
      <c r="QE19" s="253"/>
      <c r="QF19" s="206">
        <v>42538</v>
      </c>
      <c r="QG19">
        <v>60</v>
      </c>
      <c r="QH19" t="str">
        <f t="shared" si="65"/>
        <v>FALSE</v>
      </c>
      <c r="QI19">
        <f>VLOOKUP($A19,'FuturesInfo (3)'!$A$2:$V$80,22)</f>
        <v>4</v>
      </c>
      <c r="QJ19" s="257"/>
      <c r="QK19">
        <f t="shared" si="93"/>
        <v>3</v>
      </c>
      <c r="QL19" s="139">
        <f>VLOOKUP($A19,'FuturesInfo (3)'!$A$2:$O$80,15)*QI19</f>
        <v>78500</v>
      </c>
      <c r="QM19" s="139">
        <f>VLOOKUP($A19,'FuturesInfo (3)'!$A$2:$O$80,15)*QK19</f>
        <v>58875</v>
      </c>
      <c r="QN19" s="200">
        <f t="shared" si="94"/>
        <v>0</v>
      </c>
      <c r="QO19" s="200">
        <f t="shared" si="95"/>
        <v>0</v>
      </c>
      <c r="QP19" s="200">
        <f t="shared" si="96"/>
        <v>0</v>
      </c>
      <c r="QQ19" s="200">
        <f t="shared" si="97"/>
        <v>0</v>
      </c>
      <c r="QR19" s="200">
        <f t="shared" si="98"/>
        <v>0</v>
      </c>
    </row>
    <row r="20" spans="1:460"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99"/>
        <v>0</v>
      </c>
      <c r="BH20">
        <v>-1</v>
      </c>
      <c r="BI20">
        <v>1</v>
      </c>
      <c r="BJ20">
        <f t="shared" si="66"/>
        <v>0</v>
      </c>
      <c r="BK20" s="1">
        <v>4.9554013875099997E-3</v>
      </c>
      <c r="BL20" s="2">
        <v>10</v>
      </c>
      <c r="BM20">
        <v>60</v>
      </c>
      <c r="BN20" t="str">
        <f t="shared" si="100"/>
        <v>TRUE</v>
      </c>
      <c r="BO20">
        <f>VLOOKUP($A20,'FuturesInfo (3)'!$A$2:$V$80,22)</f>
        <v>4</v>
      </c>
      <c r="BP20">
        <f t="shared" si="49"/>
        <v>4</v>
      </c>
      <c r="BQ20" s="139">
        <f>VLOOKUP($A20,'FuturesInfo (3)'!$A$2:$O$80,15)*BP20</f>
        <v>127360</v>
      </c>
      <c r="BR20" s="145">
        <f t="shared" si="67"/>
        <v>-631.11992071327359</v>
      </c>
      <c r="BT20">
        <f t="shared" si="68"/>
        <v>-1</v>
      </c>
      <c r="BU20">
        <v>1</v>
      </c>
      <c r="BV20">
        <v>1</v>
      </c>
      <c r="BW20">
        <v>-1</v>
      </c>
      <c r="BX20">
        <f t="shared" si="50"/>
        <v>0</v>
      </c>
      <c r="BY20">
        <f t="shared" si="51"/>
        <v>0</v>
      </c>
      <c r="BZ20" s="188">
        <v>-3.9447731755399996E-3</v>
      </c>
      <c r="CA20" s="2">
        <v>10</v>
      </c>
      <c r="CB20">
        <v>60</v>
      </c>
      <c r="CC20" t="str">
        <f t="shared" si="52"/>
        <v>TRUE</v>
      </c>
      <c r="CD20">
        <f>VLOOKUP($A20,'FuturesInfo (3)'!$A$2:$V$80,22)</f>
        <v>4</v>
      </c>
      <c r="CE20">
        <f t="shared" si="53"/>
        <v>4</v>
      </c>
      <c r="CF20">
        <f t="shared" si="53"/>
        <v>4</v>
      </c>
      <c r="CG20" s="139">
        <f>VLOOKUP($A20,'FuturesInfo (3)'!$A$2:$O$80,15)*CE20</f>
        <v>127360</v>
      </c>
      <c r="CH20" s="145">
        <f t="shared" si="54"/>
        <v>-502.40631163677432</v>
      </c>
      <c r="CI20" s="145">
        <f t="shared" si="69"/>
        <v>-502.40631163677432</v>
      </c>
      <c r="CK20">
        <f t="shared" si="55"/>
        <v>1</v>
      </c>
      <c r="CL20">
        <v>1</v>
      </c>
      <c r="CM20">
        <v>1</v>
      </c>
      <c r="CN20">
        <v>1</v>
      </c>
      <c r="CO20">
        <f t="shared" si="101"/>
        <v>1</v>
      </c>
      <c r="CP20">
        <f t="shared" si="56"/>
        <v>1</v>
      </c>
      <c r="CQ20" s="1">
        <v>7.5907590759100004E-3</v>
      </c>
      <c r="CR20" s="2">
        <v>10</v>
      </c>
      <c r="CS20">
        <v>60</v>
      </c>
      <c r="CT20" t="str">
        <f t="shared" si="57"/>
        <v>TRUE</v>
      </c>
      <c r="CU20">
        <f>VLOOKUP($A20,'FuturesInfo (3)'!$A$2:$V$80,22)</f>
        <v>4</v>
      </c>
      <c r="CV20">
        <f t="shared" si="58"/>
        <v>5</v>
      </c>
      <c r="CW20">
        <f t="shared" si="70"/>
        <v>4</v>
      </c>
      <c r="CX20" s="139">
        <f>VLOOKUP($A20,'FuturesInfo (3)'!$A$2:$O$80,15)*CW20</f>
        <v>127360</v>
      </c>
      <c r="CY20" s="200">
        <f t="shared" si="71"/>
        <v>966.75907590789768</v>
      </c>
      <c r="CZ20" s="200">
        <f t="shared" si="72"/>
        <v>966.75907590789768</v>
      </c>
      <c r="DB20">
        <f t="shared" si="59"/>
        <v>1</v>
      </c>
      <c r="DC20">
        <v>1</v>
      </c>
      <c r="DD20">
        <v>1</v>
      </c>
      <c r="DE20">
        <v>1</v>
      </c>
      <c r="DF20">
        <f t="shared" si="102"/>
        <v>1</v>
      </c>
      <c r="DG20">
        <f t="shared" si="60"/>
        <v>1</v>
      </c>
      <c r="DH20" s="1">
        <v>6.5509335080200003E-3</v>
      </c>
      <c r="DI20" s="2">
        <v>10</v>
      </c>
      <c r="DJ20">
        <v>60</v>
      </c>
      <c r="DK20" t="str">
        <f t="shared" si="61"/>
        <v>TRUE</v>
      </c>
      <c r="DL20">
        <f>VLOOKUP($A20,'FuturesInfo (3)'!$A$2:$V$80,22)</f>
        <v>4</v>
      </c>
      <c r="DM20">
        <f t="shared" si="62"/>
        <v>5</v>
      </c>
      <c r="DN20">
        <f t="shared" si="73"/>
        <v>4</v>
      </c>
      <c r="DO20" s="139">
        <f>VLOOKUP($A20,'FuturesInfo (3)'!$A$2:$O$80,15)*DN20</f>
        <v>127360</v>
      </c>
      <c r="DP20" s="200">
        <f t="shared" si="63"/>
        <v>834.32689158142728</v>
      </c>
      <c r="DQ20" s="200">
        <f t="shared" si="74"/>
        <v>834.32689158142728</v>
      </c>
      <c r="DS20">
        <v>1</v>
      </c>
      <c r="DT20">
        <v>1</v>
      </c>
      <c r="DU20">
        <v>1</v>
      </c>
      <c r="DV20">
        <v>1</v>
      </c>
      <c r="DW20">
        <v>1</v>
      </c>
      <c r="DX20">
        <v>1</v>
      </c>
      <c r="DY20" s="1">
        <v>6.1828831760500002E-3</v>
      </c>
      <c r="DZ20" s="2">
        <v>10</v>
      </c>
      <c r="EA20">
        <v>60</v>
      </c>
      <c r="EB20" t="s">
        <v>1273</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1273</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1273</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1273</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1273</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1273</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1273</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1273</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1273</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1273</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1273</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1273</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f t="shared" si="75"/>
        <v>1</v>
      </c>
      <c r="OU20" s="244">
        <v>1</v>
      </c>
      <c r="OV20" s="218">
        <v>1</v>
      </c>
      <c r="OW20" s="245">
        <v>5</v>
      </c>
      <c r="OX20">
        <f>IF(VLOOKUP($C20,OT$2:OU$9,2)="normal",OV20,-OV20)</f>
        <v>-1</v>
      </c>
      <c r="OY20">
        <f t="shared" si="77"/>
        <v>1</v>
      </c>
      <c r="OZ20" s="218"/>
      <c r="PA20">
        <f t="shared" si="103"/>
        <v>0</v>
      </c>
      <c r="PB20">
        <f t="shared" si="78"/>
        <v>0</v>
      </c>
      <c r="PC20">
        <f t="shared" si="79"/>
        <v>0</v>
      </c>
      <c r="PD20">
        <f t="shared" si="80"/>
        <v>0</v>
      </c>
      <c r="PE20" s="253"/>
      <c r="PF20" s="206">
        <v>42537</v>
      </c>
      <c r="PG20">
        <v>60</v>
      </c>
      <c r="PH20" t="str">
        <f t="shared" si="64"/>
        <v>TRUE</v>
      </c>
      <c r="PI20">
        <f>VLOOKUP($A20,'FuturesInfo (3)'!$A$2:$V$80,22)</f>
        <v>4</v>
      </c>
      <c r="PJ20" s="257">
        <v>2</v>
      </c>
      <c r="PK20">
        <f t="shared" si="81"/>
        <v>3</v>
      </c>
      <c r="PL20" s="139">
        <f>VLOOKUP($A20,'FuturesInfo (3)'!$A$2:$O$80,15)*PI20</f>
        <v>127360</v>
      </c>
      <c r="PM20" s="139">
        <f>VLOOKUP($A20,'FuturesInfo (3)'!$A$2:$O$80,15)*PK20</f>
        <v>95520</v>
      </c>
      <c r="PN20" s="200">
        <f t="shared" si="82"/>
        <v>0</v>
      </c>
      <c r="PO20" s="200">
        <f t="shared" si="83"/>
        <v>0</v>
      </c>
      <c r="PP20" s="200">
        <f t="shared" si="84"/>
        <v>0</v>
      </c>
      <c r="PQ20" s="200">
        <f t="shared" si="85"/>
        <v>0</v>
      </c>
      <c r="PR20" s="200">
        <f t="shared" si="86"/>
        <v>0</v>
      </c>
      <c r="PT20">
        <f t="shared" si="87"/>
        <v>1</v>
      </c>
      <c r="PU20" s="244"/>
      <c r="PV20" s="218"/>
      <c r="PW20" s="245"/>
      <c r="PX20">
        <f>IF(VLOOKUP($C20,PT$2:PU$9,2)="normal",PV20,-PV20)</f>
        <v>0</v>
      </c>
      <c r="PY20">
        <f t="shared" si="89"/>
        <v>0</v>
      </c>
      <c r="PZ20" s="218"/>
      <c r="QA20">
        <f t="shared" si="104"/>
        <v>1</v>
      </c>
      <c r="QB20">
        <f t="shared" si="90"/>
        <v>1</v>
      </c>
      <c r="QC20">
        <f t="shared" si="91"/>
        <v>1</v>
      </c>
      <c r="QD20">
        <f t="shared" si="92"/>
        <v>1</v>
      </c>
      <c r="QE20" s="253"/>
      <c r="QF20" s="206">
        <v>42537</v>
      </c>
      <c r="QG20">
        <v>60</v>
      </c>
      <c r="QH20" t="str">
        <f t="shared" si="65"/>
        <v>FALSE</v>
      </c>
      <c r="QI20">
        <f>VLOOKUP($A20,'FuturesInfo (3)'!$A$2:$V$80,22)</f>
        <v>4</v>
      </c>
      <c r="QJ20" s="257"/>
      <c r="QK20">
        <f t="shared" si="93"/>
        <v>3</v>
      </c>
      <c r="QL20" s="139">
        <f>VLOOKUP($A20,'FuturesInfo (3)'!$A$2:$O$80,15)*QI20</f>
        <v>127360</v>
      </c>
      <c r="QM20" s="139">
        <f>VLOOKUP($A20,'FuturesInfo (3)'!$A$2:$O$80,15)*QK20</f>
        <v>95520</v>
      </c>
      <c r="QN20" s="200">
        <f t="shared" si="94"/>
        <v>0</v>
      </c>
      <c r="QO20" s="200">
        <f t="shared" si="95"/>
        <v>0</v>
      </c>
      <c r="QP20" s="200">
        <f t="shared" si="96"/>
        <v>0</v>
      </c>
      <c r="QQ20" s="200">
        <f t="shared" si="97"/>
        <v>0</v>
      </c>
      <c r="QR20" s="200">
        <f t="shared" si="98"/>
        <v>0</v>
      </c>
    </row>
    <row r="21" spans="1:460"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99"/>
        <v>0</v>
      </c>
      <c r="BH21">
        <v>1</v>
      </c>
      <c r="BI21">
        <v>-1</v>
      </c>
      <c r="BJ21">
        <f t="shared" si="66"/>
        <v>0</v>
      </c>
      <c r="BK21" s="1">
        <v>-2.8765690376599999E-3</v>
      </c>
      <c r="BL21" s="2">
        <v>10</v>
      </c>
      <c r="BM21">
        <v>60</v>
      </c>
      <c r="BN21" t="str">
        <f t="shared" si="100"/>
        <v>TRUE</v>
      </c>
      <c r="BO21">
        <f>VLOOKUP($A21,'FuturesInfo (3)'!$A$2:$V$80,22)</f>
        <v>3</v>
      </c>
      <c r="BP21">
        <f t="shared" si="49"/>
        <v>3</v>
      </c>
      <c r="BQ21" s="139">
        <f>VLOOKUP($A21,'FuturesInfo (3)'!$A$2:$O$80,15)*BP21</f>
        <v>234420</v>
      </c>
      <c r="BR21" s="145">
        <f t="shared" si="67"/>
        <v>-674.32531380825719</v>
      </c>
      <c r="BT21">
        <f t="shared" si="68"/>
        <v>1</v>
      </c>
      <c r="BU21">
        <v>-1</v>
      </c>
      <c r="BV21">
        <v>1</v>
      </c>
      <c r="BW21">
        <v>1</v>
      </c>
      <c r="BX21">
        <f t="shared" si="50"/>
        <v>0</v>
      </c>
      <c r="BY21">
        <f t="shared" si="51"/>
        <v>1</v>
      </c>
      <c r="BZ21" s="188">
        <v>1.4555468135300001E-2</v>
      </c>
      <c r="CA21" s="2">
        <v>10</v>
      </c>
      <c r="CB21">
        <v>60</v>
      </c>
      <c r="CC21" t="str">
        <f t="shared" si="52"/>
        <v>TRUE</v>
      </c>
      <c r="CD21">
        <f>VLOOKUP($A21,'FuturesInfo (3)'!$A$2:$V$80,22)</f>
        <v>3</v>
      </c>
      <c r="CE21">
        <f t="shared" si="53"/>
        <v>3</v>
      </c>
      <c r="CF21">
        <f t="shared" si="53"/>
        <v>3</v>
      </c>
      <c r="CG21" s="139">
        <f>VLOOKUP($A21,'FuturesInfo (3)'!$A$2:$O$80,15)*CE21</f>
        <v>234420</v>
      </c>
      <c r="CH21" s="145">
        <f t="shared" si="54"/>
        <v>-3412.092840277026</v>
      </c>
      <c r="CI21" s="145">
        <f t="shared" si="69"/>
        <v>3412.092840277026</v>
      </c>
      <c r="CK21">
        <f t="shared" si="55"/>
        <v>-1</v>
      </c>
      <c r="CL21">
        <v>1</v>
      </c>
      <c r="CM21">
        <v>1</v>
      </c>
      <c r="CN21">
        <v>1</v>
      </c>
      <c r="CO21">
        <f t="shared" si="101"/>
        <v>1</v>
      </c>
      <c r="CP21">
        <f t="shared" si="56"/>
        <v>1</v>
      </c>
      <c r="CQ21" s="1">
        <v>8.78893628021E-3</v>
      </c>
      <c r="CR21" s="2">
        <v>10</v>
      </c>
      <c r="CS21">
        <v>60</v>
      </c>
      <c r="CT21" t="str">
        <f t="shared" si="57"/>
        <v>TRUE</v>
      </c>
      <c r="CU21">
        <f>VLOOKUP($A21,'FuturesInfo (3)'!$A$2:$V$80,22)</f>
        <v>3</v>
      </c>
      <c r="CV21">
        <f t="shared" si="58"/>
        <v>4</v>
      </c>
      <c r="CW21">
        <f t="shared" si="70"/>
        <v>3</v>
      </c>
      <c r="CX21" s="139">
        <f>VLOOKUP($A21,'FuturesInfo (3)'!$A$2:$O$80,15)*CW21</f>
        <v>234420</v>
      </c>
      <c r="CY21" s="200">
        <f t="shared" si="71"/>
        <v>2060.3024428068284</v>
      </c>
      <c r="CZ21" s="200">
        <f t="shared" si="72"/>
        <v>2060.3024428068284</v>
      </c>
      <c r="DB21">
        <f t="shared" si="59"/>
        <v>1</v>
      </c>
      <c r="DC21">
        <v>1</v>
      </c>
      <c r="DD21">
        <v>1</v>
      </c>
      <c r="DE21">
        <v>1</v>
      </c>
      <c r="DF21">
        <f t="shared" si="102"/>
        <v>1</v>
      </c>
      <c r="DG21">
        <f t="shared" si="60"/>
        <v>1</v>
      </c>
      <c r="DH21" s="1">
        <v>3.7155669442699999E-3</v>
      </c>
      <c r="DI21" s="2">
        <v>10</v>
      </c>
      <c r="DJ21">
        <v>60</v>
      </c>
      <c r="DK21" t="str">
        <f t="shared" si="61"/>
        <v>TRUE</v>
      </c>
      <c r="DL21">
        <f>VLOOKUP($A21,'FuturesInfo (3)'!$A$2:$V$80,22)</f>
        <v>3</v>
      </c>
      <c r="DM21">
        <f t="shared" si="62"/>
        <v>4</v>
      </c>
      <c r="DN21">
        <f t="shared" si="73"/>
        <v>3</v>
      </c>
      <c r="DO21" s="139">
        <f>VLOOKUP($A21,'FuturesInfo (3)'!$A$2:$O$80,15)*DN21</f>
        <v>234420</v>
      </c>
      <c r="DP21" s="200">
        <f t="shared" si="63"/>
        <v>871.0032030757734</v>
      </c>
      <c r="DQ21" s="200">
        <f t="shared" si="74"/>
        <v>871.0032030757734</v>
      </c>
      <c r="DS21">
        <v>1</v>
      </c>
      <c r="DT21">
        <v>1</v>
      </c>
      <c r="DU21">
        <v>1</v>
      </c>
      <c r="DV21">
        <v>1</v>
      </c>
      <c r="DW21">
        <v>1</v>
      </c>
      <c r="DX21">
        <v>1</v>
      </c>
      <c r="DY21" s="1">
        <v>5.1059484299199997E-3</v>
      </c>
      <c r="DZ21" s="2">
        <v>10</v>
      </c>
      <c r="EA21">
        <v>60</v>
      </c>
      <c r="EB21" t="s">
        <v>1273</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1273</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1273</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1273</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1273</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1273</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1273</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1273</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1273</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1273</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1273</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1273</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f t="shared" si="75"/>
        <v>-1</v>
      </c>
      <c r="OU21" s="244">
        <v>1</v>
      </c>
      <c r="OV21" s="218">
        <v>1</v>
      </c>
      <c r="OW21" s="245">
        <v>5</v>
      </c>
      <c r="OX21">
        <f t="shared" ref="OX21:OX84" si="105">IF(VLOOKUP($C21,OT$2:OU$9,2)="normal",OV21,-OV21)</f>
        <v>1</v>
      </c>
      <c r="OY21">
        <f t="shared" si="77"/>
        <v>1</v>
      </c>
      <c r="OZ21" s="218"/>
      <c r="PA21">
        <f t="shared" si="103"/>
        <v>0</v>
      </c>
      <c r="PB21">
        <f t="shared" si="78"/>
        <v>0</v>
      </c>
      <c r="PC21">
        <f t="shared" si="79"/>
        <v>0</v>
      </c>
      <c r="PD21">
        <f t="shared" si="80"/>
        <v>0</v>
      </c>
      <c r="PE21" s="253"/>
      <c r="PF21" s="206">
        <v>42537</v>
      </c>
      <c r="PG21">
        <v>60</v>
      </c>
      <c r="PH21" t="str">
        <f t="shared" si="64"/>
        <v>TRUE</v>
      </c>
      <c r="PI21">
        <f>VLOOKUP($A21,'FuturesInfo (3)'!$A$2:$V$80,22)</f>
        <v>3</v>
      </c>
      <c r="PJ21" s="257">
        <v>1</v>
      </c>
      <c r="PK21">
        <f t="shared" si="81"/>
        <v>4</v>
      </c>
      <c r="PL21" s="139">
        <f>VLOOKUP($A21,'FuturesInfo (3)'!$A$2:$O$80,15)*PI21</f>
        <v>234420</v>
      </c>
      <c r="PM21" s="139">
        <f>VLOOKUP($A21,'FuturesInfo (3)'!$A$2:$O$80,15)*PK21</f>
        <v>312560</v>
      </c>
      <c r="PN21" s="200">
        <f t="shared" si="82"/>
        <v>0</v>
      </c>
      <c r="PO21" s="200">
        <f t="shared" si="83"/>
        <v>0</v>
      </c>
      <c r="PP21" s="200">
        <f t="shared" si="84"/>
        <v>0</v>
      </c>
      <c r="PQ21" s="200">
        <f t="shared" si="85"/>
        <v>0</v>
      </c>
      <c r="PR21" s="200">
        <f>IF(PD21=1,ABS(PL21*PE21),-ABS(PL21*PE21))</f>
        <v>0</v>
      </c>
      <c r="PT21">
        <f t="shared" si="87"/>
        <v>1</v>
      </c>
      <c r="PU21" s="244"/>
      <c r="PV21" s="218"/>
      <c r="PW21" s="245"/>
      <c r="PX21">
        <f t="shared" ref="PX21:PX84" si="106">IF(VLOOKUP($C21,PT$2:PU$9,2)="normal",PV21,-PV21)</f>
        <v>0</v>
      </c>
      <c r="PY21">
        <f t="shared" si="89"/>
        <v>0</v>
      </c>
      <c r="PZ21" s="218"/>
      <c r="QA21">
        <f t="shared" si="104"/>
        <v>1</v>
      </c>
      <c r="QB21">
        <f t="shared" si="90"/>
        <v>1</v>
      </c>
      <c r="QC21">
        <f t="shared" si="91"/>
        <v>1</v>
      </c>
      <c r="QD21">
        <f t="shared" si="92"/>
        <v>1</v>
      </c>
      <c r="QE21" s="253"/>
      <c r="QF21" s="206">
        <v>42537</v>
      </c>
      <c r="QG21">
        <v>60</v>
      </c>
      <c r="QH21" t="str">
        <f t="shared" si="65"/>
        <v>FALSE</v>
      </c>
      <c r="QI21">
        <f>VLOOKUP($A21,'FuturesInfo (3)'!$A$2:$V$80,22)</f>
        <v>3</v>
      </c>
      <c r="QJ21" s="257"/>
      <c r="QK21">
        <f t="shared" si="93"/>
        <v>2</v>
      </c>
      <c r="QL21" s="139">
        <f>VLOOKUP($A21,'FuturesInfo (3)'!$A$2:$O$80,15)*QI21</f>
        <v>234420</v>
      </c>
      <c r="QM21" s="139">
        <f>VLOOKUP($A21,'FuturesInfo (3)'!$A$2:$O$80,15)*QK21</f>
        <v>156280</v>
      </c>
      <c r="QN21" s="200">
        <f t="shared" si="94"/>
        <v>0</v>
      </c>
      <c r="QO21" s="200">
        <f t="shared" si="95"/>
        <v>0</v>
      </c>
      <c r="QP21" s="200">
        <f t="shared" si="96"/>
        <v>0</v>
      </c>
      <c r="QQ21" s="200">
        <f t="shared" si="97"/>
        <v>0</v>
      </c>
      <c r="QR21" s="200">
        <f>IF(QD21=1,ABS(QL21*QE21),-ABS(QL21*QE21))</f>
        <v>0</v>
      </c>
    </row>
    <row r="22" spans="1:460"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99"/>
        <v>-2</v>
      </c>
      <c r="BH22">
        <v>-1</v>
      </c>
      <c r="BI22">
        <v>1</v>
      </c>
      <c r="BJ22">
        <f t="shared" si="66"/>
        <v>0</v>
      </c>
      <c r="BK22" s="1">
        <v>3.2402619786299999E-3</v>
      </c>
      <c r="BL22" s="2">
        <v>10</v>
      </c>
      <c r="BM22">
        <v>60</v>
      </c>
      <c r="BN22" t="str">
        <f t="shared" si="100"/>
        <v>TRUE</v>
      </c>
      <c r="BO22">
        <f>VLOOKUP($A22,'FuturesInfo (3)'!$A$2:$V$80,22)</f>
        <v>0</v>
      </c>
      <c r="BP22">
        <f t="shared" si="49"/>
        <v>0</v>
      </c>
      <c r="BQ22" s="139">
        <f>VLOOKUP($A22,'FuturesInfo (3)'!$A$2:$O$80,15)*BP22</f>
        <v>0</v>
      </c>
      <c r="BR22" s="145">
        <f t="shared" si="67"/>
        <v>0</v>
      </c>
      <c r="BT22">
        <f t="shared" si="68"/>
        <v>-1</v>
      </c>
      <c r="BU22">
        <v>1</v>
      </c>
      <c r="BV22">
        <v>1</v>
      </c>
      <c r="BW22">
        <v>1</v>
      </c>
      <c r="BX22">
        <f t="shared" si="50"/>
        <v>1</v>
      </c>
      <c r="BY22">
        <f t="shared" si="51"/>
        <v>1</v>
      </c>
      <c r="BZ22" s="188">
        <v>5.5662451896600004E-3</v>
      </c>
      <c r="CA22" s="2">
        <v>10</v>
      </c>
      <c r="CB22">
        <v>60</v>
      </c>
      <c r="CC22" t="str">
        <f t="shared" si="52"/>
        <v>TRUE</v>
      </c>
      <c r="CD22">
        <f>VLOOKUP($A22,'FuturesInfo (3)'!$A$2:$V$80,22)</f>
        <v>0</v>
      </c>
      <c r="CE22">
        <f t="shared" si="53"/>
        <v>0</v>
      </c>
      <c r="CF22">
        <f t="shared" si="53"/>
        <v>0</v>
      </c>
      <c r="CG22" s="139">
        <f>VLOOKUP($A22,'FuturesInfo (3)'!$A$2:$O$80,15)*CE22</f>
        <v>0</v>
      </c>
      <c r="CH22" s="145">
        <f t="shared" si="54"/>
        <v>0</v>
      </c>
      <c r="CI22" s="145">
        <f t="shared" si="69"/>
        <v>0</v>
      </c>
      <c r="CK22">
        <f t="shared" si="55"/>
        <v>1</v>
      </c>
      <c r="CL22">
        <v>1</v>
      </c>
      <c r="CM22">
        <v>1</v>
      </c>
      <c r="CN22">
        <v>-1</v>
      </c>
      <c r="CO22">
        <f t="shared" si="101"/>
        <v>0</v>
      </c>
      <c r="CP22">
        <f t="shared" si="56"/>
        <v>0</v>
      </c>
      <c r="CQ22" s="1">
        <v>-4.0319825052999997E-3</v>
      </c>
      <c r="CR22" s="2">
        <v>10</v>
      </c>
      <c r="CS22">
        <v>60</v>
      </c>
      <c r="CT22" t="str">
        <f t="shared" si="57"/>
        <v>TRUE</v>
      </c>
      <c r="CU22">
        <f>VLOOKUP($A22,'FuturesInfo (3)'!$A$2:$V$80,22)</f>
        <v>0</v>
      </c>
      <c r="CV22">
        <f t="shared" si="58"/>
        <v>0</v>
      </c>
      <c r="CW22">
        <f t="shared" si="70"/>
        <v>0</v>
      </c>
      <c r="CX22" s="139">
        <f>VLOOKUP($A22,'FuturesInfo (3)'!$A$2:$O$80,15)*CW22</f>
        <v>0</v>
      </c>
      <c r="CY22" s="200">
        <f t="shared" si="71"/>
        <v>0</v>
      </c>
      <c r="CZ22" s="200">
        <f t="shared" si="72"/>
        <v>0</v>
      </c>
      <c r="DB22">
        <f t="shared" si="59"/>
        <v>1</v>
      </c>
      <c r="DC22">
        <v>-1</v>
      </c>
      <c r="DD22">
        <v>1</v>
      </c>
      <c r="DE22">
        <v>1</v>
      </c>
      <c r="DF22">
        <f t="shared" si="102"/>
        <v>0</v>
      </c>
      <c r="DG22">
        <f t="shared" si="60"/>
        <v>1</v>
      </c>
      <c r="DH22" s="1">
        <v>1.16646082064E-3</v>
      </c>
      <c r="DI22" s="2">
        <v>10</v>
      </c>
      <c r="DJ22">
        <v>60</v>
      </c>
      <c r="DK22" t="str">
        <f t="shared" si="61"/>
        <v>TRUE</v>
      </c>
      <c r="DL22">
        <f>VLOOKUP($A22,'FuturesInfo (3)'!$A$2:$V$80,22)</f>
        <v>0</v>
      </c>
      <c r="DM22">
        <f t="shared" si="62"/>
        <v>0</v>
      </c>
      <c r="DN22">
        <f t="shared" si="73"/>
        <v>0</v>
      </c>
      <c r="DO22" s="139">
        <f>VLOOKUP($A22,'FuturesInfo (3)'!$A$2:$O$80,15)*DN22</f>
        <v>0</v>
      </c>
      <c r="DP22" s="200">
        <f t="shared" si="63"/>
        <v>0</v>
      </c>
      <c r="DQ22" s="200">
        <f t="shared" si="74"/>
        <v>0</v>
      </c>
      <c r="DS22">
        <v>-1</v>
      </c>
      <c r="DT22">
        <v>-1</v>
      </c>
      <c r="DU22">
        <v>1</v>
      </c>
      <c r="DV22">
        <v>1</v>
      </c>
      <c r="DW22">
        <v>0</v>
      </c>
      <c r="DX22">
        <v>1</v>
      </c>
      <c r="DY22" s="1">
        <v>2.0560619560000002E-3</v>
      </c>
      <c r="DZ22" s="2">
        <v>10</v>
      </c>
      <c r="EA22">
        <v>60</v>
      </c>
      <c r="EB22" t="s">
        <v>1273</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1273</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1273</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1273</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1273</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1273</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1273</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1273</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1273</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1273</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1273</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1273</v>
      </c>
      <c r="OI22">
        <v>0</v>
      </c>
      <c r="OJ22" s="257">
        <v>2</v>
      </c>
      <c r="OK22">
        <v>0</v>
      </c>
      <c r="OL22" s="139">
        <v>0</v>
      </c>
      <c r="OM22" s="139">
        <v>0</v>
      </c>
      <c r="ON22" s="200">
        <v>0</v>
      </c>
      <c r="OO22" s="200">
        <v>0</v>
      </c>
      <c r="OP22" s="200">
        <v>0</v>
      </c>
      <c r="OQ22" s="200">
        <v>0</v>
      </c>
      <c r="OR22" s="200">
        <v>0</v>
      </c>
      <c r="OT22">
        <f t="shared" si="75"/>
        <v>1</v>
      </c>
      <c r="OU22" s="244">
        <v>-1</v>
      </c>
      <c r="OV22" s="218">
        <v>1</v>
      </c>
      <c r="OW22" s="245">
        <v>5</v>
      </c>
      <c r="OX22">
        <f t="shared" si="105"/>
        <v>-1</v>
      </c>
      <c r="OY22">
        <f t="shared" si="77"/>
        <v>1</v>
      </c>
      <c r="OZ22" s="218"/>
      <c r="PA22">
        <f t="shared" si="103"/>
        <v>0</v>
      </c>
      <c r="PB22">
        <f t="shared" si="78"/>
        <v>0</v>
      </c>
      <c r="PC22">
        <f t="shared" si="79"/>
        <v>0</v>
      </c>
      <c r="PD22">
        <f t="shared" si="80"/>
        <v>0</v>
      </c>
      <c r="PE22" s="253"/>
      <c r="PF22" s="206">
        <v>42537</v>
      </c>
      <c r="PG22">
        <v>60</v>
      </c>
      <c r="PH22" t="str">
        <f t="shared" si="64"/>
        <v>TRUE</v>
      </c>
      <c r="PI22">
        <f>VLOOKUP($A22,'FuturesInfo (3)'!$A$2:$V$80,22)</f>
        <v>0</v>
      </c>
      <c r="PJ22" s="257">
        <v>2</v>
      </c>
      <c r="PK22">
        <f t="shared" si="81"/>
        <v>0</v>
      </c>
      <c r="PL22" s="139">
        <f>VLOOKUP($A22,'FuturesInfo (3)'!$A$2:$O$80,15)*PI22</f>
        <v>0</v>
      </c>
      <c r="PM22" s="139">
        <f>VLOOKUP($A22,'FuturesInfo (3)'!$A$2:$O$80,15)*PK22</f>
        <v>0</v>
      </c>
      <c r="PN22" s="200">
        <f t="shared" si="82"/>
        <v>0</v>
      </c>
      <c r="PO22" s="200">
        <f t="shared" si="83"/>
        <v>0</v>
      </c>
      <c r="PP22" s="200">
        <f t="shared" si="84"/>
        <v>0</v>
      </c>
      <c r="PQ22" s="200">
        <f t="shared" si="85"/>
        <v>0</v>
      </c>
      <c r="PR22" s="200">
        <f t="shared" ref="PR22:PR85" si="107">IF(PD22=1,ABS(PL22*PE22),-ABS(PL22*PE22))</f>
        <v>0</v>
      </c>
      <c r="PT22">
        <f t="shared" si="87"/>
        <v>-1</v>
      </c>
      <c r="PU22" s="244"/>
      <c r="PV22" s="218"/>
      <c r="PW22" s="245"/>
      <c r="PX22">
        <f t="shared" si="106"/>
        <v>0</v>
      </c>
      <c r="PY22">
        <f t="shared" si="89"/>
        <v>0</v>
      </c>
      <c r="PZ22" s="218"/>
      <c r="QA22">
        <f t="shared" si="104"/>
        <v>1</v>
      </c>
      <c r="QB22">
        <f t="shared" si="90"/>
        <v>1</v>
      </c>
      <c r="QC22">
        <f t="shared" si="91"/>
        <v>1</v>
      </c>
      <c r="QD22">
        <f t="shared" si="92"/>
        <v>1</v>
      </c>
      <c r="QE22" s="253"/>
      <c r="QF22" s="206">
        <v>42537</v>
      </c>
      <c r="QG22">
        <v>60</v>
      </c>
      <c r="QH22" t="str">
        <f t="shared" si="65"/>
        <v>FALSE</v>
      </c>
      <c r="QI22">
        <f>VLOOKUP($A22,'FuturesInfo (3)'!$A$2:$V$80,22)</f>
        <v>0</v>
      </c>
      <c r="QJ22" s="257"/>
      <c r="QK22">
        <f t="shared" si="93"/>
        <v>0</v>
      </c>
      <c r="QL22" s="139">
        <f>VLOOKUP($A22,'FuturesInfo (3)'!$A$2:$O$80,15)*QI22</f>
        <v>0</v>
      </c>
      <c r="QM22" s="139">
        <f>VLOOKUP($A22,'FuturesInfo (3)'!$A$2:$O$80,15)*QK22</f>
        <v>0</v>
      </c>
      <c r="QN22" s="200">
        <f t="shared" si="94"/>
        <v>0</v>
      </c>
      <c r="QO22" s="200">
        <f t="shared" si="95"/>
        <v>0</v>
      </c>
      <c r="QP22" s="200">
        <f t="shared" si="96"/>
        <v>0</v>
      </c>
      <c r="QQ22" s="200">
        <f t="shared" si="97"/>
        <v>0</v>
      </c>
      <c r="QR22" s="200">
        <f t="shared" ref="QR22:QR85" si="108">IF(QD22=1,ABS(QL22*QE22),-ABS(QL22*QE22))</f>
        <v>0</v>
      </c>
    </row>
    <row r="23" spans="1:460"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09">IF(J23="","FALSE","TRUE")</f>
        <v>TRUE</v>
      </c>
      <c r="N23">
        <f>ROUND(VLOOKUP($B23,MARGIN!$A$42:$P$172,16),0)</f>
        <v>2</v>
      </c>
      <c r="P23">
        <f t="shared" ref="P23:P35" si="110">-J23+Q23</f>
        <v>0</v>
      </c>
      <c r="Q23">
        <v>1</v>
      </c>
      <c r="R23">
        <v>1</v>
      </c>
      <c r="S23" t="s">
        <v>939</v>
      </c>
      <c r="T23" t="s">
        <v>30</v>
      </c>
      <c r="U23">
        <v>60</v>
      </c>
      <c r="V23" t="str">
        <f t="shared" ref="V23:V35" si="111">IF(Q23="","FALSE","TRUE")</f>
        <v>TRUE</v>
      </c>
      <c r="W23">
        <f>ROUND(VLOOKUP($B23,MARGIN!$A$42:$P$172,16),0)</f>
        <v>2</v>
      </c>
      <c r="X23">
        <f t="shared" ref="X23:X35" si="112">IF(ABS(Q23+R23)=2,ROUND(W23*(1+$X$13),0),W23)</f>
        <v>3</v>
      </c>
      <c r="Z23">
        <f t="shared" ref="Z23:Z35" si="113">-Q23+AA23</f>
        <v>0</v>
      </c>
      <c r="AA23">
        <v>1</v>
      </c>
      <c r="AB23">
        <v>1</v>
      </c>
      <c r="AC23" t="s">
        <v>939</v>
      </c>
      <c r="AD23" t="s">
        <v>30</v>
      </c>
      <c r="AE23">
        <v>60</v>
      </c>
      <c r="AF23" t="str">
        <f t="shared" ref="AF23:AF35" si="114">IF(AA23="","FALSE","TRUE")</f>
        <v>TRUE</v>
      </c>
      <c r="AG23">
        <f>ROUND(VLOOKUP($B23,MARGIN!$A$42:$P$172,16),0)</f>
        <v>2</v>
      </c>
      <c r="AH23">
        <f t="shared" ref="AH23:AH35" si="115">IF(ABS(AA23+AB23)=2,ROUND(AG23*(1+$X$13),0),IF(AB23="",AG23,ROUND(AG23*(1+-$AH$13),0)))</f>
        <v>3</v>
      </c>
      <c r="AI23" s="139" t="e">
        <f>VLOOKUP($B23,#REF!,2)*AH23</f>
        <v>#REF!</v>
      </c>
      <c r="AK23">
        <f t="shared" ref="AK23:AK35" si="116">-AB23+AL23</f>
        <v>0</v>
      </c>
      <c r="AL23">
        <v>1</v>
      </c>
      <c r="AM23">
        <v>1</v>
      </c>
      <c r="AN23" t="s">
        <v>939</v>
      </c>
      <c r="AO23" t="s">
        <v>30</v>
      </c>
      <c r="AP23">
        <v>60</v>
      </c>
      <c r="AQ23" t="str">
        <f t="shared" ref="AQ23:AQ35" si="117">IF(AL23="","FALSE","TRUE")</f>
        <v>TRUE</v>
      </c>
      <c r="AR23">
        <f>ROUND(VLOOKUP($B23,MARGIN!$A$42:$P$172,16),0)</f>
        <v>2</v>
      </c>
      <c r="AS23">
        <f t="shared" ref="AS23:AS35" si="118">IF(ABS(AL23+AM23)=2,ROUND(AR23*(1+$X$13),0),IF(AM23="",AR23,ROUND(AR23*(1+-$AH$13),0)))</f>
        <v>3</v>
      </c>
      <c r="AT23" s="139" t="e">
        <f>VLOOKUP($B23,#REF!,2)*AS23</f>
        <v>#REF!</v>
      </c>
      <c r="AV23">
        <f t="shared" ref="AV23:AV35" si="119">-AM23+AW23</f>
        <v>0</v>
      </c>
      <c r="AW23">
        <v>1</v>
      </c>
      <c r="AX23" s="3">
        <v>-1</v>
      </c>
      <c r="AY23">
        <v>-1.83299389002E-3</v>
      </c>
      <c r="AZ23" t="s">
        <v>30</v>
      </c>
      <c r="BA23">
        <v>60</v>
      </c>
      <c r="BB23" t="str">
        <f t="shared" ref="BB23:BB35" si="120">IF(AW23="","FALSE","TRUE")</f>
        <v>TRUE</v>
      </c>
      <c r="BC23">
        <f>ROUND(VLOOKUP($B23,MARGIN!$A$42:$P$172,16),0)</f>
        <v>2</v>
      </c>
      <c r="BD23">
        <f t="shared" ref="BD23:BD35" si="121">IF(ABS(AW23+AX23)=2,ROUND(BC23*(1+$X$13),0),IF(AX23="",BC23,ROUND(BC23*(1+-$AH$13),0)))</f>
        <v>2</v>
      </c>
      <c r="BE23" s="139" t="e">
        <f>VLOOKUP($B23,#REF!,2)*BD23</f>
        <v>#REF!</v>
      </c>
      <c r="BG23">
        <f t="shared" si="99"/>
        <v>2</v>
      </c>
      <c r="BH23">
        <v>1</v>
      </c>
      <c r="BI23">
        <v>1</v>
      </c>
      <c r="BJ23">
        <f t="shared" si="66"/>
        <v>1</v>
      </c>
      <c r="BK23" s="1">
        <v>3.2646398694099999E-3</v>
      </c>
      <c r="BL23" s="2">
        <v>10</v>
      </c>
      <c r="BM23">
        <v>60</v>
      </c>
      <c r="BN23" t="str">
        <f t="shared" si="100"/>
        <v>TRUE</v>
      </c>
      <c r="BO23">
        <f>VLOOKUP($A23,'FuturesInfo (3)'!$A$2:$V$80,22)</f>
        <v>1</v>
      </c>
      <c r="BP23">
        <f t="shared" si="49"/>
        <v>1</v>
      </c>
      <c r="BQ23" s="139">
        <f>VLOOKUP($A23,'FuturesInfo (3)'!$A$2:$O$80,15)*BP23</f>
        <v>50110</v>
      </c>
      <c r="BR23" s="145">
        <f t="shared" si="67"/>
        <v>163.59110385613511</v>
      </c>
      <c r="BT23">
        <f t="shared" si="68"/>
        <v>1</v>
      </c>
      <c r="BU23">
        <v>-1</v>
      </c>
      <c r="BV23">
        <v>-1</v>
      </c>
      <c r="BW23">
        <v>-1</v>
      </c>
      <c r="BX23">
        <f t="shared" si="50"/>
        <v>1</v>
      </c>
      <c r="BY23">
        <f t="shared" si="51"/>
        <v>1</v>
      </c>
      <c r="BZ23" s="188">
        <v>-1.1185682326599999E-2</v>
      </c>
      <c r="CA23" s="2">
        <v>10</v>
      </c>
      <c r="CB23">
        <v>60</v>
      </c>
      <c r="CC23" t="str">
        <f t="shared" si="52"/>
        <v>TRUE</v>
      </c>
      <c r="CD23">
        <f>VLOOKUP($A23,'FuturesInfo (3)'!$A$2:$V$80,22)</f>
        <v>1</v>
      </c>
      <c r="CE23">
        <f t="shared" si="53"/>
        <v>1</v>
      </c>
      <c r="CF23">
        <f t="shared" si="53"/>
        <v>1</v>
      </c>
      <c r="CG23" s="139">
        <f>VLOOKUP($A23,'FuturesInfo (3)'!$A$2:$O$80,15)*CE23</f>
        <v>50110</v>
      </c>
      <c r="CH23" s="145">
        <f t="shared" si="54"/>
        <v>560.51454138592601</v>
      </c>
      <c r="CI23" s="145">
        <f t="shared" si="69"/>
        <v>560.51454138592601</v>
      </c>
      <c r="CK23">
        <f t="shared" si="55"/>
        <v>-1</v>
      </c>
      <c r="CL23">
        <v>-1</v>
      </c>
      <c r="CM23">
        <v>-1</v>
      </c>
      <c r="CN23">
        <v>1</v>
      </c>
      <c r="CO23">
        <f t="shared" si="101"/>
        <v>0</v>
      </c>
      <c r="CP23">
        <f t="shared" si="56"/>
        <v>0</v>
      </c>
      <c r="CQ23" s="1">
        <v>2.2007404360299999E-2</v>
      </c>
      <c r="CR23" s="2">
        <v>10</v>
      </c>
      <c r="CS23">
        <v>60</v>
      </c>
      <c r="CT23" t="str">
        <f t="shared" si="57"/>
        <v>TRUE</v>
      </c>
      <c r="CU23">
        <f>VLOOKUP($A23,'FuturesInfo (3)'!$A$2:$V$80,22)</f>
        <v>1</v>
      </c>
      <c r="CV23">
        <f t="shared" si="58"/>
        <v>1</v>
      </c>
      <c r="CW23">
        <f t="shared" si="70"/>
        <v>1</v>
      </c>
      <c r="CX23" s="139">
        <f>VLOOKUP($A23,'FuturesInfo (3)'!$A$2:$O$80,15)*CW23</f>
        <v>50110</v>
      </c>
      <c r="CY23" s="200">
        <f t="shared" si="71"/>
        <v>-1102.7910324946329</v>
      </c>
      <c r="CZ23" s="200">
        <f t="shared" si="72"/>
        <v>-1102.7910324946329</v>
      </c>
      <c r="DB23">
        <f t="shared" si="59"/>
        <v>-1</v>
      </c>
      <c r="DC23">
        <v>1</v>
      </c>
      <c r="DD23">
        <v>-1</v>
      </c>
      <c r="DE23">
        <v>1</v>
      </c>
      <c r="DF23">
        <f t="shared" si="102"/>
        <v>1</v>
      </c>
      <c r="DG23">
        <f t="shared" si="60"/>
        <v>0</v>
      </c>
      <c r="DH23" s="1">
        <v>1.34835983095E-2</v>
      </c>
      <c r="DI23" s="2">
        <v>10</v>
      </c>
      <c r="DJ23">
        <v>60</v>
      </c>
      <c r="DK23" t="str">
        <f t="shared" si="61"/>
        <v>TRUE</v>
      </c>
      <c r="DL23">
        <f>VLOOKUP($A23,'FuturesInfo (3)'!$A$2:$V$80,22)</f>
        <v>1</v>
      </c>
      <c r="DM23">
        <f t="shared" si="62"/>
        <v>1</v>
      </c>
      <c r="DN23">
        <f t="shared" si="73"/>
        <v>1</v>
      </c>
      <c r="DO23" s="139">
        <f>VLOOKUP($A23,'FuturesInfo (3)'!$A$2:$O$80,15)*DN23</f>
        <v>50110</v>
      </c>
      <c r="DP23" s="200">
        <f t="shared" si="63"/>
        <v>675.66311128904499</v>
      </c>
      <c r="DQ23" s="200">
        <f t="shared" si="74"/>
        <v>-675.66311128904499</v>
      </c>
      <c r="DS23">
        <v>1</v>
      </c>
      <c r="DT23">
        <v>1</v>
      </c>
      <c r="DU23">
        <v>-1</v>
      </c>
      <c r="DV23">
        <v>1</v>
      </c>
      <c r="DW23">
        <v>1</v>
      </c>
      <c r="DX23">
        <v>0</v>
      </c>
      <c r="DY23" s="1">
        <v>1.7275615567899999E-2</v>
      </c>
      <c r="DZ23" s="2">
        <v>10</v>
      </c>
      <c r="EA23">
        <v>60</v>
      </c>
      <c r="EB23" t="s">
        <v>1273</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1273</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1273</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1273</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1273</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1273</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1273</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1273</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1273</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1273</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1273</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1273</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f t="shared" si="75"/>
        <v>-1</v>
      </c>
      <c r="OU23" s="244">
        <v>1</v>
      </c>
      <c r="OV23" s="218">
        <v>1</v>
      </c>
      <c r="OW23" s="245">
        <v>-5</v>
      </c>
      <c r="OX23">
        <f t="shared" si="105"/>
        <v>1</v>
      </c>
      <c r="OY23">
        <f t="shared" si="77"/>
        <v>-1</v>
      </c>
      <c r="OZ23" s="218"/>
      <c r="PA23">
        <f t="shared" si="103"/>
        <v>0</v>
      </c>
      <c r="PB23">
        <f t="shared" si="78"/>
        <v>0</v>
      </c>
      <c r="PC23">
        <f t="shared" si="79"/>
        <v>0</v>
      </c>
      <c r="PD23">
        <f t="shared" si="80"/>
        <v>0</v>
      </c>
      <c r="PE23" s="253"/>
      <c r="PF23" s="206">
        <v>42537</v>
      </c>
      <c r="PG23">
        <v>60</v>
      </c>
      <c r="PH23" t="str">
        <f t="shared" si="64"/>
        <v>TRUE</v>
      </c>
      <c r="PI23">
        <f>VLOOKUP($A23,'FuturesInfo (3)'!$A$2:$V$80,22)</f>
        <v>1</v>
      </c>
      <c r="PJ23" s="257">
        <v>2</v>
      </c>
      <c r="PK23">
        <f t="shared" si="81"/>
        <v>1</v>
      </c>
      <c r="PL23" s="139">
        <f>VLOOKUP($A23,'FuturesInfo (3)'!$A$2:$O$80,15)*PI23</f>
        <v>50110</v>
      </c>
      <c r="PM23" s="139">
        <f>VLOOKUP($A23,'FuturesInfo (3)'!$A$2:$O$80,15)*PK23</f>
        <v>50110</v>
      </c>
      <c r="PN23" s="200">
        <f t="shared" si="82"/>
        <v>0</v>
      </c>
      <c r="PO23" s="200">
        <f t="shared" si="83"/>
        <v>0</v>
      </c>
      <c r="PP23" s="200">
        <f t="shared" si="84"/>
        <v>0</v>
      </c>
      <c r="PQ23" s="200">
        <f t="shared" si="85"/>
        <v>0</v>
      </c>
      <c r="PR23" s="200">
        <f t="shared" si="107"/>
        <v>0</v>
      </c>
      <c r="PT23">
        <f t="shared" si="87"/>
        <v>1</v>
      </c>
      <c r="PU23" s="244"/>
      <c r="PV23" s="218"/>
      <c r="PW23" s="245"/>
      <c r="PX23">
        <f t="shared" si="106"/>
        <v>0</v>
      </c>
      <c r="PY23">
        <f t="shared" si="89"/>
        <v>0</v>
      </c>
      <c r="PZ23" s="218"/>
      <c r="QA23">
        <f t="shared" si="104"/>
        <v>1</v>
      </c>
      <c r="QB23">
        <f t="shared" si="90"/>
        <v>1</v>
      </c>
      <c r="QC23">
        <f t="shared" si="91"/>
        <v>1</v>
      </c>
      <c r="QD23">
        <f t="shared" si="92"/>
        <v>1</v>
      </c>
      <c r="QE23" s="253"/>
      <c r="QF23" s="206">
        <v>42537</v>
      </c>
      <c r="QG23">
        <v>60</v>
      </c>
      <c r="QH23" t="str">
        <f t="shared" si="65"/>
        <v>FALSE</v>
      </c>
      <c r="QI23">
        <f>VLOOKUP($A23,'FuturesInfo (3)'!$A$2:$V$80,22)</f>
        <v>1</v>
      </c>
      <c r="QJ23" s="257"/>
      <c r="QK23">
        <f t="shared" si="93"/>
        <v>1</v>
      </c>
      <c r="QL23" s="139">
        <f>VLOOKUP($A23,'FuturesInfo (3)'!$A$2:$O$80,15)*QI23</f>
        <v>50110</v>
      </c>
      <c r="QM23" s="139">
        <f>VLOOKUP($A23,'FuturesInfo (3)'!$A$2:$O$80,15)*QK23</f>
        <v>50110</v>
      </c>
      <c r="QN23" s="200">
        <f t="shared" si="94"/>
        <v>0</v>
      </c>
      <c r="QO23" s="200">
        <f t="shared" si="95"/>
        <v>0</v>
      </c>
      <c r="QP23" s="200">
        <f t="shared" si="96"/>
        <v>0</v>
      </c>
      <c r="QQ23" s="200">
        <f t="shared" si="97"/>
        <v>0</v>
      </c>
      <c r="QR23" s="200">
        <f t="shared" si="108"/>
        <v>0</v>
      </c>
    </row>
    <row r="24" spans="1:460"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09"/>
        <v>TRUE</v>
      </c>
      <c r="N24">
        <f>ROUND(VLOOKUP($B24,MARGIN!$A$42:$P$172,16),0)</f>
        <v>7</v>
      </c>
      <c r="P24">
        <f t="shared" si="110"/>
        <v>0</v>
      </c>
      <c r="Q24" s="3">
        <v>1</v>
      </c>
      <c r="R24" s="3">
        <v>1</v>
      </c>
      <c r="S24" s="3" t="s">
        <v>945</v>
      </c>
      <c r="T24" s="2" t="s">
        <v>30</v>
      </c>
      <c r="U24">
        <v>60</v>
      </c>
      <c r="V24" t="str">
        <f t="shared" si="111"/>
        <v>TRUE</v>
      </c>
      <c r="W24">
        <f>ROUND(VLOOKUP($B24,MARGIN!$A$42:$P$172,16),0)</f>
        <v>7</v>
      </c>
      <c r="X24">
        <f t="shared" si="112"/>
        <v>9</v>
      </c>
      <c r="Z24">
        <f t="shared" si="113"/>
        <v>0</v>
      </c>
      <c r="AA24" s="3">
        <v>1</v>
      </c>
      <c r="AB24" s="3">
        <v>1</v>
      </c>
      <c r="AC24" s="3" t="s">
        <v>945</v>
      </c>
      <c r="AD24" s="2" t="s">
        <v>30</v>
      </c>
      <c r="AE24">
        <v>60</v>
      </c>
      <c r="AF24" t="str">
        <f t="shared" si="114"/>
        <v>TRUE</v>
      </c>
      <c r="AG24">
        <f>ROUND(VLOOKUP($B24,MARGIN!$A$42:$P$172,16),0)</f>
        <v>7</v>
      </c>
      <c r="AH24">
        <f t="shared" si="115"/>
        <v>9</v>
      </c>
      <c r="AI24" s="139" t="e">
        <f>VLOOKUP($B24,#REF!,2)*AH24</f>
        <v>#REF!</v>
      </c>
      <c r="AK24">
        <f t="shared" si="116"/>
        <v>0</v>
      </c>
      <c r="AL24" s="3">
        <v>1</v>
      </c>
      <c r="AM24" s="3">
        <v>1</v>
      </c>
      <c r="AN24" s="3" t="s">
        <v>945</v>
      </c>
      <c r="AO24" s="2" t="s">
        <v>30</v>
      </c>
      <c r="AP24">
        <v>60</v>
      </c>
      <c r="AQ24" t="str">
        <f t="shared" si="117"/>
        <v>TRUE</v>
      </c>
      <c r="AR24">
        <f>ROUND(VLOOKUP($B24,MARGIN!$A$42:$P$172,16),0)</f>
        <v>7</v>
      </c>
      <c r="AS24">
        <f t="shared" si="118"/>
        <v>9</v>
      </c>
      <c r="AT24" s="139" t="e">
        <f>VLOOKUP($B24,#REF!,2)*AS24</f>
        <v>#REF!</v>
      </c>
      <c r="AV24">
        <f t="shared" si="119"/>
        <v>0</v>
      </c>
      <c r="AW24" s="3">
        <v>1</v>
      </c>
      <c r="AX24">
        <v>-1</v>
      </c>
      <c r="AY24" s="3">
        <v>-1.20425398811E-2</v>
      </c>
      <c r="AZ24" s="2" t="s">
        <v>30</v>
      </c>
      <c r="BA24">
        <v>60</v>
      </c>
      <c r="BB24" t="str">
        <f t="shared" si="120"/>
        <v>TRUE</v>
      </c>
      <c r="BC24">
        <f>ROUND(VLOOKUP($B24,MARGIN!$A$42:$P$172,16),0)</f>
        <v>7</v>
      </c>
      <c r="BD24">
        <f t="shared" si="121"/>
        <v>5</v>
      </c>
      <c r="BE24" s="139" t="e">
        <f>VLOOKUP($B24,#REF!,2)*BD24</f>
        <v>#REF!</v>
      </c>
      <c r="BG24">
        <f t="shared" si="99"/>
        <v>0</v>
      </c>
      <c r="BH24" s="3">
        <v>-1</v>
      </c>
      <c r="BI24" s="3">
        <v>-1</v>
      </c>
      <c r="BJ24">
        <f t="shared" si="66"/>
        <v>1</v>
      </c>
      <c r="BK24" s="5">
        <v>-4.7490897577999996E-3</v>
      </c>
      <c r="BL24" s="2">
        <v>10</v>
      </c>
      <c r="BM24">
        <v>60</v>
      </c>
      <c r="BN24" t="str">
        <f t="shared" si="100"/>
        <v>TRUE</v>
      </c>
      <c r="BO24">
        <f>VLOOKUP($A24,'FuturesInfo (3)'!$A$2:$V$80,22)</f>
        <v>3</v>
      </c>
      <c r="BP24">
        <f t="shared" si="49"/>
        <v>3</v>
      </c>
      <c r="BQ24" s="139">
        <f>VLOOKUP($A24,'FuturesInfo (3)'!$A$2:$O$80,15)*BP24</f>
        <v>98130.000000000015</v>
      </c>
      <c r="BR24" s="145">
        <f t="shared" si="67"/>
        <v>466.02817793291405</v>
      </c>
      <c r="BT24" s="3">
        <f t="shared" si="68"/>
        <v>-1</v>
      </c>
      <c r="BU24" s="3">
        <v>-1</v>
      </c>
      <c r="BV24">
        <v>1</v>
      </c>
      <c r="BW24" s="3">
        <v>1</v>
      </c>
      <c r="BX24">
        <f t="shared" si="50"/>
        <v>0</v>
      </c>
      <c r="BY24">
        <f t="shared" si="51"/>
        <v>1</v>
      </c>
      <c r="BZ24" s="189">
        <v>1.6701129279400002E-2</v>
      </c>
      <c r="CA24" s="2">
        <v>10</v>
      </c>
      <c r="CB24">
        <v>60</v>
      </c>
      <c r="CC24" t="str">
        <f t="shared" si="52"/>
        <v>TRUE</v>
      </c>
      <c r="CD24">
        <f>VLOOKUP($A24,'FuturesInfo (3)'!$A$2:$V$80,22)</f>
        <v>3</v>
      </c>
      <c r="CE24">
        <f t="shared" si="53"/>
        <v>3</v>
      </c>
      <c r="CF24">
        <f t="shared" si="53"/>
        <v>3</v>
      </c>
      <c r="CG24" s="139">
        <f>VLOOKUP($A24,'FuturesInfo (3)'!$A$2:$O$80,15)*CE24</f>
        <v>98130.000000000015</v>
      </c>
      <c r="CH24" s="145">
        <f t="shared" si="54"/>
        <v>-1638.8818161875224</v>
      </c>
      <c r="CI24" s="145">
        <f t="shared" si="69"/>
        <v>1638.8818161875224</v>
      </c>
      <c r="CK24" s="3">
        <f t="shared" si="55"/>
        <v>-1</v>
      </c>
      <c r="CL24" s="3">
        <v>1</v>
      </c>
      <c r="CM24">
        <v>1</v>
      </c>
      <c r="CN24" s="3">
        <v>1</v>
      </c>
      <c r="CO24">
        <f t="shared" si="101"/>
        <v>1</v>
      </c>
      <c r="CP24">
        <f t="shared" si="56"/>
        <v>1</v>
      </c>
      <c r="CQ24" s="5">
        <v>2.5504615866099999E-2</v>
      </c>
      <c r="CR24" s="2">
        <v>10</v>
      </c>
      <c r="CS24">
        <v>60</v>
      </c>
      <c r="CT24" t="str">
        <f t="shared" si="57"/>
        <v>TRUE</v>
      </c>
      <c r="CU24">
        <f>VLOOKUP($A24,'FuturesInfo (3)'!$A$2:$V$80,22)</f>
        <v>3</v>
      </c>
      <c r="CV24">
        <f t="shared" si="58"/>
        <v>4</v>
      </c>
      <c r="CW24">
        <f t="shared" si="70"/>
        <v>3</v>
      </c>
      <c r="CX24" s="139">
        <f>VLOOKUP($A24,'FuturesInfo (3)'!$A$2:$O$80,15)*CW24</f>
        <v>98130.000000000015</v>
      </c>
      <c r="CY24" s="200">
        <f t="shared" si="71"/>
        <v>2502.7679549403933</v>
      </c>
      <c r="CZ24" s="200">
        <f t="shared" si="72"/>
        <v>2502.7679549403933</v>
      </c>
      <c r="DB24" s="3">
        <f t="shared" si="59"/>
        <v>1</v>
      </c>
      <c r="DC24" s="3">
        <v>1</v>
      </c>
      <c r="DD24">
        <v>1</v>
      </c>
      <c r="DE24" s="3">
        <v>1</v>
      </c>
      <c r="DF24">
        <f t="shared" si="102"/>
        <v>1</v>
      </c>
      <c r="DG24">
        <f t="shared" si="60"/>
        <v>1</v>
      </c>
      <c r="DH24" s="5">
        <v>4.57735733903E-3</v>
      </c>
      <c r="DI24" s="2">
        <v>10</v>
      </c>
      <c r="DJ24">
        <v>60</v>
      </c>
      <c r="DK24" t="str">
        <f t="shared" si="61"/>
        <v>TRUE</v>
      </c>
      <c r="DL24">
        <f>VLOOKUP($A24,'FuturesInfo (3)'!$A$2:$V$80,22)</f>
        <v>3</v>
      </c>
      <c r="DM24">
        <f t="shared" si="62"/>
        <v>4</v>
      </c>
      <c r="DN24" s="186">
        <f>DM24</f>
        <v>4</v>
      </c>
      <c r="DO24" s="139">
        <f>VLOOKUP($A24,'FuturesInfo (3)'!$A$2:$O$80,15)*DN24</f>
        <v>130840.00000000001</v>
      </c>
      <c r="DP24" s="200">
        <f t="shared" si="63"/>
        <v>598.90143423868528</v>
      </c>
      <c r="DQ24" s="200">
        <f t="shared" si="74"/>
        <v>598.90143423868528</v>
      </c>
      <c r="DS24" s="3">
        <v>1</v>
      </c>
      <c r="DT24" s="3">
        <v>-1</v>
      </c>
      <c r="DU24">
        <v>1</v>
      </c>
      <c r="DV24" s="3">
        <v>1</v>
      </c>
      <c r="DW24">
        <v>0</v>
      </c>
      <c r="DX24">
        <v>1</v>
      </c>
      <c r="DY24" s="5">
        <v>1.8226002430100001E-3</v>
      </c>
      <c r="DZ24" s="2">
        <v>10</v>
      </c>
      <c r="EA24">
        <v>60</v>
      </c>
      <c r="EB24" t="s">
        <v>1273</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1273</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1273</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1273</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1273</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1273</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1273</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1273</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1273</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1273</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1273</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1273</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f t="shared" si="75"/>
        <v>-1</v>
      </c>
      <c r="OU24" s="246">
        <v>1</v>
      </c>
      <c r="OV24" s="218">
        <v>-1</v>
      </c>
      <c r="OW24" s="245">
        <v>3</v>
      </c>
      <c r="OX24">
        <f t="shared" si="105"/>
        <v>1</v>
      </c>
      <c r="OY24">
        <f t="shared" si="77"/>
        <v>-1</v>
      </c>
      <c r="OZ24" s="250"/>
      <c r="PA24">
        <f t="shared" si="103"/>
        <v>0</v>
      </c>
      <c r="PB24">
        <f t="shared" si="78"/>
        <v>0</v>
      </c>
      <c r="PC24">
        <f t="shared" si="79"/>
        <v>0</v>
      </c>
      <c r="PD24">
        <f t="shared" si="80"/>
        <v>0</v>
      </c>
      <c r="PE24" s="251"/>
      <c r="PF24" s="206">
        <v>42536</v>
      </c>
      <c r="PG24">
        <v>60</v>
      </c>
      <c r="PH24" t="str">
        <f t="shared" si="64"/>
        <v>TRUE</v>
      </c>
      <c r="PI24">
        <f>VLOOKUP($A24,'FuturesInfo (3)'!$A$2:$V$80,22)</f>
        <v>3</v>
      </c>
      <c r="PJ24" s="257">
        <v>2</v>
      </c>
      <c r="PK24">
        <f t="shared" si="81"/>
        <v>2</v>
      </c>
      <c r="PL24" s="139">
        <f>VLOOKUP($A24,'FuturesInfo (3)'!$A$2:$O$80,15)*PI24</f>
        <v>98130.000000000015</v>
      </c>
      <c r="PM24" s="139">
        <f>VLOOKUP($A24,'FuturesInfo (3)'!$A$2:$O$80,15)*PK24</f>
        <v>65420.000000000007</v>
      </c>
      <c r="PN24" s="200">
        <f t="shared" si="82"/>
        <v>0</v>
      </c>
      <c r="PO24" s="200">
        <f t="shared" si="83"/>
        <v>0</v>
      </c>
      <c r="PP24" s="200">
        <f t="shared" si="84"/>
        <v>0</v>
      </c>
      <c r="PQ24" s="200">
        <f t="shared" si="85"/>
        <v>0</v>
      </c>
      <c r="PR24" s="200">
        <f t="shared" si="107"/>
        <v>0</v>
      </c>
      <c r="PT24">
        <f t="shared" si="87"/>
        <v>1</v>
      </c>
      <c r="PU24" s="246"/>
      <c r="PV24" s="218"/>
      <c r="PW24" s="245"/>
      <c r="PX24">
        <f t="shared" si="106"/>
        <v>0</v>
      </c>
      <c r="PY24">
        <f t="shared" si="89"/>
        <v>0</v>
      </c>
      <c r="PZ24" s="250"/>
      <c r="QA24">
        <f t="shared" si="104"/>
        <v>1</v>
      </c>
      <c r="QB24">
        <f t="shared" si="90"/>
        <v>1</v>
      </c>
      <c r="QC24">
        <f t="shared" si="91"/>
        <v>1</v>
      </c>
      <c r="QD24">
        <f t="shared" si="92"/>
        <v>1</v>
      </c>
      <c r="QE24" s="251"/>
      <c r="QF24" s="206">
        <v>42536</v>
      </c>
      <c r="QG24">
        <v>60</v>
      </c>
      <c r="QH24" t="str">
        <f t="shared" si="65"/>
        <v>FALSE</v>
      </c>
      <c r="QI24">
        <f>VLOOKUP($A24,'FuturesInfo (3)'!$A$2:$V$80,22)</f>
        <v>3</v>
      </c>
      <c r="QJ24" s="257"/>
      <c r="QK24">
        <f t="shared" si="93"/>
        <v>2</v>
      </c>
      <c r="QL24" s="139">
        <f>VLOOKUP($A24,'FuturesInfo (3)'!$A$2:$O$80,15)*QI24</f>
        <v>98130.000000000015</v>
      </c>
      <c r="QM24" s="139">
        <f>VLOOKUP($A24,'FuturesInfo (3)'!$A$2:$O$80,15)*QK24</f>
        <v>65420.000000000007</v>
      </c>
      <c r="QN24" s="200">
        <f t="shared" si="94"/>
        <v>0</v>
      </c>
      <c r="QO24" s="200">
        <f t="shared" si="95"/>
        <v>0</v>
      </c>
      <c r="QP24" s="200">
        <f t="shared" si="96"/>
        <v>0</v>
      </c>
      <c r="QQ24" s="200">
        <f t="shared" si="97"/>
        <v>0</v>
      </c>
      <c r="QR24" s="200">
        <f t="shared" si="108"/>
        <v>0</v>
      </c>
    </row>
    <row r="25" spans="1:460"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09"/>
        <v>TRUE</v>
      </c>
      <c r="N25">
        <f>ROUND(VLOOKUP($B25,MARGIN!$A$42:$P$172,16),0)</f>
        <v>1</v>
      </c>
      <c r="P25">
        <f t="shared" si="110"/>
        <v>0</v>
      </c>
      <c r="Q25">
        <v>-1</v>
      </c>
      <c r="R25">
        <v>-1</v>
      </c>
      <c r="S25" t="s">
        <v>955</v>
      </c>
      <c r="T25" s="2" t="s">
        <v>30</v>
      </c>
      <c r="U25">
        <v>60</v>
      </c>
      <c r="V25" t="str">
        <f t="shared" si="111"/>
        <v>TRUE</v>
      </c>
      <c r="W25">
        <f>ROUND(VLOOKUP($B25,MARGIN!$A$42:$P$172,16),0)</f>
        <v>1</v>
      </c>
      <c r="X25">
        <f t="shared" si="112"/>
        <v>1</v>
      </c>
      <c r="Z25">
        <f t="shared" si="113"/>
        <v>2</v>
      </c>
      <c r="AA25">
        <v>1</v>
      </c>
      <c r="AB25">
        <v>-1</v>
      </c>
      <c r="AC25" t="s">
        <v>955</v>
      </c>
      <c r="AD25" s="2" t="s">
        <v>30</v>
      </c>
      <c r="AE25">
        <v>60</v>
      </c>
      <c r="AF25" t="str">
        <f t="shared" si="114"/>
        <v>TRUE</v>
      </c>
      <c r="AG25">
        <f>ROUND(VLOOKUP($B25,MARGIN!$A$42:$P$172,16),0)</f>
        <v>1</v>
      </c>
      <c r="AH25">
        <f t="shared" si="115"/>
        <v>1</v>
      </c>
      <c r="AI25" s="139" t="e">
        <f>VLOOKUP($B25,#REF!,2)*AH25</f>
        <v>#REF!</v>
      </c>
      <c r="AK25">
        <f t="shared" si="116"/>
        <v>2</v>
      </c>
      <c r="AL25">
        <v>1</v>
      </c>
      <c r="AM25">
        <v>-1</v>
      </c>
      <c r="AN25" t="s">
        <v>955</v>
      </c>
      <c r="AO25" s="2" t="s">
        <v>30</v>
      </c>
      <c r="AP25">
        <v>60</v>
      </c>
      <c r="AQ25" t="str">
        <f t="shared" si="117"/>
        <v>TRUE</v>
      </c>
      <c r="AR25">
        <f>ROUND(VLOOKUP($B25,MARGIN!$A$42:$P$172,16),0)</f>
        <v>1</v>
      </c>
      <c r="AS25">
        <f t="shared" si="118"/>
        <v>1</v>
      </c>
      <c r="AT25" s="139" t="e">
        <f>VLOOKUP($B25,#REF!,2)*AS25</f>
        <v>#REF!</v>
      </c>
      <c r="AV25">
        <f t="shared" si="119"/>
        <v>2</v>
      </c>
      <c r="AW25">
        <v>1</v>
      </c>
      <c r="AX25">
        <v>1</v>
      </c>
      <c r="AY25">
        <v>5.0763701707100001E-3</v>
      </c>
      <c r="AZ25" s="2" t="s">
        <v>30</v>
      </c>
      <c r="BA25">
        <v>60</v>
      </c>
      <c r="BB25" t="str">
        <f t="shared" si="120"/>
        <v>TRUE</v>
      </c>
      <c r="BC25">
        <f>ROUND(VLOOKUP($B25,MARGIN!$A$42:$P$172,16),0)</f>
        <v>1</v>
      </c>
      <c r="BD25">
        <f t="shared" si="121"/>
        <v>1</v>
      </c>
      <c r="BE25" s="139" t="e">
        <f>VLOOKUP($B25,#REF!,2)*BD25</f>
        <v>#REF!</v>
      </c>
      <c r="BG25">
        <f t="shared" si="99"/>
        <v>-2</v>
      </c>
      <c r="BH25">
        <v>-1</v>
      </c>
      <c r="BI25">
        <v>-1</v>
      </c>
      <c r="BJ25">
        <f t="shared" si="66"/>
        <v>1</v>
      </c>
      <c r="BK25" s="1">
        <v>-2.9946810888100001E-3</v>
      </c>
      <c r="BL25" s="2">
        <v>10</v>
      </c>
      <c r="BM25">
        <v>60</v>
      </c>
      <c r="BN25" t="str">
        <f t="shared" si="100"/>
        <v>TRUE</v>
      </c>
      <c r="BO25">
        <f>VLOOKUP($A25,'FuturesInfo (3)'!$A$2:$V$80,22)</f>
        <v>2</v>
      </c>
      <c r="BP25">
        <f t="shared" si="49"/>
        <v>2</v>
      </c>
      <c r="BQ25" s="139">
        <f>VLOOKUP($A25,'FuturesInfo (3)'!$A$2:$O$80,15)*BP25</f>
        <v>284762.5</v>
      </c>
      <c r="BR25" s="145">
        <f t="shared" si="67"/>
        <v>852.77287355225769</v>
      </c>
      <c r="BT25">
        <f t="shared" si="68"/>
        <v>-1</v>
      </c>
      <c r="BU25">
        <v>1</v>
      </c>
      <c r="BV25">
        <v>1</v>
      </c>
      <c r="BW25">
        <v>1</v>
      </c>
      <c r="BX25">
        <f t="shared" si="50"/>
        <v>1</v>
      </c>
      <c r="BY25">
        <f t="shared" si="51"/>
        <v>1</v>
      </c>
      <c r="BZ25" s="188">
        <v>1.74840849996E-2</v>
      </c>
      <c r="CA25" s="2">
        <v>10</v>
      </c>
      <c r="CB25">
        <v>60</v>
      </c>
      <c r="CC25" t="str">
        <f t="shared" si="52"/>
        <v>TRUE</v>
      </c>
      <c r="CD25">
        <f>VLOOKUP($A25,'FuturesInfo (3)'!$A$2:$V$80,22)</f>
        <v>2</v>
      </c>
      <c r="CE25">
        <f t="shared" si="53"/>
        <v>2</v>
      </c>
      <c r="CF25">
        <f t="shared" si="53"/>
        <v>2</v>
      </c>
      <c r="CG25" s="139">
        <f>VLOOKUP($A25,'FuturesInfo (3)'!$A$2:$O$80,15)*CE25</f>
        <v>284762.5</v>
      </c>
      <c r="CH25" s="145">
        <f t="shared" si="54"/>
        <v>4978.811754698595</v>
      </c>
      <c r="CI25" s="145">
        <f t="shared" si="69"/>
        <v>4978.811754698595</v>
      </c>
      <c r="CK25">
        <f t="shared" si="55"/>
        <v>1</v>
      </c>
      <c r="CL25">
        <v>-1</v>
      </c>
      <c r="CM25">
        <v>1</v>
      </c>
      <c r="CN25">
        <v>1</v>
      </c>
      <c r="CO25">
        <f t="shared" si="101"/>
        <v>0</v>
      </c>
      <c r="CP25">
        <f t="shared" si="56"/>
        <v>1</v>
      </c>
      <c r="CQ25" s="1">
        <v>2.4673951357099999E-3</v>
      </c>
      <c r="CR25" s="2">
        <v>10</v>
      </c>
      <c r="CS25">
        <v>60</v>
      </c>
      <c r="CT25" t="str">
        <f t="shared" si="57"/>
        <v>TRUE</v>
      </c>
      <c r="CU25">
        <f>VLOOKUP($A25,'FuturesInfo (3)'!$A$2:$V$80,22)</f>
        <v>2</v>
      </c>
      <c r="CV25">
        <f t="shared" si="58"/>
        <v>2</v>
      </c>
      <c r="CW25">
        <f t="shared" si="70"/>
        <v>2</v>
      </c>
      <c r="CX25" s="139">
        <f>VLOOKUP($A25,'FuturesInfo (3)'!$A$2:$O$80,15)*CW25</f>
        <v>284762.5</v>
      </c>
      <c r="CY25" s="200">
        <f t="shared" si="71"/>
        <v>-702.62160733261885</v>
      </c>
      <c r="CZ25" s="200">
        <f t="shared" si="72"/>
        <v>702.62160733261885</v>
      </c>
      <c r="DB25">
        <f t="shared" si="59"/>
        <v>-1</v>
      </c>
      <c r="DC25">
        <v>-1</v>
      </c>
      <c r="DD25">
        <v>1</v>
      </c>
      <c r="DE25">
        <v>-1</v>
      </c>
      <c r="DF25">
        <f t="shared" si="102"/>
        <v>1</v>
      </c>
      <c r="DG25">
        <f t="shared" si="60"/>
        <v>0</v>
      </c>
      <c r="DH25" s="1">
        <v>-1.01090014065E-3</v>
      </c>
      <c r="DI25" s="2">
        <v>10</v>
      </c>
      <c r="DJ25">
        <v>60</v>
      </c>
      <c r="DK25" t="str">
        <f t="shared" si="61"/>
        <v>TRUE</v>
      </c>
      <c r="DL25">
        <f>VLOOKUP($A25,'FuturesInfo (3)'!$A$2:$V$80,22)</f>
        <v>2</v>
      </c>
      <c r="DM25">
        <f t="shared" si="62"/>
        <v>2</v>
      </c>
      <c r="DN25">
        <f t="shared" si="73"/>
        <v>2</v>
      </c>
      <c r="DO25" s="139">
        <f>VLOOKUP($A25,'FuturesInfo (3)'!$A$2:$O$80,15)*DN25</f>
        <v>284762.5</v>
      </c>
      <c r="DP25" s="200">
        <f t="shared" si="63"/>
        <v>287.86645130184564</v>
      </c>
      <c r="DQ25" s="200">
        <f t="shared" si="74"/>
        <v>-287.86645130184564</v>
      </c>
      <c r="DS25">
        <v>-1</v>
      </c>
      <c r="DT25">
        <v>-1</v>
      </c>
      <c r="DU25">
        <v>1</v>
      </c>
      <c r="DV25">
        <v>1</v>
      </c>
      <c r="DW25">
        <v>0</v>
      </c>
      <c r="DX25">
        <v>1</v>
      </c>
      <c r="DY25" s="1">
        <v>3.0357692815300001E-3</v>
      </c>
      <c r="DZ25" s="2">
        <v>10</v>
      </c>
      <c r="EA25">
        <v>60</v>
      </c>
      <c r="EB25" t="s">
        <v>1273</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1273</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1273</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1273</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1273</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1273</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1273</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1273</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1273</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1273</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1273</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1273</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f t="shared" si="75"/>
        <v>-1</v>
      </c>
      <c r="OU25" s="244">
        <v>-1</v>
      </c>
      <c r="OV25" s="218">
        <v>1</v>
      </c>
      <c r="OW25" s="245">
        <v>-6</v>
      </c>
      <c r="OX25">
        <f t="shared" si="105"/>
        <v>1</v>
      </c>
      <c r="OY25">
        <f t="shared" si="77"/>
        <v>-1</v>
      </c>
      <c r="OZ25" s="218"/>
      <c r="PA25">
        <f t="shared" si="103"/>
        <v>0</v>
      </c>
      <c r="PB25">
        <f t="shared" si="78"/>
        <v>0</v>
      </c>
      <c r="PC25">
        <f t="shared" si="79"/>
        <v>0</v>
      </c>
      <c r="PD25">
        <f t="shared" si="80"/>
        <v>0</v>
      </c>
      <c r="PE25" s="253"/>
      <c r="PF25" s="206">
        <v>42536</v>
      </c>
      <c r="PG25">
        <v>60</v>
      </c>
      <c r="PH25" t="str">
        <f t="shared" si="64"/>
        <v>TRUE</v>
      </c>
      <c r="PI25">
        <f>VLOOKUP($A25,'FuturesInfo (3)'!$A$2:$V$80,22)</f>
        <v>2</v>
      </c>
      <c r="PJ25" s="257">
        <v>1</v>
      </c>
      <c r="PK25">
        <f t="shared" si="81"/>
        <v>3</v>
      </c>
      <c r="PL25" s="139">
        <f>VLOOKUP($A25,'FuturesInfo (3)'!$A$2:$O$80,15)*PI25</f>
        <v>284762.5</v>
      </c>
      <c r="PM25" s="139">
        <f>VLOOKUP($A25,'FuturesInfo (3)'!$A$2:$O$80,15)*PK25</f>
        <v>427143.75</v>
      </c>
      <c r="PN25" s="200">
        <f t="shared" si="82"/>
        <v>0</v>
      </c>
      <c r="PO25" s="200">
        <f t="shared" si="83"/>
        <v>0</v>
      </c>
      <c r="PP25" s="200">
        <f t="shared" si="84"/>
        <v>0</v>
      </c>
      <c r="PQ25" s="200">
        <f t="shared" si="85"/>
        <v>0</v>
      </c>
      <c r="PR25" s="200">
        <f t="shared" si="107"/>
        <v>0</v>
      </c>
      <c r="PT25">
        <f t="shared" si="87"/>
        <v>-1</v>
      </c>
      <c r="PU25" s="244"/>
      <c r="PV25" s="218"/>
      <c r="PW25" s="245"/>
      <c r="PX25">
        <f t="shared" si="106"/>
        <v>0</v>
      </c>
      <c r="PY25">
        <f t="shared" si="89"/>
        <v>0</v>
      </c>
      <c r="PZ25" s="218"/>
      <c r="QA25">
        <f t="shared" si="104"/>
        <v>1</v>
      </c>
      <c r="QB25">
        <f t="shared" si="90"/>
        <v>1</v>
      </c>
      <c r="QC25">
        <f t="shared" si="91"/>
        <v>1</v>
      </c>
      <c r="QD25">
        <f t="shared" si="92"/>
        <v>1</v>
      </c>
      <c r="QE25" s="253"/>
      <c r="QF25" s="206">
        <v>42536</v>
      </c>
      <c r="QG25">
        <v>60</v>
      </c>
      <c r="QH25" t="str">
        <f t="shared" si="65"/>
        <v>FALSE</v>
      </c>
      <c r="QI25">
        <f>VLOOKUP($A25,'FuturesInfo (3)'!$A$2:$V$80,22)</f>
        <v>2</v>
      </c>
      <c r="QJ25" s="257"/>
      <c r="QK25">
        <f t="shared" si="93"/>
        <v>2</v>
      </c>
      <c r="QL25" s="139">
        <f>VLOOKUP($A25,'FuturesInfo (3)'!$A$2:$O$80,15)*QI25</f>
        <v>284762.5</v>
      </c>
      <c r="QM25" s="139">
        <f>VLOOKUP($A25,'FuturesInfo (3)'!$A$2:$O$80,15)*QK25</f>
        <v>284762.5</v>
      </c>
      <c r="QN25" s="200">
        <f t="shared" si="94"/>
        <v>0</v>
      </c>
      <c r="QO25" s="200">
        <f t="shared" si="95"/>
        <v>0</v>
      </c>
      <c r="QP25" s="200">
        <f t="shared" si="96"/>
        <v>0</v>
      </c>
      <c r="QQ25" s="200">
        <f t="shared" si="97"/>
        <v>0</v>
      </c>
      <c r="QR25" s="200">
        <f t="shared" si="108"/>
        <v>0</v>
      </c>
    </row>
    <row r="26" spans="1:460" x14ac:dyDescent="0.25">
      <c r="A26" s="1" t="s">
        <v>319</v>
      </c>
      <c r="B26" s="153" t="str">
        <f>'FuturesInfo (3)'!M14</f>
        <v>@DX</v>
      </c>
      <c r="C26" s="204" t="str">
        <f>VLOOKUP(A26,'FuturesInfo (3)'!$A$2:$K$80,11)</f>
        <v>index</v>
      </c>
      <c r="D26" s="2" t="s">
        <v>30</v>
      </c>
      <c r="E26">
        <v>60</v>
      </c>
      <c r="F26" t="e">
        <f>IF(#REF!="","FALSE","TRUE")</f>
        <v>#REF!</v>
      </c>
      <c r="G26">
        <f>ROUND(VLOOKUP($B26,MARGIN!$A$42:$P$172,16),0)</f>
        <v>3</v>
      </c>
      <c r="I26" t="e">
        <f>-#REF!+J26</f>
        <v>#REF!</v>
      </c>
      <c r="J26">
        <v>1</v>
      </c>
      <c r="K26" s="2" t="s">
        <v>30</v>
      </c>
      <c r="L26">
        <v>60</v>
      </c>
      <c r="M26" t="str">
        <f t="shared" si="109"/>
        <v>TRUE</v>
      </c>
      <c r="N26">
        <f>ROUND(VLOOKUP($B26,MARGIN!$A$42:$P$172,16),0)</f>
        <v>3</v>
      </c>
      <c r="P26">
        <f t="shared" si="110"/>
        <v>0</v>
      </c>
      <c r="Q26">
        <v>1</v>
      </c>
      <c r="R26">
        <v>1</v>
      </c>
      <c r="S26" t="s">
        <v>989</v>
      </c>
      <c r="T26" s="2" t="s">
        <v>30</v>
      </c>
      <c r="U26">
        <v>60</v>
      </c>
      <c r="V26" t="str">
        <f t="shared" si="111"/>
        <v>TRUE</v>
      </c>
      <c r="W26">
        <f>ROUND(VLOOKUP($B26,MARGIN!$A$42:$P$172,16),0)</f>
        <v>3</v>
      </c>
      <c r="X26">
        <f t="shared" si="112"/>
        <v>4</v>
      </c>
      <c r="Z26">
        <f t="shared" si="113"/>
        <v>0</v>
      </c>
      <c r="AA26">
        <v>1</v>
      </c>
      <c r="AB26">
        <v>1</v>
      </c>
      <c r="AC26" t="s">
        <v>973</v>
      </c>
      <c r="AD26" s="2" t="s">
        <v>30</v>
      </c>
      <c r="AE26">
        <v>60</v>
      </c>
      <c r="AF26" t="str">
        <f t="shared" si="114"/>
        <v>TRUE</v>
      </c>
      <c r="AG26">
        <f>ROUND(VLOOKUP($B26,MARGIN!$A$42:$P$172,16),0)</f>
        <v>3</v>
      </c>
      <c r="AH26">
        <f t="shared" si="115"/>
        <v>4</v>
      </c>
      <c r="AI26" s="139" t="e">
        <f>VLOOKUP($B26,#REF!,2)*AH26</f>
        <v>#REF!</v>
      </c>
      <c r="AK26">
        <f t="shared" si="116"/>
        <v>0</v>
      </c>
      <c r="AL26">
        <v>1</v>
      </c>
      <c r="AM26">
        <v>1</v>
      </c>
      <c r="AN26" t="s">
        <v>973</v>
      </c>
      <c r="AO26" s="2" t="s">
        <v>30</v>
      </c>
      <c r="AP26">
        <v>60</v>
      </c>
      <c r="AQ26" t="str">
        <f t="shared" si="117"/>
        <v>TRUE</v>
      </c>
      <c r="AR26">
        <f>ROUND(VLOOKUP($B26,MARGIN!$A$42:$P$172,16),0)</f>
        <v>3</v>
      </c>
      <c r="AS26">
        <f t="shared" si="118"/>
        <v>4</v>
      </c>
      <c r="AT26" s="139" t="e">
        <f>VLOOKUP($B26,#REF!,2)*AS26</f>
        <v>#REF!</v>
      </c>
      <c r="AV26">
        <f t="shared" si="119"/>
        <v>0</v>
      </c>
      <c r="AW26">
        <v>1</v>
      </c>
      <c r="AX26">
        <v>-1</v>
      </c>
      <c r="AY26">
        <v>-4.4014268132399996E-3</v>
      </c>
      <c r="AZ26" s="2" t="s">
        <v>30</v>
      </c>
      <c r="BA26">
        <v>60</v>
      </c>
      <c r="BB26" t="str">
        <f t="shared" si="120"/>
        <v>TRUE</v>
      </c>
      <c r="BC26">
        <f>ROUND(VLOOKUP($B26,MARGIN!$A$42:$P$172,16),0)</f>
        <v>3</v>
      </c>
      <c r="BD26">
        <f t="shared" si="121"/>
        <v>2</v>
      </c>
      <c r="BE26" s="139" t="e">
        <f>VLOOKUP($B26,#REF!,2)*BD26</f>
        <v>#REF!</v>
      </c>
      <c r="BG26">
        <f t="shared" si="99"/>
        <v>2</v>
      </c>
      <c r="BH26">
        <v>1</v>
      </c>
      <c r="BI26">
        <v>1</v>
      </c>
      <c r="BJ26">
        <f t="shared" si="66"/>
        <v>1</v>
      </c>
      <c r="BK26" s="1">
        <v>1.1523633925599999E-3</v>
      </c>
      <c r="BL26" s="2">
        <v>10</v>
      </c>
      <c r="BM26">
        <v>60</v>
      </c>
      <c r="BN26" t="str">
        <f t="shared" si="100"/>
        <v>TRUE</v>
      </c>
      <c r="BO26">
        <f>VLOOKUP($A26,'FuturesInfo (3)'!$A$2:$V$80,22)</f>
        <v>3</v>
      </c>
      <c r="BP26">
        <f t="shared" si="49"/>
        <v>3</v>
      </c>
      <c r="BQ26" s="139">
        <f>VLOOKUP($A26,'FuturesInfo (3)'!$A$2:$O$80,15)*BP26</f>
        <v>280581</v>
      </c>
      <c r="BR26" s="145">
        <f t="shared" si="67"/>
        <v>323.33127304787735</v>
      </c>
      <c r="BT26">
        <f t="shared" si="68"/>
        <v>1</v>
      </c>
      <c r="BU26">
        <v>1</v>
      </c>
      <c r="BV26">
        <v>-1</v>
      </c>
      <c r="BW26">
        <v>-1</v>
      </c>
      <c r="BX26">
        <f t="shared" si="50"/>
        <v>0</v>
      </c>
      <c r="BY26">
        <f t="shared" si="51"/>
        <v>1</v>
      </c>
      <c r="BZ26" s="188">
        <v>-1.6093589770399999E-2</v>
      </c>
      <c r="CA26" s="2">
        <v>10</v>
      </c>
      <c r="CB26">
        <v>60</v>
      </c>
      <c r="CC26" t="str">
        <f t="shared" si="52"/>
        <v>TRUE</v>
      </c>
      <c r="CD26">
        <f>VLOOKUP($A26,'FuturesInfo (3)'!$A$2:$V$80,22)</f>
        <v>3</v>
      </c>
      <c r="CE26">
        <f t="shared" si="53"/>
        <v>3</v>
      </c>
      <c r="CF26">
        <f t="shared" si="53"/>
        <v>3</v>
      </c>
      <c r="CG26" s="139">
        <f>VLOOKUP($A26,'FuturesInfo (3)'!$A$2:$O$80,15)*CE26</f>
        <v>280581</v>
      </c>
      <c r="CH26" s="145">
        <f t="shared" si="54"/>
        <v>-4515.5555113686023</v>
      </c>
      <c r="CI26" s="145">
        <f t="shared" si="69"/>
        <v>4515.5555113686023</v>
      </c>
      <c r="CK26">
        <f t="shared" si="55"/>
        <v>1</v>
      </c>
      <c r="CL26">
        <v>1</v>
      </c>
      <c r="CM26">
        <v>-1</v>
      </c>
      <c r="CN26">
        <v>-1</v>
      </c>
      <c r="CO26">
        <f t="shared" si="101"/>
        <v>0</v>
      </c>
      <c r="CP26">
        <f t="shared" si="56"/>
        <v>1</v>
      </c>
      <c r="CQ26" s="1">
        <v>-1.4676479346600001E-3</v>
      </c>
      <c r="CR26" s="2">
        <v>10</v>
      </c>
      <c r="CS26">
        <v>60</v>
      </c>
      <c r="CT26" t="str">
        <f t="shared" si="57"/>
        <v>TRUE</v>
      </c>
      <c r="CU26">
        <f>VLOOKUP($A26,'FuturesInfo (3)'!$A$2:$V$80,22)</f>
        <v>3</v>
      </c>
      <c r="CV26">
        <f t="shared" si="58"/>
        <v>2</v>
      </c>
      <c r="CW26">
        <f t="shared" si="70"/>
        <v>3</v>
      </c>
      <c r="CX26" s="139">
        <f>VLOOKUP($A26,'FuturesInfo (3)'!$A$2:$O$80,15)*CW26</f>
        <v>280581</v>
      </c>
      <c r="CY26" s="200">
        <f t="shared" si="71"/>
        <v>-411.7941251548375</v>
      </c>
      <c r="CZ26" s="200">
        <f t="shared" si="72"/>
        <v>411.7941251548375</v>
      </c>
      <c r="DB26">
        <f t="shared" si="59"/>
        <v>1</v>
      </c>
      <c r="DC26">
        <v>1</v>
      </c>
      <c r="DD26">
        <v>-1</v>
      </c>
      <c r="DE26">
        <v>-1</v>
      </c>
      <c r="DF26">
        <f t="shared" si="102"/>
        <v>0</v>
      </c>
      <c r="DG26">
        <f t="shared" si="60"/>
        <v>1</v>
      </c>
      <c r="DH26" s="1">
        <v>-6.1774416870799998E-4</v>
      </c>
      <c r="DI26" s="2">
        <v>10</v>
      </c>
      <c r="DJ26">
        <v>60</v>
      </c>
      <c r="DK26" t="str">
        <f t="shared" si="61"/>
        <v>TRUE</v>
      </c>
      <c r="DL26">
        <f>VLOOKUP($A26,'FuturesInfo (3)'!$A$2:$V$80,22)</f>
        <v>3</v>
      </c>
      <c r="DM26">
        <f t="shared" si="62"/>
        <v>2</v>
      </c>
      <c r="DN26">
        <f t="shared" si="73"/>
        <v>3</v>
      </c>
      <c r="DO26" s="139">
        <f>VLOOKUP($A26,'FuturesInfo (3)'!$A$2:$O$80,15)*DN26</f>
        <v>280581</v>
      </c>
      <c r="DP26" s="200">
        <f t="shared" si="63"/>
        <v>-173.32727660025935</v>
      </c>
      <c r="DQ26" s="200">
        <f t="shared" si="74"/>
        <v>173.32727660025935</v>
      </c>
      <c r="DS26">
        <v>1</v>
      </c>
      <c r="DT26">
        <v>1</v>
      </c>
      <c r="DU26">
        <v>-1</v>
      </c>
      <c r="DV26">
        <v>-1</v>
      </c>
      <c r="DW26">
        <v>0</v>
      </c>
      <c r="DX26">
        <v>1</v>
      </c>
      <c r="DY26" s="1">
        <v>-2.6856509506399998E-3</v>
      </c>
      <c r="DZ26" s="2">
        <v>10</v>
      </c>
      <c r="EA26">
        <v>60</v>
      </c>
      <c r="EB26" t="s">
        <v>1273</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1273</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1273</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1273</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1273</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1273</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1273</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1273</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1273</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1273</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1273</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1273</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f t="shared" si="75"/>
        <v>1</v>
      </c>
      <c r="OU26" s="244">
        <v>-1</v>
      </c>
      <c r="OV26" s="218">
        <v>-1</v>
      </c>
      <c r="OW26" s="245">
        <v>7</v>
      </c>
      <c r="OX26">
        <f t="shared" si="105"/>
        <v>-1</v>
      </c>
      <c r="OY26">
        <f t="shared" si="77"/>
        <v>-1</v>
      </c>
      <c r="OZ26" s="218"/>
      <c r="PA26">
        <f t="shared" si="103"/>
        <v>0</v>
      </c>
      <c r="PB26">
        <f t="shared" si="78"/>
        <v>0</v>
      </c>
      <c r="PC26">
        <f t="shared" si="79"/>
        <v>0</v>
      </c>
      <c r="PD26">
        <f t="shared" si="80"/>
        <v>0</v>
      </c>
      <c r="PE26" s="253"/>
      <c r="PF26" s="206">
        <v>42535</v>
      </c>
      <c r="PG26">
        <v>60</v>
      </c>
      <c r="PH26" t="str">
        <f t="shared" si="64"/>
        <v>TRUE</v>
      </c>
      <c r="PI26">
        <f>VLOOKUP($A26,'FuturesInfo (3)'!$A$2:$V$80,22)</f>
        <v>3</v>
      </c>
      <c r="PJ26" s="257">
        <v>2</v>
      </c>
      <c r="PK26">
        <f t="shared" si="81"/>
        <v>2</v>
      </c>
      <c r="PL26" s="139">
        <f>VLOOKUP($A26,'FuturesInfo (3)'!$A$2:$O$80,15)*PI26</f>
        <v>280581</v>
      </c>
      <c r="PM26" s="139">
        <f>VLOOKUP($A26,'FuturesInfo (3)'!$A$2:$O$80,15)*PK26</f>
        <v>187054</v>
      </c>
      <c r="PN26" s="200">
        <f t="shared" si="82"/>
        <v>0</v>
      </c>
      <c r="PO26" s="200">
        <f t="shared" si="83"/>
        <v>0</v>
      </c>
      <c r="PP26" s="200">
        <f t="shared" si="84"/>
        <v>0</v>
      </c>
      <c r="PQ26" s="200">
        <f t="shared" si="85"/>
        <v>0</v>
      </c>
      <c r="PR26" s="200">
        <f t="shared" si="107"/>
        <v>0</v>
      </c>
      <c r="PT26">
        <f t="shared" si="87"/>
        <v>-1</v>
      </c>
      <c r="PU26" s="244"/>
      <c r="PV26" s="218"/>
      <c r="PW26" s="245"/>
      <c r="PX26">
        <f t="shared" si="106"/>
        <v>0</v>
      </c>
      <c r="PY26">
        <f t="shared" si="89"/>
        <v>0</v>
      </c>
      <c r="PZ26" s="218"/>
      <c r="QA26">
        <f t="shared" si="104"/>
        <v>1</v>
      </c>
      <c r="QB26">
        <f t="shared" si="90"/>
        <v>1</v>
      </c>
      <c r="QC26">
        <f t="shared" si="91"/>
        <v>1</v>
      </c>
      <c r="QD26">
        <f t="shared" si="92"/>
        <v>1</v>
      </c>
      <c r="QE26" s="253"/>
      <c r="QF26" s="206">
        <v>42535</v>
      </c>
      <c r="QG26">
        <v>60</v>
      </c>
      <c r="QH26" t="str">
        <f t="shared" si="65"/>
        <v>FALSE</v>
      </c>
      <c r="QI26">
        <f>VLOOKUP($A26,'FuturesInfo (3)'!$A$2:$V$80,22)</f>
        <v>3</v>
      </c>
      <c r="QJ26" s="257"/>
      <c r="QK26">
        <f t="shared" si="93"/>
        <v>2</v>
      </c>
      <c r="QL26" s="139">
        <f>VLOOKUP($A26,'FuturesInfo (3)'!$A$2:$O$80,15)*QI26</f>
        <v>280581</v>
      </c>
      <c r="QM26" s="139">
        <f>VLOOKUP($A26,'FuturesInfo (3)'!$A$2:$O$80,15)*QK26</f>
        <v>187054</v>
      </c>
      <c r="QN26" s="200">
        <f t="shared" si="94"/>
        <v>0</v>
      </c>
      <c r="QO26" s="200">
        <f t="shared" si="95"/>
        <v>0</v>
      </c>
      <c r="QP26" s="200">
        <f t="shared" si="96"/>
        <v>0</v>
      </c>
      <c r="QQ26" s="200">
        <f t="shared" si="97"/>
        <v>0</v>
      </c>
      <c r="QR26" s="200">
        <f t="shared" si="108"/>
        <v>0</v>
      </c>
    </row>
    <row r="27" spans="1:460"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09"/>
        <v>TRUE</v>
      </c>
      <c r="N27">
        <f>ROUND(VLOOKUP($B27,MARGIN!$A$42:$P$172,16),0)</f>
        <v>2</v>
      </c>
      <c r="P27">
        <f t="shared" si="110"/>
        <v>0</v>
      </c>
      <c r="Q27">
        <v>1</v>
      </c>
      <c r="R27">
        <v>1</v>
      </c>
      <c r="S27" t="s">
        <v>988</v>
      </c>
      <c r="T27" s="2" t="s">
        <v>30</v>
      </c>
      <c r="U27">
        <v>60</v>
      </c>
      <c r="V27" t="str">
        <f t="shared" si="111"/>
        <v>TRUE</v>
      </c>
      <c r="W27">
        <f>ROUND(VLOOKUP($B27,MARGIN!$A$42:$P$172,16),0)</f>
        <v>2</v>
      </c>
      <c r="X27">
        <f t="shared" si="112"/>
        <v>3</v>
      </c>
      <c r="Z27">
        <f t="shared" si="113"/>
        <v>-2</v>
      </c>
      <c r="AA27">
        <v>-1</v>
      </c>
      <c r="AB27">
        <v>1</v>
      </c>
      <c r="AC27" t="s">
        <v>993</v>
      </c>
      <c r="AD27" s="2" t="s">
        <v>30</v>
      </c>
      <c r="AE27">
        <v>60</v>
      </c>
      <c r="AF27" t="str">
        <f t="shared" si="114"/>
        <v>TRUE</v>
      </c>
      <c r="AG27">
        <f>ROUND(VLOOKUP($B27,MARGIN!$A$42:$P$172,16),0)</f>
        <v>2</v>
      </c>
      <c r="AH27">
        <f t="shared" si="115"/>
        <v>2</v>
      </c>
      <c r="AI27" s="139" t="e">
        <f>VLOOKUP($B27,#REF!,2)*AH27</f>
        <v>#REF!</v>
      </c>
      <c r="AK27">
        <f t="shared" si="116"/>
        <v>-2</v>
      </c>
      <c r="AL27">
        <v>-1</v>
      </c>
      <c r="AM27">
        <v>1</v>
      </c>
      <c r="AN27" t="s">
        <v>993</v>
      </c>
      <c r="AO27" s="2" t="s">
        <v>30</v>
      </c>
      <c r="AP27">
        <v>60</v>
      </c>
      <c r="AQ27" t="str">
        <f t="shared" si="117"/>
        <v>TRUE</v>
      </c>
      <c r="AR27">
        <f>ROUND(VLOOKUP($B27,MARGIN!$A$42:$P$172,16),0)</f>
        <v>2</v>
      </c>
      <c r="AS27">
        <f t="shared" si="118"/>
        <v>2</v>
      </c>
      <c r="AT27" s="139" t="e">
        <f>VLOOKUP($B27,#REF!,2)*AS27</f>
        <v>#REF!</v>
      </c>
      <c r="AV27">
        <f t="shared" si="119"/>
        <v>-2</v>
      </c>
      <c r="AW27">
        <v>-1</v>
      </c>
      <c r="AX27">
        <v>1</v>
      </c>
      <c r="AY27">
        <v>1.0977617856900001E-3</v>
      </c>
      <c r="AZ27" s="2" t="s">
        <v>30</v>
      </c>
      <c r="BA27">
        <v>60</v>
      </c>
      <c r="BB27" t="str">
        <f t="shared" si="120"/>
        <v>TRUE</v>
      </c>
      <c r="BC27">
        <f>ROUND(VLOOKUP($B27,MARGIN!$A$42:$P$172,16),0)</f>
        <v>2</v>
      </c>
      <c r="BD27">
        <f t="shared" si="121"/>
        <v>2</v>
      </c>
      <c r="BE27" s="139" t="e">
        <f>VLOOKUP($B27,#REF!,2)*BD27</f>
        <v>#REF!</v>
      </c>
      <c r="BG27">
        <f t="shared" si="99"/>
        <v>-2</v>
      </c>
      <c r="BH27">
        <v>-1</v>
      </c>
      <c r="BI27">
        <v>1</v>
      </c>
      <c r="BJ27">
        <f t="shared" si="66"/>
        <v>0</v>
      </c>
      <c r="BK27" s="1">
        <v>2.0712762717000001E-3</v>
      </c>
      <c r="BL27" s="2">
        <v>10</v>
      </c>
      <c r="BM27">
        <v>60</v>
      </c>
      <c r="BN27" t="str">
        <f t="shared" si="100"/>
        <v>TRUE</v>
      </c>
      <c r="BO27">
        <f>VLOOKUP($A27,'FuturesInfo (3)'!$A$2:$V$80,22)</f>
        <v>3</v>
      </c>
      <c r="BP27">
        <f t="shared" si="49"/>
        <v>3</v>
      </c>
      <c r="BQ27" s="139">
        <f>VLOOKUP($A27,'FuturesInfo (3)'!$A$2:$O$80,15)*BP27</f>
        <v>559926.95849999995</v>
      </c>
      <c r="BR27" s="145">
        <f t="shared" si="67"/>
        <v>-1159.7634230262006</v>
      </c>
      <c r="BT27">
        <f t="shared" si="68"/>
        <v>-1</v>
      </c>
      <c r="BU27">
        <v>1</v>
      </c>
      <c r="BV27">
        <v>1</v>
      </c>
      <c r="BW27">
        <v>1</v>
      </c>
      <c r="BX27">
        <f t="shared" si="50"/>
        <v>1</v>
      </c>
      <c r="BY27">
        <f t="shared" si="51"/>
        <v>1</v>
      </c>
      <c r="BZ27" s="188">
        <v>3.7084321235299998E-3</v>
      </c>
      <c r="CA27" s="2">
        <v>10</v>
      </c>
      <c r="CB27">
        <v>60</v>
      </c>
      <c r="CC27" t="str">
        <f t="shared" si="52"/>
        <v>TRUE</v>
      </c>
      <c r="CD27">
        <f>VLOOKUP($A27,'FuturesInfo (3)'!$A$2:$V$80,22)</f>
        <v>3</v>
      </c>
      <c r="CE27">
        <f t="shared" si="53"/>
        <v>3</v>
      </c>
      <c r="CF27">
        <f t="shared" si="53"/>
        <v>3</v>
      </c>
      <c r="CG27" s="139">
        <f>VLOOKUP($A27,'FuturesInfo (3)'!$A$2:$O$80,15)*CE27</f>
        <v>559926.95849999995</v>
      </c>
      <c r="CH27" s="145">
        <f t="shared" si="54"/>
        <v>2076.4511197318488</v>
      </c>
      <c r="CI27" s="145">
        <f t="shared" si="69"/>
        <v>2076.4511197318488</v>
      </c>
      <c r="CK27">
        <f t="shared" si="55"/>
        <v>1</v>
      </c>
      <c r="CL27">
        <v>1</v>
      </c>
      <c r="CM27">
        <v>1</v>
      </c>
      <c r="CN27">
        <v>-1</v>
      </c>
      <c r="CO27">
        <f t="shared" si="101"/>
        <v>0</v>
      </c>
      <c r="CP27">
        <f t="shared" si="56"/>
        <v>0</v>
      </c>
      <c r="CQ27" s="1">
        <v>-9.0854027861900005E-4</v>
      </c>
      <c r="CR27" s="2">
        <v>10</v>
      </c>
      <c r="CS27">
        <v>60</v>
      </c>
      <c r="CT27" t="str">
        <f t="shared" si="57"/>
        <v>TRUE</v>
      </c>
      <c r="CU27">
        <f>VLOOKUP($A27,'FuturesInfo (3)'!$A$2:$V$80,22)</f>
        <v>3</v>
      </c>
      <c r="CV27">
        <f t="shared" si="58"/>
        <v>4</v>
      </c>
      <c r="CW27">
        <f t="shared" si="70"/>
        <v>3</v>
      </c>
      <c r="CX27" s="139">
        <f>VLOOKUP($A27,'FuturesInfo (3)'!$A$2:$O$80,15)*CW27</f>
        <v>559926.95849999995</v>
      </c>
      <c r="CY27" s="200">
        <f t="shared" si="71"/>
        <v>-508.71619488187923</v>
      </c>
      <c r="CZ27" s="200">
        <f t="shared" si="72"/>
        <v>-508.71619488187923</v>
      </c>
      <c r="DB27">
        <f t="shared" si="59"/>
        <v>1</v>
      </c>
      <c r="DC27">
        <v>-1</v>
      </c>
      <c r="DD27">
        <v>1</v>
      </c>
      <c r="DE27">
        <v>1</v>
      </c>
      <c r="DF27">
        <f t="shared" si="102"/>
        <v>0</v>
      </c>
      <c r="DG27">
        <f t="shared" si="60"/>
        <v>1</v>
      </c>
      <c r="DH27" s="1">
        <v>2.60685054981E-3</v>
      </c>
      <c r="DI27" s="2">
        <v>10</v>
      </c>
      <c r="DJ27">
        <v>60</v>
      </c>
      <c r="DK27" t="str">
        <f t="shared" si="61"/>
        <v>TRUE</v>
      </c>
      <c r="DL27">
        <f>VLOOKUP($A27,'FuturesInfo (3)'!$A$2:$V$80,22)</f>
        <v>3</v>
      </c>
      <c r="DM27">
        <f t="shared" si="62"/>
        <v>2</v>
      </c>
      <c r="DN27">
        <f t="shared" si="73"/>
        <v>3</v>
      </c>
      <c r="DO27" s="139">
        <f>VLOOKUP($A27,'FuturesInfo (3)'!$A$2:$O$80,15)*DN27</f>
        <v>559926.95849999995</v>
      </c>
      <c r="DP27" s="200">
        <f t="shared" si="63"/>
        <v>-1459.6458996191659</v>
      </c>
      <c r="DQ27" s="200">
        <f t="shared" si="74"/>
        <v>1459.6458996191659</v>
      </c>
      <c r="DS27">
        <v>-1</v>
      </c>
      <c r="DT27">
        <v>1</v>
      </c>
      <c r="DU27">
        <v>1</v>
      </c>
      <c r="DV27">
        <v>-1</v>
      </c>
      <c r="DW27">
        <v>0</v>
      </c>
      <c r="DX27">
        <v>0</v>
      </c>
      <c r="DY27" s="1">
        <v>-4.86499635125E-4</v>
      </c>
      <c r="DZ27" s="2">
        <v>10</v>
      </c>
      <c r="EA27">
        <v>60</v>
      </c>
      <c r="EB27" t="s">
        <v>1273</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1273</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1273</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1273</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1273</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1273</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1273</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1273</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1273</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1273</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1273</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1273</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f t="shared" si="75"/>
        <v>1</v>
      </c>
      <c r="OU27" s="244">
        <v>1</v>
      </c>
      <c r="OV27" s="218">
        <v>1</v>
      </c>
      <c r="OW27" s="245">
        <v>-3</v>
      </c>
      <c r="OX27">
        <f t="shared" si="105"/>
        <v>-1</v>
      </c>
      <c r="OY27">
        <f t="shared" si="77"/>
        <v>-1</v>
      </c>
      <c r="OZ27" s="218"/>
      <c r="PA27">
        <f t="shared" si="103"/>
        <v>0</v>
      </c>
      <c r="PB27">
        <f t="shared" si="78"/>
        <v>0</v>
      </c>
      <c r="PC27">
        <f t="shared" si="79"/>
        <v>0</v>
      </c>
      <c r="PD27">
        <f t="shared" si="80"/>
        <v>0</v>
      </c>
      <c r="PE27" s="253"/>
      <c r="PF27" s="206">
        <v>42537</v>
      </c>
      <c r="PG27">
        <v>60</v>
      </c>
      <c r="PH27" t="str">
        <f t="shared" si="64"/>
        <v>TRUE</v>
      </c>
      <c r="PI27">
        <f>VLOOKUP($A27,'FuturesInfo (3)'!$A$2:$V$80,22)</f>
        <v>3</v>
      </c>
      <c r="PJ27" s="257">
        <v>1</v>
      </c>
      <c r="PK27">
        <f t="shared" si="81"/>
        <v>4</v>
      </c>
      <c r="PL27" s="139">
        <f>VLOOKUP($A27,'FuturesInfo (3)'!$A$2:$O$80,15)*PI27</f>
        <v>559926.95849999995</v>
      </c>
      <c r="PM27" s="139">
        <f>VLOOKUP($A27,'FuturesInfo (3)'!$A$2:$O$80,15)*PK27</f>
        <v>746569.27799999993</v>
      </c>
      <c r="PN27" s="200">
        <f t="shared" si="82"/>
        <v>0</v>
      </c>
      <c r="PO27" s="200">
        <f t="shared" si="83"/>
        <v>0</v>
      </c>
      <c r="PP27" s="200">
        <f t="shared" si="84"/>
        <v>0</v>
      </c>
      <c r="PQ27" s="200">
        <f t="shared" si="85"/>
        <v>0</v>
      </c>
      <c r="PR27" s="200">
        <f t="shared" si="107"/>
        <v>0</v>
      </c>
      <c r="PT27">
        <f t="shared" si="87"/>
        <v>1</v>
      </c>
      <c r="PU27" s="244"/>
      <c r="PV27" s="218"/>
      <c r="PW27" s="245"/>
      <c r="PX27">
        <f t="shared" si="106"/>
        <v>0</v>
      </c>
      <c r="PY27">
        <f t="shared" si="89"/>
        <v>0</v>
      </c>
      <c r="PZ27" s="218"/>
      <c r="QA27">
        <f t="shared" si="104"/>
        <v>1</v>
      </c>
      <c r="QB27">
        <f t="shared" si="90"/>
        <v>1</v>
      </c>
      <c r="QC27">
        <f t="shared" si="91"/>
        <v>1</v>
      </c>
      <c r="QD27">
        <f t="shared" si="92"/>
        <v>1</v>
      </c>
      <c r="QE27" s="253"/>
      <c r="QF27" s="206">
        <v>42537</v>
      </c>
      <c r="QG27">
        <v>60</v>
      </c>
      <c r="QH27" t="str">
        <f t="shared" si="65"/>
        <v>FALSE</v>
      </c>
      <c r="QI27">
        <f>VLOOKUP($A27,'FuturesInfo (3)'!$A$2:$V$80,22)</f>
        <v>3</v>
      </c>
      <c r="QJ27" s="257"/>
      <c r="QK27">
        <f t="shared" si="93"/>
        <v>2</v>
      </c>
      <c r="QL27" s="139">
        <f>VLOOKUP($A27,'FuturesInfo (3)'!$A$2:$O$80,15)*QI27</f>
        <v>559926.95849999995</v>
      </c>
      <c r="QM27" s="139">
        <f>VLOOKUP($A27,'FuturesInfo (3)'!$A$2:$O$80,15)*QK27</f>
        <v>373284.63899999997</v>
      </c>
      <c r="QN27" s="200">
        <f t="shared" si="94"/>
        <v>0</v>
      </c>
      <c r="QO27" s="200">
        <f t="shared" si="95"/>
        <v>0</v>
      </c>
      <c r="QP27" s="200">
        <f t="shared" si="96"/>
        <v>0</v>
      </c>
      <c r="QQ27" s="200">
        <f t="shared" si="97"/>
        <v>0</v>
      </c>
      <c r="QR27" s="200">
        <f t="shared" si="108"/>
        <v>0</v>
      </c>
    </row>
    <row r="28" spans="1:460"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09"/>
        <v>TRUE</v>
      </c>
      <c r="N28">
        <f>ROUND(VLOOKUP($B28,MARGIN!$A$42:$P$172,16),0)</f>
        <v>7</v>
      </c>
      <c r="P28">
        <f t="shared" si="110"/>
        <v>2</v>
      </c>
      <c r="Q28">
        <v>1</v>
      </c>
      <c r="R28">
        <v>1</v>
      </c>
      <c r="S28" t="s">
        <v>940</v>
      </c>
      <c r="T28" s="2" t="s">
        <v>30</v>
      </c>
      <c r="U28">
        <v>60</v>
      </c>
      <c r="V28" t="str">
        <f t="shared" si="111"/>
        <v>TRUE</v>
      </c>
      <c r="W28">
        <f>ROUND(VLOOKUP($B28,MARGIN!$A$42:$P$172,16),0)</f>
        <v>7</v>
      </c>
      <c r="X28">
        <f t="shared" si="112"/>
        <v>9</v>
      </c>
      <c r="Z28">
        <f t="shared" si="113"/>
        <v>0</v>
      </c>
      <c r="AA28">
        <v>1</v>
      </c>
      <c r="AB28">
        <v>1</v>
      </c>
      <c r="AC28" t="s">
        <v>940</v>
      </c>
      <c r="AD28" s="2" t="s">
        <v>30</v>
      </c>
      <c r="AE28">
        <v>60</v>
      </c>
      <c r="AF28" t="str">
        <f t="shared" si="114"/>
        <v>TRUE</v>
      </c>
      <c r="AG28">
        <f>ROUND(VLOOKUP($B28,MARGIN!$A$42:$P$172,16),0)</f>
        <v>7</v>
      </c>
      <c r="AH28">
        <f t="shared" si="115"/>
        <v>9</v>
      </c>
      <c r="AI28" s="139" t="e">
        <f>VLOOKUP($B28,#REF!,2)*AH28</f>
        <v>#REF!</v>
      </c>
      <c r="AK28">
        <f t="shared" si="116"/>
        <v>0</v>
      </c>
      <c r="AL28">
        <v>1</v>
      </c>
      <c r="AM28">
        <v>1</v>
      </c>
      <c r="AN28" t="s">
        <v>940</v>
      </c>
      <c r="AO28" s="2" t="s">
        <v>30</v>
      </c>
      <c r="AP28">
        <v>60</v>
      </c>
      <c r="AQ28" t="str">
        <f t="shared" si="117"/>
        <v>TRUE</v>
      </c>
      <c r="AR28">
        <f>ROUND(VLOOKUP($B28,MARGIN!$A$42:$P$172,16),0)</f>
        <v>7</v>
      </c>
      <c r="AS28">
        <f t="shared" si="118"/>
        <v>9</v>
      </c>
      <c r="AT28" s="139" t="e">
        <f>VLOOKUP($B28,#REF!,2)*AS28</f>
        <v>#REF!</v>
      </c>
      <c r="AV28">
        <f t="shared" si="119"/>
        <v>0</v>
      </c>
      <c r="AW28">
        <v>1</v>
      </c>
      <c r="AX28">
        <v>1</v>
      </c>
      <c r="AY28">
        <v>5.3280560206999999E-4</v>
      </c>
      <c r="AZ28" s="2" t="s">
        <v>30</v>
      </c>
      <c r="BA28">
        <v>60</v>
      </c>
      <c r="BB28" t="str">
        <f t="shared" si="120"/>
        <v>TRUE</v>
      </c>
      <c r="BC28">
        <f>ROUND(VLOOKUP($B28,MARGIN!$A$42:$P$172,16),0)</f>
        <v>7</v>
      </c>
      <c r="BD28">
        <f t="shared" si="121"/>
        <v>9</v>
      </c>
      <c r="BE28" s="139" t="e">
        <f>VLOOKUP($B28,#REF!,2)*BD28</f>
        <v>#REF!</v>
      </c>
      <c r="BG28">
        <f t="shared" si="99"/>
        <v>0</v>
      </c>
      <c r="BH28">
        <v>1</v>
      </c>
      <c r="BI28">
        <v>1</v>
      </c>
      <c r="BJ28">
        <f t="shared" si="66"/>
        <v>1</v>
      </c>
      <c r="BK28" s="174">
        <v>7.60745530621E-5</v>
      </c>
      <c r="BL28" s="2">
        <v>10</v>
      </c>
      <c r="BM28">
        <v>60</v>
      </c>
      <c r="BN28" t="str">
        <f t="shared" si="100"/>
        <v>TRUE</v>
      </c>
      <c r="BO28">
        <f>VLOOKUP($A28,'FuturesInfo (3)'!$A$2:$V$80,22)</f>
        <v>11</v>
      </c>
      <c r="BP28">
        <f t="shared" si="49"/>
        <v>11</v>
      </c>
      <c r="BQ28" s="139">
        <f>VLOOKUP($A28,'FuturesInfo (3)'!$A$2:$O$80,15)*BP28</f>
        <v>1662989.3279999997</v>
      </c>
      <c r="BR28" s="145">
        <f t="shared" si="67"/>
        <v>126.51116987464201</v>
      </c>
      <c r="BT28">
        <f t="shared" si="68"/>
        <v>1</v>
      </c>
      <c r="BU28">
        <v>-1</v>
      </c>
      <c r="BV28">
        <v>1</v>
      </c>
      <c r="BW28">
        <v>1</v>
      </c>
      <c r="BX28">
        <f t="shared" si="50"/>
        <v>0</v>
      </c>
      <c r="BY28">
        <f t="shared" si="51"/>
        <v>1</v>
      </c>
      <c r="BZ28" s="188">
        <v>1.0649627263E-3</v>
      </c>
      <c r="CA28" s="2">
        <v>10</v>
      </c>
      <c r="CB28">
        <v>60</v>
      </c>
      <c r="CC28" t="str">
        <f t="shared" si="52"/>
        <v>TRUE</v>
      </c>
      <c r="CD28">
        <f>VLOOKUP($A28,'FuturesInfo (3)'!$A$2:$V$80,22)</f>
        <v>11</v>
      </c>
      <c r="CE28">
        <f t="shared" si="53"/>
        <v>11</v>
      </c>
      <c r="CF28">
        <f t="shared" si="53"/>
        <v>11</v>
      </c>
      <c r="CG28" s="139">
        <f>VLOOKUP($A28,'FuturesInfo (3)'!$A$2:$O$80,15)*CE28</f>
        <v>1662989.3279999997</v>
      </c>
      <c r="CH28" s="145">
        <f t="shared" si="54"/>
        <v>-1771.0216485546846</v>
      </c>
      <c r="CI28" s="145">
        <f t="shared" si="69"/>
        <v>1771.0216485546846</v>
      </c>
      <c r="CK28">
        <f t="shared" si="55"/>
        <v>-1</v>
      </c>
      <c r="CL28">
        <v>1</v>
      </c>
      <c r="CM28">
        <v>1</v>
      </c>
      <c r="CN28">
        <v>1</v>
      </c>
      <c r="CO28">
        <f t="shared" si="101"/>
        <v>1</v>
      </c>
      <c r="CP28">
        <f t="shared" si="56"/>
        <v>1</v>
      </c>
      <c r="CQ28" s="174">
        <v>0</v>
      </c>
      <c r="CR28" s="2">
        <v>10</v>
      </c>
      <c r="CS28">
        <v>60</v>
      </c>
      <c r="CT28" t="str">
        <f t="shared" si="57"/>
        <v>TRUE</v>
      </c>
      <c r="CU28">
        <f>VLOOKUP($A28,'FuturesInfo (3)'!$A$2:$V$80,22)</f>
        <v>11</v>
      </c>
      <c r="CV28">
        <f t="shared" si="58"/>
        <v>14</v>
      </c>
      <c r="CW28">
        <f t="shared" si="70"/>
        <v>11</v>
      </c>
      <c r="CX28" s="139">
        <f>VLOOKUP($A28,'FuturesInfo (3)'!$A$2:$O$80,15)*CW28</f>
        <v>1662989.3279999997</v>
      </c>
      <c r="CY28" s="200">
        <f t="shared" si="71"/>
        <v>0</v>
      </c>
      <c r="CZ28" s="200">
        <f t="shared" si="72"/>
        <v>0</v>
      </c>
      <c r="DB28">
        <f t="shared" si="59"/>
        <v>1</v>
      </c>
      <c r="DC28">
        <v>1</v>
      </c>
      <c r="DD28">
        <v>-1</v>
      </c>
      <c r="DE28">
        <v>1</v>
      </c>
      <c r="DF28">
        <f t="shared" si="102"/>
        <v>1</v>
      </c>
      <c r="DG28">
        <f t="shared" si="60"/>
        <v>0</v>
      </c>
      <c r="DH28" s="174">
        <v>9.1185409898399995E-4</v>
      </c>
      <c r="DI28" s="2">
        <v>10</v>
      </c>
      <c r="DJ28">
        <v>60</v>
      </c>
      <c r="DK28" t="str">
        <f t="shared" si="61"/>
        <v>TRUE</v>
      </c>
      <c r="DL28">
        <f>VLOOKUP($A28,'FuturesInfo (3)'!$A$2:$V$80,22)</f>
        <v>11</v>
      </c>
      <c r="DM28">
        <f t="shared" si="62"/>
        <v>8</v>
      </c>
      <c r="DN28">
        <f t="shared" si="73"/>
        <v>11</v>
      </c>
      <c r="DO28" s="139">
        <f>VLOOKUP($A28,'FuturesInfo (3)'!$A$2:$O$80,15)*DN28</f>
        <v>1662989.3279999997</v>
      </c>
      <c r="DP28" s="200">
        <f t="shared" si="63"/>
        <v>1516.4036353034473</v>
      </c>
      <c r="DQ28" s="200">
        <f t="shared" si="74"/>
        <v>-1516.4036353034473</v>
      </c>
      <c r="DS28">
        <v>1</v>
      </c>
      <c r="DT28">
        <v>1</v>
      </c>
      <c r="DU28">
        <v>-1</v>
      </c>
      <c r="DV28">
        <v>1</v>
      </c>
      <c r="DW28">
        <v>1</v>
      </c>
      <c r="DX28">
        <v>0</v>
      </c>
      <c r="DY28" s="174">
        <v>0</v>
      </c>
      <c r="DZ28" s="2">
        <v>10</v>
      </c>
      <c r="EA28">
        <v>60</v>
      </c>
      <c r="EB28" t="s">
        <v>1273</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1273</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1273</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1273</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1273</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1273</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1273</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1273</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1273</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1273</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1273</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1273</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f t="shared" si="75"/>
        <v>-1</v>
      </c>
      <c r="OU28" s="244">
        <v>-1</v>
      </c>
      <c r="OV28" s="218">
        <v>1</v>
      </c>
      <c r="OW28" s="245">
        <v>-3</v>
      </c>
      <c r="OX28">
        <f t="shared" si="105"/>
        <v>-1</v>
      </c>
      <c r="OY28">
        <f t="shared" si="77"/>
        <v>-1</v>
      </c>
      <c r="OZ28" s="218"/>
      <c r="PA28">
        <f t="shared" si="103"/>
        <v>0</v>
      </c>
      <c r="PB28">
        <f t="shared" si="78"/>
        <v>0</v>
      </c>
      <c r="PC28">
        <f t="shared" si="79"/>
        <v>0</v>
      </c>
      <c r="PD28">
        <f t="shared" si="80"/>
        <v>0</v>
      </c>
      <c r="PE28" s="254"/>
      <c r="PF28" s="206">
        <v>42537</v>
      </c>
      <c r="PG28">
        <v>60</v>
      </c>
      <c r="PH28" t="str">
        <f t="shared" si="64"/>
        <v>TRUE</v>
      </c>
      <c r="PI28">
        <f>VLOOKUP($A28,'FuturesInfo (3)'!$A$2:$V$80,22)</f>
        <v>11</v>
      </c>
      <c r="PJ28" s="257">
        <v>2</v>
      </c>
      <c r="PK28">
        <f t="shared" si="81"/>
        <v>8</v>
      </c>
      <c r="PL28" s="139">
        <f>VLOOKUP($A28,'FuturesInfo (3)'!$A$2:$O$80,15)*PI28</f>
        <v>1662989.3279999997</v>
      </c>
      <c r="PM28" s="139">
        <f>VLOOKUP($A28,'FuturesInfo (3)'!$A$2:$O$80,15)*PK28</f>
        <v>1209446.7839999998</v>
      </c>
      <c r="PN28" s="200">
        <f t="shared" si="82"/>
        <v>0</v>
      </c>
      <c r="PO28" s="200">
        <f t="shared" si="83"/>
        <v>0</v>
      </c>
      <c r="PP28" s="200">
        <f t="shared" si="84"/>
        <v>0</v>
      </c>
      <c r="PQ28" s="200">
        <f t="shared" si="85"/>
        <v>0</v>
      </c>
      <c r="PR28" s="200">
        <f t="shared" si="107"/>
        <v>0</v>
      </c>
      <c r="PT28">
        <f t="shared" si="87"/>
        <v>-1</v>
      </c>
      <c r="PU28" s="244"/>
      <c r="PV28" s="218"/>
      <c r="PW28" s="245"/>
      <c r="PX28">
        <f t="shared" si="106"/>
        <v>0</v>
      </c>
      <c r="PY28">
        <f t="shared" si="89"/>
        <v>0</v>
      </c>
      <c r="PZ28" s="218"/>
      <c r="QA28">
        <f t="shared" si="104"/>
        <v>1</v>
      </c>
      <c r="QB28">
        <f t="shared" si="90"/>
        <v>1</v>
      </c>
      <c r="QC28">
        <f t="shared" si="91"/>
        <v>1</v>
      </c>
      <c r="QD28">
        <f t="shared" si="92"/>
        <v>1</v>
      </c>
      <c r="QE28" s="254"/>
      <c r="QF28" s="206">
        <v>42537</v>
      </c>
      <c r="QG28">
        <v>60</v>
      </c>
      <c r="QH28" t="str">
        <f t="shared" si="65"/>
        <v>FALSE</v>
      </c>
      <c r="QI28">
        <f>VLOOKUP($A28,'FuturesInfo (3)'!$A$2:$V$80,22)</f>
        <v>11</v>
      </c>
      <c r="QJ28" s="257"/>
      <c r="QK28">
        <f t="shared" si="93"/>
        <v>8</v>
      </c>
      <c r="QL28" s="139">
        <f>VLOOKUP($A28,'FuturesInfo (3)'!$A$2:$O$80,15)*QI28</f>
        <v>1662989.3279999997</v>
      </c>
      <c r="QM28" s="139">
        <f>VLOOKUP($A28,'FuturesInfo (3)'!$A$2:$O$80,15)*QK28</f>
        <v>1209446.7839999998</v>
      </c>
      <c r="QN28" s="200">
        <f t="shared" si="94"/>
        <v>0</v>
      </c>
      <c r="QO28" s="200">
        <f t="shared" si="95"/>
        <v>0</v>
      </c>
      <c r="QP28" s="200">
        <f t="shared" si="96"/>
        <v>0</v>
      </c>
      <c r="QQ28" s="200">
        <f t="shared" si="97"/>
        <v>0</v>
      </c>
      <c r="QR28" s="200">
        <f t="shared" si="108"/>
        <v>0</v>
      </c>
    </row>
    <row r="29" spans="1:460" x14ac:dyDescent="0.25">
      <c r="A29" s="1" t="s">
        <v>325</v>
      </c>
      <c r="B29" s="153" t="str">
        <f>'FuturesInfo (3)'!M17</f>
        <v>EZ</v>
      </c>
      <c r="C29" s="204" t="str">
        <f>VLOOKUP(A29,'FuturesInfo (3)'!$A$2:$K$80,11)</f>
        <v>rates</v>
      </c>
      <c r="D29" s="2" t="s">
        <v>30</v>
      </c>
      <c r="E29">
        <v>60</v>
      </c>
      <c r="F29" t="e">
        <f>IF(#REF!="","FALSE","TRUE")</f>
        <v>#REF!</v>
      </c>
      <c r="G29">
        <f>ROUND(VLOOKUP($B29,MARGIN!$A$42:$P$172,16),0)</f>
        <v>18</v>
      </c>
      <c r="I29" t="e">
        <f>-#REF!+J29</f>
        <v>#REF!</v>
      </c>
      <c r="J29">
        <v>-1</v>
      </c>
      <c r="K29" s="2" t="s">
        <v>30</v>
      </c>
      <c r="L29">
        <v>60</v>
      </c>
      <c r="M29" t="str">
        <f t="shared" si="109"/>
        <v>TRUE</v>
      </c>
      <c r="N29">
        <f>ROUND(VLOOKUP($B29,MARGIN!$A$42:$P$172,16),0)</f>
        <v>18</v>
      </c>
      <c r="P29">
        <f t="shared" si="110"/>
        <v>0</v>
      </c>
      <c r="Q29">
        <v>-1</v>
      </c>
      <c r="R29">
        <v>1</v>
      </c>
      <c r="S29" t="s">
        <v>940</v>
      </c>
      <c r="T29" s="2" t="s">
        <v>30</v>
      </c>
      <c r="U29">
        <v>60</v>
      </c>
      <c r="V29" t="str">
        <f t="shared" si="111"/>
        <v>TRUE</v>
      </c>
      <c r="W29">
        <f>ROUND(VLOOKUP($B29,MARGIN!$A$42:$P$172,16),0)</f>
        <v>18</v>
      </c>
      <c r="X29">
        <f t="shared" si="112"/>
        <v>18</v>
      </c>
      <c r="Z29">
        <f t="shared" si="113"/>
        <v>2</v>
      </c>
      <c r="AA29">
        <v>1</v>
      </c>
      <c r="AB29">
        <v>1</v>
      </c>
      <c r="AC29" t="s">
        <v>940</v>
      </c>
      <c r="AD29" s="2" t="s">
        <v>30</v>
      </c>
      <c r="AE29">
        <v>60</v>
      </c>
      <c r="AF29" t="str">
        <f t="shared" si="114"/>
        <v>TRUE</v>
      </c>
      <c r="AG29">
        <f>ROUND(VLOOKUP($B29,MARGIN!$A$42:$P$172,16),0)</f>
        <v>18</v>
      </c>
      <c r="AH29">
        <f t="shared" si="115"/>
        <v>23</v>
      </c>
      <c r="AI29" s="139" t="e">
        <f>VLOOKUP($B29,#REF!,2)*AH29</f>
        <v>#REF!</v>
      </c>
      <c r="AK29">
        <f t="shared" si="116"/>
        <v>0</v>
      </c>
      <c r="AL29">
        <v>1</v>
      </c>
      <c r="AM29">
        <v>1</v>
      </c>
      <c r="AN29" t="s">
        <v>940</v>
      </c>
      <c r="AO29" s="2" t="s">
        <v>30</v>
      </c>
      <c r="AP29">
        <v>60</v>
      </c>
      <c r="AQ29" t="str">
        <f t="shared" si="117"/>
        <v>TRUE</v>
      </c>
      <c r="AR29">
        <f>ROUND(VLOOKUP($B29,MARGIN!$A$42:$P$172,16),0)</f>
        <v>18</v>
      </c>
      <c r="AS29">
        <f t="shared" si="118"/>
        <v>23</v>
      </c>
      <c r="AT29" s="139" t="e">
        <f>VLOOKUP($B29,#REF!,2)*AS29</f>
        <v>#REF!</v>
      </c>
      <c r="AV29">
        <f t="shared" si="119"/>
        <v>0</v>
      </c>
      <c r="AW29">
        <v>1</v>
      </c>
      <c r="AX29">
        <v>1</v>
      </c>
      <c r="AY29">
        <v>1.7884288652400001E-4</v>
      </c>
      <c r="AZ29" s="2" t="s">
        <v>30</v>
      </c>
      <c r="BA29">
        <v>60</v>
      </c>
      <c r="BB29" t="str">
        <f t="shared" si="120"/>
        <v>TRUE</v>
      </c>
      <c r="BC29">
        <f>ROUND(VLOOKUP($B29,MARGIN!$A$42:$P$172,16),0)</f>
        <v>18</v>
      </c>
      <c r="BD29">
        <f t="shared" si="121"/>
        <v>23</v>
      </c>
      <c r="BE29" s="139" t="e">
        <f>VLOOKUP($B29,#REF!,2)*BD29</f>
        <v>#REF!</v>
      </c>
      <c r="BG29">
        <f t="shared" si="99"/>
        <v>0</v>
      </c>
      <c r="BH29">
        <v>1</v>
      </c>
      <c r="BI29">
        <v>-1</v>
      </c>
      <c r="BJ29">
        <f t="shared" si="66"/>
        <v>0</v>
      </c>
      <c r="BK29" s="174">
        <v>-4.4702726866299998E-5</v>
      </c>
      <c r="BL29" s="2">
        <v>10</v>
      </c>
      <c r="BM29">
        <v>60</v>
      </c>
      <c r="BN29" t="str">
        <f t="shared" si="100"/>
        <v>TRUE</v>
      </c>
      <c r="BO29">
        <f>VLOOKUP($A29,'FuturesInfo (3)'!$A$2:$V$80,22)</f>
        <v>0</v>
      </c>
      <c r="BP29">
        <f t="shared" si="49"/>
        <v>0</v>
      </c>
      <c r="BQ29" s="139">
        <f>VLOOKUP($A29,'FuturesInfo (3)'!$A$2:$O$80,15)*BP29</f>
        <v>0</v>
      </c>
      <c r="BR29" s="145">
        <f t="shared" si="67"/>
        <v>0</v>
      </c>
      <c r="BT29">
        <f t="shared" si="68"/>
        <v>1</v>
      </c>
      <c r="BU29">
        <v>-1</v>
      </c>
      <c r="BV29">
        <v>1</v>
      </c>
      <c r="BW29">
        <v>1</v>
      </c>
      <c r="BX29">
        <f t="shared" si="50"/>
        <v>0</v>
      </c>
      <c r="BY29">
        <f t="shared" si="51"/>
        <v>1</v>
      </c>
      <c r="BZ29" s="188">
        <v>2.6822835173700001E-4</v>
      </c>
      <c r="CA29" s="2">
        <v>10</v>
      </c>
      <c r="CB29">
        <v>60</v>
      </c>
      <c r="CC29" t="str">
        <f t="shared" si="52"/>
        <v>TRUE</v>
      </c>
      <c r="CD29">
        <f>VLOOKUP($A29,'FuturesInfo (3)'!$A$2:$V$80,22)</f>
        <v>0</v>
      </c>
      <c r="CE29">
        <f t="shared" si="53"/>
        <v>0</v>
      </c>
      <c r="CF29">
        <f t="shared" si="53"/>
        <v>0</v>
      </c>
      <c r="CG29" s="139">
        <f>VLOOKUP($A29,'FuturesInfo (3)'!$A$2:$O$80,15)*CE29</f>
        <v>0</v>
      </c>
      <c r="CH29" s="145">
        <f t="shared" si="54"/>
        <v>0</v>
      </c>
      <c r="CI29" s="145">
        <f t="shared" si="69"/>
        <v>0</v>
      </c>
      <c r="CK29">
        <f t="shared" si="55"/>
        <v>-1</v>
      </c>
      <c r="CL29">
        <v>-1</v>
      </c>
      <c r="CM29">
        <v>1</v>
      </c>
      <c r="CN29">
        <v>1</v>
      </c>
      <c r="CO29">
        <f t="shared" si="101"/>
        <v>0</v>
      </c>
      <c r="CP29">
        <f t="shared" si="56"/>
        <v>1</v>
      </c>
      <c r="CQ29" s="174">
        <v>2.68156424581E-4</v>
      </c>
      <c r="CR29" s="2">
        <v>10</v>
      </c>
      <c r="CS29">
        <v>60</v>
      </c>
      <c r="CT29" t="str">
        <f t="shared" si="57"/>
        <v>TRUE</v>
      </c>
      <c r="CU29">
        <f>VLOOKUP($A29,'FuturesInfo (3)'!$A$2:$V$80,22)</f>
        <v>0</v>
      </c>
      <c r="CV29">
        <f t="shared" si="58"/>
        <v>0</v>
      </c>
      <c r="CW29">
        <f t="shared" si="70"/>
        <v>0</v>
      </c>
      <c r="CX29" s="139">
        <f>VLOOKUP($A29,'FuturesInfo (3)'!$A$2:$O$80,15)*CW29</f>
        <v>0</v>
      </c>
      <c r="CY29" s="200">
        <f t="shared" si="71"/>
        <v>0</v>
      </c>
      <c r="CZ29" s="200">
        <f t="shared" si="72"/>
        <v>0</v>
      </c>
      <c r="DB29">
        <f t="shared" si="59"/>
        <v>-1</v>
      </c>
      <c r="DC29">
        <v>1</v>
      </c>
      <c r="DD29">
        <v>-1</v>
      </c>
      <c r="DE29">
        <v>1</v>
      </c>
      <c r="DF29">
        <f t="shared" si="102"/>
        <v>1</v>
      </c>
      <c r="DG29">
        <f t="shared" si="60"/>
        <v>0</v>
      </c>
      <c r="DH29" s="174">
        <v>8.93615255413E-5</v>
      </c>
      <c r="DI29" s="2">
        <v>10</v>
      </c>
      <c r="DJ29">
        <v>60</v>
      </c>
      <c r="DK29" t="str">
        <f t="shared" si="61"/>
        <v>TRUE</v>
      </c>
      <c r="DL29">
        <f>VLOOKUP($A29,'FuturesInfo (3)'!$A$2:$V$80,22)</f>
        <v>0</v>
      </c>
      <c r="DM29">
        <f t="shared" si="62"/>
        <v>0</v>
      </c>
      <c r="DN29">
        <f t="shared" si="73"/>
        <v>0</v>
      </c>
      <c r="DO29" s="139">
        <f>VLOOKUP($A29,'FuturesInfo (3)'!$A$2:$O$80,15)*DN29</f>
        <v>0</v>
      </c>
      <c r="DP29" s="200">
        <f t="shared" si="63"/>
        <v>0</v>
      </c>
      <c r="DQ29" s="200">
        <f t="shared" si="74"/>
        <v>0</v>
      </c>
      <c r="DS29">
        <v>1</v>
      </c>
      <c r="DT29">
        <v>1</v>
      </c>
      <c r="DU29">
        <v>-1</v>
      </c>
      <c r="DV29">
        <v>-1</v>
      </c>
      <c r="DW29">
        <v>0</v>
      </c>
      <c r="DX29">
        <v>1</v>
      </c>
      <c r="DY29" s="174">
        <v>-4.47067238913E-5</v>
      </c>
      <c r="DZ29" s="2">
        <v>10</v>
      </c>
      <c r="EA29">
        <v>60</v>
      </c>
      <c r="EB29" t="s">
        <v>1273</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1273</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1273</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1273</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1273</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1273</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1273</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1273</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1273</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1273</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1273</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1273</v>
      </c>
      <c r="OI29">
        <v>0</v>
      </c>
      <c r="OJ29" s="257">
        <v>1</v>
      </c>
      <c r="OK29">
        <v>0</v>
      </c>
      <c r="OL29" s="139">
        <v>0</v>
      </c>
      <c r="OM29" s="139">
        <v>0</v>
      </c>
      <c r="ON29" s="200">
        <v>0</v>
      </c>
      <c r="OO29" s="200">
        <v>0</v>
      </c>
      <c r="OP29" s="200">
        <v>0</v>
      </c>
      <c r="OQ29" s="200">
        <v>0</v>
      </c>
      <c r="OR29" s="200">
        <v>0</v>
      </c>
      <c r="OT29">
        <f t="shared" si="75"/>
        <v>1</v>
      </c>
      <c r="OU29" s="244">
        <v>-1</v>
      </c>
      <c r="OV29" s="218">
        <v>1</v>
      </c>
      <c r="OW29" s="245">
        <v>4</v>
      </c>
      <c r="OX29">
        <f t="shared" si="105"/>
        <v>-1</v>
      </c>
      <c r="OY29">
        <f t="shared" si="77"/>
        <v>1</v>
      </c>
      <c r="OZ29" s="218"/>
      <c r="PA29">
        <f t="shared" si="103"/>
        <v>0</v>
      </c>
      <c r="PB29">
        <f t="shared" si="78"/>
        <v>0</v>
      </c>
      <c r="PC29">
        <f t="shared" si="79"/>
        <v>0</v>
      </c>
      <c r="PD29">
        <f t="shared" si="80"/>
        <v>0</v>
      </c>
      <c r="PE29" s="254"/>
      <c r="PF29" s="206">
        <v>42538</v>
      </c>
      <c r="PG29">
        <v>60</v>
      </c>
      <c r="PH29" t="str">
        <f t="shared" si="64"/>
        <v>TRUE</v>
      </c>
      <c r="PI29">
        <f>VLOOKUP($A29,'FuturesInfo (3)'!$A$2:$V$80,22)</f>
        <v>0</v>
      </c>
      <c r="PJ29" s="257">
        <v>1</v>
      </c>
      <c r="PK29">
        <f t="shared" si="81"/>
        <v>0</v>
      </c>
      <c r="PL29" s="139">
        <f>VLOOKUP($A29,'FuturesInfo (3)'!$A$2:$O$80,15)*PI29</f>
        <v>0</v>
      </c>
      <c r="PM29" s="139">
        <f>VLOOKUP($A29,'FuturesInfo (3)'!$A$2:$O$80,15)*PK29</f>
        <v>0</v>
      </c>
      <c r="PN29" s="200">
        <f t="shared" si="82"/>
        <v>0</v>
      </c>
      <c r="PO29" s="200">
        <f t="shared" si="83"/>
        <v>0</v>
      </c>
      <c r="PP29" s="200">
        <f t="shared" si="84"/>
        <v>0</v>
      </c>
      <c r="PQ29" s="200">
        <f t="shared" si="85"/>
        <v>0</v>
      </c>
      <c r="PR29" s="200">
        <f t="shared" si="107"/>
        <v>0</v>
      </c>
      <c r="PT29">
        <f t="shared" si="87"/>
        <v>-1</v>
      </c>
      <c r="PU29" s="244"/>
      <c r="PV29" s="218"/>
      <c r="PW29" s="245"/>
      <c r="PX29">
        <f t="shared" si="106"/>
        <v>0</v>
      </c>
      <c r="PY29">
        <f t="shared" si="89"/>
        <v>0</v>
      </c>
      <c r="PZ29" s="218"/>
      <c r="QA29">
        <f t="shared" si="104"/>
        <v>1</v>
      </c>
      <c r="QB29">
        <f t="shared" si="90"/>
        <v>1</v>
      </c>
      <c r="QC29">
        <f t="shared" si="91"/>
        <v>1</v>
      </c>
      <c r="QD29">
        <f t="shared" si="92"/>
        <v>1</v>
      </c>
      <c r="QE29" s="254"/>
      <c r="QF29" s="206">
        <v>42538</v>
      </c>
      <c r="QG29">
        <v>60</v>
      </c>
      <c r="QH29" t="str">
        <f t="shared" si="65"/>
        <v>FALSE</v>
      </c>
      <c r="QI29">
        <f>VLOOKUP($A29,'FuturesInfo (3)'!$A$2:$V$80,22)</f>
        <v>0</v>
      </c>
      <c r="QJ29" s="257"/>
      <c r="QK29">
        <f t="shared" si="93"/>
        <v>0</v>
      </c>
      <c r="QL29" s="139">
        <f>VLOOKUP($A29,'FuturesInfo (3)'!$A$2:$O$80,15)*QI29</f>
        <v>0</v>
      </c>
      <c r="QM29" s="139">
        <f>VLOOKUP($A29,'FuturesInfo (3)'!$A$2:$O$80,15)*QK29</f>
        <v>0</v>
      </c>
      <c r="QN29" s="200">
        <f t="shared" si="94"/>
        <v>0</v>
      </c>
      <c r="QO29" s="200">
        <f t="shared" si="95"/>
        <v>0</v>
      </c>
      <c r="QP29" s="200">
        <f t="shared" si="96"/>
        <v>0</v>
      </c>
      <c r="QQ29" s="200">
        <f t="shared" si="97"/>
        <v>0</v>
      </c>
      <c r="QR29" s="200">
        <f t="shared" si="108"/>
        <v>0</v>
      </c>
    </row>
    <row r="30" spans="1:460"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09"/>
        <v>TRUE</v>
      </c>
      <c r="N30">
        <f>ROUND(VLOOKUP($B30,MARGIN!$A$42:$P$172,16),0)</f>
        <v>21</v>
      </c>
      <c r="P30">
        <f t="shared" si="110"/>
        <v>0</v>
      </c>
      <c r="Q30">
        <v>1</v>
      </c>
      <c r="R30">
        <v>-1</v>
      </c>
      <c r="S30" s="113" t="s">
        <v>954</v>
      </c>
      <c r="T30" s="2" t="s">
        <v>30</v>
      </c>
      <c r="U30">
        <v>60</v>
      </c>
      <c r="V30" t="str">
        <f t="shared" si="111"/>
        <v>TRUE</v>
      </c>
      <c r="W30">
        <f>ROUND(VLOOKUP($B30,MARGIN!$A$42:$P$172,16),0)</f>
        <v>21</v>
      </c>
      <c r="X30">
        <f t="shared" si="112"/>
        <v>21</v>
      </c>
      <c r="Z30">
        <f t="shared" si="113"/>
        <v>0</v>
      </c>
      <c r="AA30">
        <v>1</v>
      </c>
      <c r="AB30">
        <v>-1</v>
      </c>
      <c r="AC30" s="113" t="s">
        <v>954</v>
      </c>
      <c r="AD30" s="2" t="s">
        <v>30</v>
      </c>
      <c r="AE30">
        <v>60</v>
      </c>
      <c r="AF30" t="str">
        <f t="shared" si="114"/>
        <v>TRUE</v>
      </c>
      <c r="AG30">
        <f>ROUND(VLOOKUP($B30,MARGIN!$A$42:$P$172,16),0)</f>
        <v>21</v>
      </c>
      <c r="AH30">
        <f t="shared" si="115"/>
        <v>16</v>
      </c>
      <c r="AI30" s="139" t="e">
        <f>VLOOKUP($B30,#REF!,2)*AH30</f>
        <v>#REF!</v>
      </c>
      <c r="AK30">
        <f t="shared" si="116"/>
        <v>2</v>
      </c>
      <c r="AL30">
        <v>1</v>
      </c>
      <c r="AM30">
        <v>-1</v>
      </c>
      <c r="AN30" s="113" t="s">
        <v>954</v>
      </c>
      <c r="AO30" s="2" t="s">
        <v>30</v>
      </c>
      <c r="AP30">
        <v>60</v>
      </c>
      <c r="AQ30" t="str">
        <f t="shared" si="117"/>
        <v>TRUE</v>
      </c>
      <c r="AR30">
        <f>ROUND(VLOOKUP($B30,MARGIN!$A$42:$P$172,16),0)</f>
        <v>21</v>
      </c>
      <c r="AS30">
        <f t="shared" si="118"/>
        <v>16</v>
      </c>
      <c r="AT30" s="139" t="e">
        <f>VLOOKUP($B30,#REF!,2)*AS30</f>
        <v>#REF!</v>
      </c>
      <c r="AV30">
        <f t="shared" si="119"/>
        <v>2</v>
      </c>
      <c r="AW30">
        <v>1</v>
      </c>
      <c r="AX30">
        <v>-1</v>
      </c>
      <c r="AY30" s="113">
        <v>-2.5237229961599998E-4</v>
      </c>
      <c r="AZ30" s="2" t="s">
        <v>30</v>
      </c>
      <c r="BA30">
        <v>60</v>
      </c>
      <c r="BB30" t="str">
        <f t="shared" si="120"/>
        <v>TRUE</v>
      </c>
      <c r="BC30">
        <f>ROUND(VLOOKUP($B30,MARGIN!$A$42:$P$172,16),0)</f>
        <v>21</v>
      </c>
      <c r="BD30">
        <f t="shared" si="121"/>
        <v>16</v>
      </c>
      <c r="BE30" s="139" t="e">
        <f>VLOOKUP($B30,#REF!,2)*BD30</f>
        <v>#REF!</v>
      </c>
      <c r="BG30">
        <f t="shared" si="99"/>
        <v>0</v>
      </c>
      <c r="BH30">
        <v>-1</v>
      </c>
      <c r="BI30">
        <v>1</v>
      </c>
      <c r="BJ30">
        <f t="shared" si="66"/>
        <v>0</v>
      </c>
      <c r="BK30" s="174">
        <v>5.0487201494600003E-5</v>
      </c>
      <c r="BL30" s="2">
        <v>10</v>
      </c>
      <c r="BM30">
        <v>60</v>
      </c>
      <c r="BN30" t="str">
        <f t="shared" si="100"/>
        <v>TRUE</v>
      </c>
      <c r="BO30">
        <f>VLOOKUP($A30,'FuturesInfo (3)'!$A$2:$V$80,22)</f>
        <v>0</v>
      </c>
      <c r="BP30">
        <f t="shared" si="49"/>
        <v>0</v>
      </c>
      <c r="BQ30" s="139">
        <f>VLOOKUP($A30,'FuturesInfo (3)'!$A$2:$O$80,15)*BP30</f>
        <v>0</v>
      </c>
      <c r="BR30" s="145">
        <f t="shared" si="67"/>
        <v>0</v>
      </c>
      <c r="BT30">
        <f t="shared" si="68"/>
        <v>-1</v>
      </c>
      <c r="BU30">
        <v>-1</v>
      </c>
      <c r="BV30">
        <v>1</v>
      </c>
      <c r="BW30">
        <v>1</v>
      </c>
      <c r="BX30">
        <f t="shared" si="50"/>
        <v>0</v>
      </c>
      <c r="BY30">
        <f t="shared" si="51"/>
        <v>1</v>
      </c>
      <c r="BZ30" s="188">
        <v>1.00969305331E-3</v>
      </c>
      <c r="CA30" s="2">
        <v>10</v>
      </c>
      <c r="CB30">
        <v>60</v>
      </c>
      <c r="CC30" t="str">
        <f t="shared" si="52"/>
        <v>TRUE</v>
      </c>
      <c r="CD30">
        <f>VLOOKUP($A30,'FuturesInfo (3)'!$A$2:$V$80,22)</f>
        <v>0</v>
      </c>
      <c r="CE30">
        <f t="shared" si="53"/>
        <v>0</v>
      </c>
      <c r="CF30">
        <f t="shared" si="53"/>
        <v>0</v>
      </c>
      <c r="CG30" s="139">
        <f>VLOOKUP($A30,'FuturesInfo (3)'!$A$2:$O$80,15)*CE30</f>
        <v>0</v>
      </c>
      <c r="CH30" s="145">
        <f t="shared" si="54"/>
        <v>0</v>
      </c>
      <c r="CI30" s="145">
        <f t="shared" si="69"/>
        <v>0</v>
      </c>
      <c r="CK30">
        <f t="shared" si="55"/>
        <v>-1</v>
      </c>
      <c r="CL30">
        <v>1</v>
      </c>
      <c r="CM30">
        <v>1</v>
      </c>
      <c r="CN30">
        <v>-1</v>
      </c>
      <c r="CO30">
        <f t="shared" si="101"/>
        <v>0</v>
      </c>
      <c r="CP30">
        <f t="shared" si="56"/>
        <v>0</v>
      </c>
      <c r="CQ30" s="174">
        <v>-1.00867460157E-4</v>
      </c>
      <c r="CR30" s="2">
        <v>10</v>
      </c>
      <c r="CS30">
        <v>60</v>
      </c>
      <c r="CT30" t="str">
        <f t="shared" si="57"/>
        <v>TRUE</v>
      </c>
      <c r="CU30">
        <f>VLOOKUP($A30,'FuturesInfo (3)'!$A$2:$V$80,22)</f>
        <v>0</v>
      </c>
      <c r="CV30">
        <f t="shared" si="58"/>
        <v>0</v>
      </c>
      <c r="CW30">
        <f t="shared" si="70"/>
        <v>0</v>
      </c>
      <c r="CX30" s="139">
        <f>VLOOKUP($A30,'FuturesInfo (3)'!$A$2:$O$80,15)*CW30</f>
        <v>0</v>
      </c>
      <c r="CY30" s="200">
        <f t="shared" si="71"/>
        <v>0</v>
      </c>
      <c r="CZ30" s="200">
        <f t="shared" si="72"/>
        <v>0</v>
      </c>
      <c r="DB30">
        <f t="shared" si="59"/>
        <v>1</v>
      </c>
      <c r="DC30">
        <v>1</v>
      </c>
      <c r="DD30">
        <v>1</v>
      </c>
      <c r="DE30">
        <v>1</v>
      </c>
      <c r="DF30">
        <f t="shared" si="102"/>
        <v>1</v>
      </c>
      <c r="DG30">
        <f t="shared" si="60"/>
        <v>1</v>
      </c>
      <c r="DH30" s="174">
        <v>1.51316453142E-4</v>
      </c>
      <c r="DI30" s="2">
        <v>10</v>
      </c>
      <c r="DJ30">
        <v>60</v>
      </c>
      <c r="DK30" t="str">
        <f t="shared" si="61"/>
        <v>TRUE</v>
      </c>
      <c r="DL30">
        <f>VLOOKUP($A30,'FuturesInfo (3)'!$A$2:$V$80,22)</f>
        <v>0</v>
      </c>
      <c r="DM30">
        <f t="shared" si="62"/>
        <v>0</v>
      </c>
      <c r="DN30">
        <f t="shared" si="73"/>
        <v>0</v>
      </c>
      <c r="DO30" s="139">
        <f>VLOOKUP($A30,'FuturesInfo (3)'!$A$2:$O$80,15)*DN30</f>
        <v>0</v>
      </c>
      <c r="DP30" s="200">
        <f t="shared" si="63"/>
        <v>0</v>
      </c>
      <c r="DQ30" s="200">
        <f t="shared" si="74"/>
        <v>0</v>
      </c>
      <c r="DS30">
        <v>1</v>
      </c>
      <c r="DT30">
        <v>1</v>
      </c>
      <c r="DU30">
        <v>1</v>
      </c>
      <c r="DV30">
        <v>1</v>
      </c>
      <c r="DW30">
        <v>1</v>
      </c>
      <c r="DX30">
        <v>1</v>
      </c>
      <c r="DY30" s="174">
        <v>5.0431186645799997E-5</v>
      </c>
      <c r="DZ30" s="2">
        <v>10</v>
      </c>
      <c r="EA30">
        <v>60</v>
      </c>
      <c r="EB30" t="s">
        <v>1273</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1273</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1273</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1273</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1273</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1273</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1273</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1273</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1273</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1273</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1273</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1273</v>
      </c>
      <c r="OI30">
        <v>0</v>
      </c>
      <c r="OJ30" s="257">
        <v>1</v>
      </c>
      <c r="OK30">
        <v>0</v>
      </c>
      <c r="OL30" s="139">
        <v>0</v>
      </c>
      <c r="OM30" s="139">
        <v>0</v>
      </c>
      <c r="ON30" s="200">
        <v>0</v>
      </c>
      <c r="OO30" s="200">
        <v>0</v>
      </c>
      <c r="OP30" s="200">
        <v>0</v>
      </c>
      <c r="OQ30" s="200">
        <v>0</v>
      </c>
      <c r="OR30" s="200">
        <v>0</v>
      </c>
      <c r="OT30">
        <f t="shared" si="75"/>
        <v>-1</v>
      </c>
      <c r="OU30" s="244">
        <v>1</v>
      </c>
      <c r="OV30" s="218">
        <v>1</v>
      </c>
      <c r="OW30" s="245">
        <v>-5</v>
      </c>
      <c r="OX30">
        <f t="shared" si="105"/>
        <v>-1</v>
      </c>
      <c r="OY30">
        <f t="shared" si="77"/>
        <v>-1</v>
      </c>
      <c r="OZ30" s="218"/>
      <c r="PA30">
        <f t="shared" si="103"/>
        <v>0</v>
      </c>
      <c r="PB30">
        <f t="shared" si="78"/>
        <v>0</v>
      </c>
      <c r="PC30">
        <f t="shared" si="79"/>
        <v>0</v>
      </c>
      <c r="PD30">
        <f t="shared" si="80"/>
        <v>0</v>
      </c>
      <c r="PE30" s="254"/>
      <c r="PF30" s="206">
        <v>42537</v>
      </c>
      <c r="PG30">
        <v>60</v>
      </c>
      <c r="PH30" t="str">
        <f t="shared" si="64"/>
        <v>TRUE</v>
      </c>
      <c r="PI30">
        <f>VLOOKUP($A30,'FuturesInfo (3)'!$A$2:$V$80,22)</f>
        <v>0</v>
      </c>
      <c r="PJ30" s="257">
        <v>2</v>
      </c>
      <c r="PK30">
        <f t="shared" si="81"/>
        <v>0</v>
      </c>
      <c r="PL30" s="139">
        <f>VLOOKUP($A30,'FuturesInfo (3)'!$A$2:$O$80,15)*PI30</f>
        <v>0</v>
      </c>
      <c r="PM30" s="139">
        <f>VLOOKUP($A30,'FuturesInfo (3)'!$A$2:$O$80,15)*PK30</f>
        <v>0</v>
      </c>
      <c r="PN30" s="200">
        <f t="shared" si="82"/>
        <v>0</v>
      </c>
      <c r="PO30" s="200">
        <f t="shared" si="83"/>
        <v>0</v>
      </c>
      <c r="PP30" s="200">
        <f t="shared" si="84"/>
        <v>0</v>
      </c>
      <c r="PQ30" s="200">
        <f t="shared" si="85"/>
        <v>0</v>
      </c>
      <c r="PR30" s="200">
        <f t="shared" si="107"/>
        <v>0</v>
      </c>
      <c r="PT30">
        <f t="shared" si="87"/>
        <v>1</v>
      </c>
      <c r="PU30" s="244"/>
      <c r="PV30" s="218"/>
      <c r="PW30" s="245"/>
      <c r="PX30">
        <f t="shared" si="106"/>
        <v>0</v>
      </c>
      <c r="PY30">
        <f t="shared" si="89"/>
        <v>0</v>
      </c>
      <c r="PZ30" s="218"/>
      <c r="QA30">
        <f t="shared" si="104"/>
        <v>1</v>
      </c>
      <c r="QB30">
        <f t="shared" si="90"/>
        <v>1</v>
      </c>
      <c r="QC30">
        <f t="shared" si="91"/>
        <v>1</v>
      </c>
      <c r="QD30">
        <f t="shared" si="92"/>
        <v>1</v>
      </c>
      <c r="QE30" s="254"/>
      <c r="QF30" s="206">
        <v>42537</v>
      </c>
      <c r="QG30">
        <v>60</v>
      </c>
      <c r="QH30" t="str">
        <f t="shared" si="65"/>
        <v>FALSE</v>
      </c>
      <c r="QI30">
        <f>VLOOKUP($A30,'FuturesInfo (3)'!$A$2:$V$80,22)</f>
        <v>0</v>
      </c>
      <c r="QJ30" s="257"/>
      <c r="QK30">
        <f t="shared" si="93"/>
        <v>0</v>
      </c>
      <c r="QL30" s="139">
        <f>VLOOKUP($A30,'FuturesInfo (3)'!$A$2:$O$80,15)*QI30</f>
        <v>0</v>
      </c>
      <c r="QM30" s="139">
        <f>VLOOKUP($A30,'FuturesInfo (3)'!$A$2:$O$80,15)*QK30</f>
        <v>0</v>
      </c>
      <c r="QN30" s="200">
        <f t="shared" si="94"/>
        <v>0</v>
      </c>
      <c r="QO30" s="200">
        <f t="shared" si="95"/>
        <v>0</v>
      </c>
      <c r="QP30" s="200">
        <f t="shared" si="96"/>
        <v>0</v>
      </c>
      <c r="QQ30" s="200">
        <f t="shared" si="97"/>
        <v>0</v>
      </c>
      <c r="QR30" s="200">
        <f t="shared" si="108"/>
        <v>0</v>
      </c>
    </row>
    <row r="31" spans="1:460"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09"/>
        <v>TRUE</v>
      </c>
      <c r="N31">
        <f>ROUND(VLOOKUP($B31,MARGIN!$A$42:$P$172,16),0)</f>
        <v>1</v>
      </c>
      <c r="P31">
        <f t="shared" si="110"/>
        <v>0</v>
      </c>
      <c r="Q31">
        <v>-1</v>
      </c>
      <c r="R31">
        <v>1</v>
      </c>
      <c r="S31" t="s">
        <v>958</v>
      </c>
      <c r="T31" s="2" t="s">
        <v>433</v>
      </c>
      <c r="U31">
        <v>60</v>
      </c>
      <c r="V31" t="str">
        <f t="shared" si="111"/>
        <v>TRUE</v>
      </c>
      <c r="W31">
        <f>ROUND(VLOOKUP($B31,MARGIN!$A$42:$P$172,16),0)</f>
        <v>1</v>
      </c>
      <c r="X31">
        <f t="shared" si="112"/>
        <v>1</v>
      </c>
      <c r="Z31">
        <f t="shared" si="113"/>
        <v>0</v>
      </c>
      <c r="AA31">
        <v>-1</v>
      </c>
      <c r="AB31">
        <v>-1</v>
      </c>
      <c r="AC31" t="s">
        <v>978</v>
      </c>
      <c r="AD31" s="2" t="s">
        <v>433</v>
      </c>
      <c r="AE31">
        <v>60</v>
      </c>
      <c r="AF31" t="str">
        <f t="shared" si="114"/>
        <v>TRUE</v>
      </c>
      <c r="AG31">
        <f>ROUND(VLOOKUP($B31,MARGIN!$A$42:$P$172,16),0)</f>
        <v>1</v>
      </c>
      <c r="AH31">
        <f t="shared" si="115"/>
        <v>1</v>
      </c>
      <c r="AI31" s="139" t="e">
        <f>VLOOKUP($B31,#REF!,2)*AH31</f>
        <v>#REF!</v>
      </c>
      <c r="AK31">
        <f t="shared" si="116"/>
        <v>0</v>
      </c>
      <c r="AL31">
        <v>-1</v>
      </c>
      <c r="AM31">
        <v>-1</v>
      </c>
      <c r="AN31" t="s">
        <v>978</v>
      </c>
      <c r="AO31" s="2" t="s">
        <v>433</v>
      </c>
      <c r="AP31">
        <v>60</v>
      </c>
      <c r="AQ31" t="str">
        <f t="shared" si="117"/>
        <v>TRUE</v>
      </c>
      <c r="AR31">
        <f>ROUND(VLOOKUP($B31,MARGIN!$A$42:$P$172,16),0)</f>
        <v>1</v>
      </c>
      <c r="AS31">
        <f t="shared" si="118"/>
        <v>1</v>
      </c>
      <c r="AT31" s="139" t="e">
        <f>VLOOKUP($B31,#REF!,2)*AS31</f>
        <v>#REF!</v>
      </c>
      <c r="AV31">
        <f t="shared" si="119"/>
        <v>0</v>
      </c>
      <c r="AW31">
        <v>-1</v>
      </c>
      <c r="AX31">
        <v>1</v>
      </c>
      <c r="AY31">
        <v>4.6252848907400003E-3</v>
      </c>
      <c r="AZ31" s="2" t="s">
        <v>433</v>
      </c>
      <c r="BA31">
        <v>60</v>
      </c>
      <c r="BB31" t="str">
        <f t="shared" si="120"/>
        <v>TRUE</v>
      </c>
      <c r="BC31">
        <f>ROUND(VLOOKUP($B31,MARGIN!$A$42:$P$172,16),0)</f>
        <v>1</v>
      </c>
      <c r="BD31">
        <f t="shared" si="121"/>
        <v>1</v>
      </c>
      <c r="BE31" s="139" t="e">
        <f>VLOOKUP($B31,#REF!,2)*BD31</f>
        <v>#REF!</v>
      </c>
      <c r="BG31">
        <f t="shared" si="99"/>
        <v>0</v>
      </c>
      <c r="BH31">
        <v>1</v>
      </c>
      <c r="BI31">
        <v>1</v>
      </c>
      <c r="BJ31">
        <f t="shared" si="66"/>
        <v>1</v>
      </c>
      <c r="BK31" s="1">
        <v>6.0719290051399998E-3</v>
      </c>
      <c r="BL31" s="2">
        <v>10</v>
      </c>
      <c r="BM31">
        <v>60</v>
      </c>
      <c r="BN31" t="str">
        <f t="shared" si="100"/>
        <v>TRUE</v>
      </c>
      <c r="BO31">
        <f>VLOOKUP($A31,'FuturesInfo (3)'!$A$2:$V$80,22)</f>
        <v>1</v>
      </c>
      <c r="BP31">
        <f t="shared" si="49"/>
        <v>1</v>
      </c>
      <c r="BQ31" s="139">
        <f>VLOOKUP($A31,'FuturesInfo (3)'!$A$2:$O$80,15)*BP31</f>
        <v>151430</v>
      </c>
      <c r="BR31" s="145">
        <f t="shared" si="67"/>
        <v>919.47220924835017</v>
      </c>
      <c r="BT31">
        <f t="shared" si="68"/>
        <v>1</v>
      </c>
      <c r="BU31">
        <v>1</v>
      </c>
      <c r="BV31">
        <v>-1</v>
      </c>
      <c r="BW31">
        <v>-1</v>
      </c>
      <c r="BX31">
        <f t="shared" si="50"/>
        <v>0</v>
      </c>
      <c r="BY31">
        <f t="shared" si="51"/>
        <v>1</v>
      </c>
      <c r="BZ31" s="188">
        <v>-5.8363178140300002E-3</v>
      </c>
      <c r="CA31" s="2">
        <v>10</v>
      </c>
      <c r="CB31">
        <v>60</v>
      </c>
      <c r="CC31" t="str">
        <f t="shared" si="52"/>
        <v>TRUE</v>
      </c>
      <c r="CD31">
        <f>VLOOKUP($A31,'FuturesInfo (3)'!$A$2:$V$80,22)</f>
        <v>1</v>
      </c>
      <c r="CE31">
        <f t="shared" si="53"/>
        <v>1</v>
      </c>
      <c r="CF31">
        <f t="shared" si="53"/>
        <v>1</v>
      </c>
      <c r="CG31" s="139">
        <f>VLOOKUP($A31,'FuturesInfo (3)'!$A$2:$O$80,15)*CE31</f>
        <v>151430</v>
      </c>
      <c r="CH31" s="145">
        <f t="shared" si="54"/>
        <v>-883.79360657856296</v>
      </c>
      <c r="CI31" s="145">
        <f t="shared" si="69"/>
        <v>883.79360657856296</v>
      </c>
      <c r="CK31">
        <f t="shared" si="55"/>
        <v>1</v>
      </c>
      <c r="CL31">
        <v>1</v>
      </c>
      <c r="CM31">
        <v>-1</v>
      </c>
      <c r="CN31">
        <v>1</v>
      </c>
      <c r="CO31">
        <f t="shared" si="101"/>
        <v>1</v>
      </c>
      <c r="CP31">
        <f t="shared" si="56"/>
        <v>0</v>
      </c>
      <c r="CQ31" s="1">
        <v>9.2728485657099999E-3</v>
      </c>
      <c r="CR31" s="2">
        <v>10</v>
      </c>
      <c r="CS31">
        <v>60</v>
      </c>
      <c r="CT31" t="str">
        <f t="shared" si="57"/>
        <v>TRUE</v>
      </c>
      <c r="CU31">
        <f>VLOOKUP($A31,'FuturesInfo (3)'!$A$2:$V$80,22)</f>
        <v>1</v>
      </c>
      <c r="CV31">
        <f t="shared" si="58"/>
        <v>1</v>
      </c>
      <c r="CW31">
        <f t="shared" si="70"/>
        <v>1</v>
      </c>
      <c r="CX31" s="139">
        <f>VLOOKUP($A31,'FuturesInfo (3)'!$A$2:$O$80,15)*CW31</f>
        <v>151430</v>
      </c>
      <c r="CY31" s="200">
        <f t="shared" si="71"/>
        <v>1404.1874583054653</v>
      </c>
      <c r="CZ31" s="200">
        <f t="shared" si="72"/>
        <v>-1404.1874583054653</v>
      </c>
      <c r="DB31">
        <f t="shared" si="59"/>
        <v>1</v>
      </c>
      <c r="DC31">
        <v>1</v>
      </c>
      <c r="DD31">
        <v>-1</v>
      </c>
      <c r="DE31">
        <v>1</v>
      </c>
      <c r="DF31">
        <f t="shared" si="102"/>
        <v>1</v>
      </c>
      <c r="DG31">
        <f t="shared" si="60"/>
        <v>0</v>
      </c>
      <c r="DH31" s="1">
        <v>3.2388128759300002E-3</v>
      </c>
      <c r="DI31" s="2">
        <v>10</v>
      </c>
      <c r="DJ31">
        <v>60</v>
      </c>
      <c r="DK31" t="str">
        <f t="shared" si="61"/>
        <v>TRUE</v>
      </c>
      <c r="DL31">
        <f>VLOOKUP($A31,'FuturesInfo (3)'!$A$2:$V$80,22)</f>
        <v>1</v>
      </c>
      <c r="DM31">
        <f t="shared" si="62"/>
        <v>1</v>
      </c>
      <c r="DN31">
        <f t="shared" si="73"/>
        <v>1</v>
      </c>
      <c r="DO31" s="139">
        <f>VLOOKUP($A31,'FuturesInfo (3)'!$A$2:$O$80,15)*DN31</f>
        <v>151430</v>
      </c>
      <c r="DP31" s="200">
        <f t="shared" si="63"/>
        <v>490.45343380207993</v>
      </c>
      <c r="DQ31" s="200">
        <f t="shared" si="74"/>
        <v>-490.45343380207993</v>
      </c>
      <c r="DS31">
        <v>1</v>
      </c>
      <c r="DT31">
        <v>1</v>
      </c>
      <c r="DU31">
        <v>-1</v>
      </c>
      <c r="DV31">
        <v>1</v>
      </c>
      <c r="DW31">
        <v>1</v>
      </c>
      <c r="DX31">
        <v>0</v>
      </c>
      <c r="DY31" s="1">
        <v>4.2825141652399999E-3</v>
      </c>
      <c r="DZ31" s="2">
        <v>10</v>
      </c>
      <c r="EA31">
        <v>60</v>
      </c>
      <c r="EB31" t="s">
        <v>1273</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1273</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1273</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1273</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1273</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1273</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1273</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1273</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1273</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1273</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1273</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1273</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f t="shared" si="75"/>
        <v>1</v>
      </c>
      <c r="OU31" s="244">
        <v>-1</v>
      </c>
      <c r="OV31" s="218">
        <v>1</v>
      </c>
      <c r="OW31" s="245">
        <v>-4</v>
      </c>
      <c r="OX31">
        <f t="shared" si="105"/>
        <v>1</v>
      </c>
      <c r="OY31">
        <f t="shared" si="77"/>
        <v>-1</v>
      </c>
      <c r="OZ31" s="218"/>
      <c r="PA31">
        <f t="shared" si="103"/>
        <v>0</v>
      </c>
      <c r="PB31">
        <f t="shared" si="78"/>
        <v>0</v>
      </c>
      <c r="PC31">
        <f t="shared" si="79"/>
        <v>0</v>
      </c>
      <c r="PD31">
        <f t="shared" si="80"/>
        <v>0</v>
      </c>
      <c r="PE31" s="253"/>
      <c r="PF31" s="206">
        <v>42538</v>
      </c>
      <c r="PG31">
        <v>60</v>
      </c>
      <c r="PH31" t="str">
        <f t="shared" si="64"/>
        <v>TRUE</v>
      </c>
      <c r="PI31">
        <f>VLOOKUP($A31,'FuturesInfo (3)'!$A$2:$V$80,22)</f>
        <v>1</v>
      </c>
      <c r="PJ31" s="257">
        <v>2</v>
      </c>
      <c r="PK31">
        <f t="shared" si="81"/>
        <v>1</v>
      </c>
      <c r="PL31" s="139">
        <f>VLOOKUP($A31,'FuturesInfo (3)'!$A$2:$O$80,15)*PI31</f>
        <v>151430</v>
      </c>
      <c r="PM31" s="139">
        <f>VLOOKUP($A31,'FuturesInfo (3)'!$A$2:$O$80,15)*PK31</f>
        <v>151430</v>
      </c>
      <c r="PN31" s="200">
        <f t="shared" si="82"/>
        <v>0</v>
      </c>
      <c r="PO31" s="200">
        <f t="shared" si="83"/>
        <v>0</v>
      </c>
      <c r="PP31" s="200">
        <f t="shared" si="84"/>
        <v>0</v>
      </c>
      <c r="PQ31" s="200">
        <f t="shared" si="85"/>
        <v>0</v>
      </c>
      <c r="PR31" s="200">
        <f t="shared" si="107"/>
        <v>0</v>
      </c>
      <c r="PT31">
        <f t="shared" si="87"/>
        <v>-1</v>
      </c>
      <c r="PU31" s="244"/>
      <c r="PV31" s="218"/>
      <c r="PW31" s="245"/>
      <c r="PX31">
        <f t="shared" si="106"/>
        <v>0</v>
      </c>
      <c r="PY31">
        <f t="shared" si="89"/>
        <v>0</v>
      </c>
      <c r="PZ31" s="218"/>
      <c r="QA31">
        <f t="shared" si="104"/>
        <v>1</v>
      </c>
      <c r="QB31">
        <f t="shared" si="90"/>
        <v>1</v>
      </c>
      <c r="QC31">
        <f t="shared" si="91"/>
        <v>1</v>
      </c>
      <c r="QD31">
        <f t="shared" si="92"/>
        <v>1</v>
      </c>
      <c r="QE31" s="253"/>
      <c r="QF31" s="206">
        <v>42538</v>
      </c>
      <c r="QG31">
        <v>60</v>
      </c>
      <c r="QH31" t="str">
        <f t="shared" si="65"/>
        <v>FALSE</v>
      </c>
      <c r="QI31">
        <f>VLOOKUP($A31,'FuturesInfo (3)'!$A$2:$V$80,22)</f>
        <v>1</v>
      </c>
      <c r="QJ31" s="257"/>
      <c r="QK31">
        <f t="shared" si="93"/>
        <v>1</v>
      </c>
      <c r="QL31" s="139">
        <f>VLOOKUP($A31,'FuturesInfo (3)'!$A$2:$O$80,15)*QI31</f>
        <v>151430</v>
      </c>
      <c r="QM31" s="139">
        <f>VLOOKUP($A31,'FuturesInfo (3)'!$A$2:$O$80,15)*QK31</f>
        <v>151430</v>
      </c>
      <c r="QN31" s="200">
        <f t="shared" si="94"/>
        <v>0</v>
      </c>
      <c r="QO31" s="200">
        <f t="shared" si="95"/>
        <v>0</v>
      </c>
      <c r="QP31" s="200">
        <f t="shared" si="96"/>
        <v>0</v>
      </c>
      <c r="QQ31" s="200">
        <f t="shared" si="97"/>
        <v>0</v>
      </c>
      <c r="QR31" s="200">
        <f t="shared" si="108"/>
        <v>0</v>
      </c>
    </row>
    <row r="32" spans="1:460"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09"/>
        <v>TRUE</v>
      </c>
      <c r="N32">
        <f>ROUND(VLOOKUP($B32,MARGIN!$A$42:$P$172,16),0)</f>
        <v>2</v>
      </c>
      <c r="P32">
        <f t="shared" si="110"/>
        <v>2</v>
      </c>
      <c r="Q32">
        <v>1</v>
      </c>
      <c r="R32">
        <v>1</v>
      </c>
      <c r="S32" t="s">
        <v>956</v>
      </c>
      <c r="T32" s="2" t="s">
        <v>30</v>
      </c>
      <c r="U32">
        <v>60</v>
      </c>
      <c r="V32" t="str">
        <f t="shared" si="111"/>
        <v>TRUE</v>
      </c>
      <c r="W32">
        <f>ROUND(VLOOKUP($B32,MARGIN!$A$42:$P$172,16),0)</f>
        <v>2</v>
      </c>
      <c r="X32">
        <f t="shared" si="112"/>
        <v>3</v>
      </c>
      <c r="Z32">
        <f t="shared" si="113"/>
        <v>0</v>
      </c>
      <c r="AA32">
        <v>1</v>
      </c>
      <c r="AB32">
        <v>1</v>
      </c>
      <c r="AC32" t="s">
        <v>956</v>
      </c>
      <c r="AD32" s="2" t="s">
        <v>30</v>
      </c>
      <c r="AE32">
        <v>60</v>
      </c>
      <c r="AF32" t="str">
        <f t="shared" si="114"/>
        <v>TRUE</v>
      </c>
      <c r="AG32">
        <f>ROUND(VLOOKUP($B32,MARGIN!$A$42:$P$172,16),0)</f>
        <v>2</v>
      </c>
      <c r="AH32">
        <f t="shared" si="115"/>
        <v>3</v>
      </c>
      <c r="AI32" s="139" t="e">
        <f>VLOOKUP($B32,#REF!,2)*AH32</f>
        <v>#REF!</v>
      </c>
      <c r="AK32">
        <f t="shared" si="116"/>
        <v>0</v>
      </c>
      <c r="AL32">
        <v>1</v>
      </c>
      <c r="AM32">
        <v>1</v>
      </c>
      <c r="AN32" t="s">
        <v>956</v>
      </c>
      <c r="AO32" s="2" t="s">
        <v>30</v>
      </c>
      <c r="AP32">
        <v>60</v>
      </c>
      <c r="AQ32" t="str">
        <f t="shared" si="117"/>
        <v>TRUE</v>
      </c>
      <c r="AR32">
        <f>ROUND(VLOOKUP($B32,MARGIN!$A$42:$P$172,16),0)</f>
        <v>2</v>
      </c>
      <c r="AS32">
        <f t="shared" si="118"/>
        <v>3</v>
      </c>
      <c r="AT32" s="139" t="e">
        <f>VLOOKUP($B32,#REF!,2)*AS32</f>
        <v>#REF!</v>
      </c>
      <c r="AV32">
        <f t="shared" si="119"/>
        <v>0</v>
      </c>
      <c r="AW32">
        <v>1</v>
      </c>
      <c r="AX32" s="5">
        <v>1</v>
      </c>
      <c r="AY32">
        <v>1.4319809069200001E-3</v>
      </c>
      <c r="AZ32" s="2" t="s">
        <v>30</v>
      </c>
      <c r="BA32">
        <v>60</v>
      </c>
      <c r="BB32" t="str">
        <f t="shared" si="120"/>
        <v>TRUE</v>
      </c>
      <c r="BC32">
        <f>ROUND(VLOOKUP($B32,MARGIN!$A$42:$P$172,16),0)</f>
        <v>2</v>
      </c>
      <c r="BD32">
        <f t="shared" si="121"/>
        <v>3</v>
      </c>
      <c r="BE32" s="139" t="e">
        <f>VLOOKUP($B32,#REF!,2)*BD32</f>
        <v>#REF!</v>
      </c>
      <c r="BG32">
        <f t="shared" si="99"/>
        <v>-2</v>
      </c>
      <c r="BH32">
        <v>-1</v>
      </c>
      <c r="BI32">
        <v>1</v>
      </c>
      <c r="BJ32">
        <f t="shared" si="66"/>
        <v>0</v>
      </c>
      <c r="BK32" s="1">
        <v>2.7407054337499999E-3</v>
      </c>
      <c r="BL32" s="2">
        <v>10</v>
      </c>
      <c r="BM32">
        <v>60</v>
      </c>
      <c r="BN32" t="str">
        <f t="shared" si="100"/>
        <v>TRUE</v>
      </c>
      <c r="BO32">
        <f>VLOOKUP($A32,'FuturesInfo (3)'!$A$2:$V$80,22)</f>
        <v>2</v>
      </c>
      <c r="BP32">
        <f t="shared" si="49"/>
        <v>2</v>
      </c>
      <c r="BQ32" s="139">
        <f>VLOOKUP($A32,'FuturesInfo (3)'!$A$2:$O$80,15)*BP32</f>
        <v>210575</v>
      </c>
      <c r="BR32" s="145">
        <f t="shared" si="67"/>
        <v>-577.1240467119062</v>
      </c>
      <c r="BT32">
        <f t="shared" si="68"/>
        <v>-1</v>
      </c>
      <c r="BU32">
        <v>1</v>
      </c>
      <c r="BV32">
        <v>-1</v>
      </c>
      <c r="BW32">
        <v>-1</v>
      </c>
      <c r="BX32">
        <f t="shared" si="50"/>
        <v>0</v>
      </c>
      <c r="BY32">
        <f t="shared" si="51"/>
        <v>1</v>
      </c>
      <c r="BZ32" s="188">
        <v>-2.8520499108699998E-3</v>
      </c>
      <c r="CA32" s="2">
        <v>10</v>
      </c>
      <c r="CB32">
        <v>60</v>
      </c>
      <c r="CC32" t="str">
        <f t="shared" si="52"/>
        <v>TRUE</v>
      </c>
      <c r="CD32">
        <f>VLOOKUP($A32,'FuturesInfo (3)'!$A$2:$V$80,22)</f>
        <v>2</v>
      </c>
      <c r="CE32">
        <f t="shared" si="53"/>
        <v>2</v>
      </c>
      <c r="CF32">
        <f t="shared" si="53"/>
        <v>2</v>
      </c>
      <c r="CG32" s="139">
        <f>VLOOKUP($A32,'FuturesInfo (3)'!$A$2:$O$80,15)*CE32</f>
        <v>210575</v>
      </c>
      <c r="CH32" s="145">
        <f t="shared" si="54"/>
        <v>-600.57040998145021</v>
      </c>
      <c r="CI32" s="145">
        <f t="shared" si="69"/>
        <v>600.57040998145021</v>
      </c>
      <c r="CK32">
        <f t="shared" si="55"/>
        <v>1</v>
      </c>
      <c r="CL32">
        <v>-1</v>
      </c>
      <c r="CM32">
        <v>-1</v>
      </c>
      <c r="CN32">
        <v>1</v>
      </c>
      <c r="CO32">
        <f t="shared" si="101"/>
        <v>0</v>
      </c>
      <c r="CP32">
        <f t="shared" si="56"/>
        <v>0</v>
      </c>
      <c r="CQ32" s="1">
        <v>5.0053628888099997E-3</v>
      </c>
      <c r="CR32" s="2">
        <v>10</v>
      </c>
      <c r="CS32">
        <v>60</v>
      </c>
      <c r="CT32" t="str">
        <f t="shared" si="57"/>
        <v>TRUE</v>
      </c>
      <c r="CU32">
        <f>VLOOKUP($A32,'FuturesInfo (3)'!$A$2:$V$80,22)</f>
        <v>2</v>
      </c>
      <c r="CV32">
        <f t="shared" si="58"/>
        <v>3</v>
      </c>
      <c r="CW32">
        <f t="shared" si="70"/>
        <v>2</v>
      </c>
      <c r="CX32" s="139">
        <f>VLOOKUP($A32,'FuturesInfo (3)'!$A$2:$O$80,15)*CW32</f>
        <v>210575</v>
      </c>
      <c r="CY32" s="200">
        <f t="shared" si="71"/>
        <v>-1054.0042903111657</v>
      </c>
      <c r="CZ32" s="200">
        <f t="shared" si="72"/>
        <v>-1054.0042903111657</v>
      </c>
      <c r="DB32">
        <f t="shared" si="59"/>
        <v>-1</v>
      </c>
      <c r="DC32">
        <v>1</v>
      </c>
      <c r="DD32">
        <v>-1</v>
      </c>
      <c r="DE32">
        <v>1</v>
      </c>
      <c r="DF32">
        <f t="shared" si="102"/>
        <v>1</v>
      </c>
      <c r="DG32">
        <f t="shared" si="60"/>
        <v>0</v>
      </c>
      <c r="DH32" s="1">
        <v>9.4865409699999999E-4</v>
      </c>
      <c r="DI32" s="2">
        <v>10</v>
      </c>
      <c r="DJ32">
        <v>60</v>
      </c>
      <c r="DK32" t="str">
        <f t="shared" si="61"/>
        <v>TRUE</v>
      </c>
      <c r="DL32">
        <f>VLOOKUP($A32,'FuturesInfo (3)'!$A$2:$V$80,22)</f>
        <v>2</v>
      </c>
      <c r="DM32">
        <f t="shared" si="62"/>
        <v>2</v>
      </c>
      <c r="DN32">
        <f t="shared" si="73"/>
        <v>2</v>
      </c>
      <c r="DO32" s="139">
        <f>VLOOKUP($A32,'FuturesInfo (3)'!$A$2:$O$80,15)*DN32</f>
        <v>210575</v>
      </c>
      <c r="DP32" s="200">
        <f t="shared" si="63"/>
        <v>199.762836475775</v>
      </c>
      <c r="DQ32" s="200">
        <f t="shared" si="74"/>
        <v>-199.762836475775</v>
      </c>
      <c r="DS32">
        <v>1</v>
      </c>
      <c r="DT32">
        <v>1</v>
      </c>
      <c r="DU32">
        <v>-1</v>
      </c>
      <c r="DV32">
        <v>1</v>
      </c>
      <c r="DW32">
        <v>1</v>
      </c>
      <c r="DX32">
        <v>0</v>
      </c>
      <c r="DY32" s="1">
        <v>3.67255064566E-3</v>
      </c>
      <c r="DZ32" s="2">
        <v>10</v>
      </c>
      <c r="EA32">
        <v>60</v>
      </c>
      <c r="EB32" t="s">
        <v>1273</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1273</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1273</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1273</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1273</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1273</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1273</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1273</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1273</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1273</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1273</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1273</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f t="shared" si="75"/>
        <v>1</v>
      </c>
      <c r="OU32" s="244">
        <v>-1</v>
      </c>
      <c r="OV32" s="218">
        <v>1</v>
      </c>
      <c r="OW32" s="245">
        <v>-4</v>
      </c>
      <c r="OX32">
        <f t="shared" si="105"/>
        <v>1</v>
      </c>
      <c r="OY32">
        <f t="shared" si="77"/>
        <v>-1</v>
      </c>
      <c r="OZ32" s="218"/>
      <c r="PA32">
        <f t="shared" si="103"/>
        <v>0</v>
      </c>
      <c r="PB32">
        <f t="shared" si="78"/>
        <v>0</v>
      </c>
      <c r="PC32">
        <f t="shared" si="79"/>
        <v>0</v>
      </c>
      <c r="PD32">
        <f t="shared" si="80"/>
        <v>0</v>
      </c>
      <c r="PE32" s="253"/>
      <c r="PF32" s="206">
        <v>42538</v>
      </c>
      <c r="PG32">
        <v>60</v>
      </c>
      <c r="PH32" t="str">
        <f t="shared" si="64"/>
        <v>TRUE</v>
      </c>
      <c r="PI32">
        <f>VLOOKUP($A32,'FuturesInfo (3)'!$A$2:$V$80,22)</f>
        <v>2</v>
      </c>
      <c r="PJ32" s="257">
        <v>2</v>
      </c>
      <c r="PK32">
        <f t="shared" si="81"/>
        <v>2</v>
      </c>
      <c r="PL32" s="139">
        <f>VLOOKUP($A32,'FuturesInfo (3)'!$A$2:$O$80,15)*PI32</f>
        <v>210575</v>
      </c>
      <c r="PM32" s="139">
        <f>VLOOKUP($A32,'FuturesInfo (3)'!$A$2:$O$80,15)*PK32</f>
        <v>210575</v>
      </c>
      <c r="PN32" s="200">
        <f t="shared" si="82"/>
        <v>0</v>
      </c>
      <c r="PO32" s="200">
        <f t="shared" si="83"/>
        <v>0</v>
      </c>
      <c r="PP32" s="200">
        <f t="shared" si="84"/>
        <v>0</v>
      </c>
      <c r="PQ32" s="200">
        <f t="shared" si="85"/>
        <v>0</v>
      </c>
      <c r="PR32" s="200">
        <f t="shared" si="107"/>
        <v>0</v>
      </c>
      <c r="PT32">
        <f t="shared" si="87"/>
        <v>-1</v>
      </c>
      <c r="PU32" s="244"/>
      <c r="PV32" s="218"/>
      <c r="PW32" s="245"/>
      <c r="PX32">
        <f t="shared" si="106"/>
        <v>0</v>
      </c>
      <c r="PY32">
        <f t="shared" si="89"/>
        <v>0</v>
      </c>
      <c r="PZ32" s="218"/>
      <c r="QA32">
        <f t="shared" si="104"/>
        <v>1</v>
      </c>
      <c r="QB32">
        <f t="shared" si="90"/>
        <v>1</v>
      </c>
      <c r="QC32">
        <f t="shared" si="91"/>
        <v>1</v>
      </c>
      <c r="QD32">
        <f t="shared" si="92"/>
        <v>1</v>
      </c>
      <c r="QE32" s="253"/>
      <c r="QF32" s="206">
        <v>42538</v>
      </c>
      <c r="QG32">
        <v>60</v>
      </c>
      <c r="QH32" t="str">
        <f t="shared" si="65"/>
        <v>FALSE</v>
      </c>
      <c r="QI32">
        <f>VLOOKUP($A32,'FuturesInfo (3)'!$A$2:$V$80,22)</f>
        <v>2</v>
      </c>
      <c r="QJ32" s="257"/>
      <c r="QK32">
        <f t="shared" si="93"/>
        <v>2</v>
      </c>
      <c r="QL32" s="139">
        <f>VLOOKUP($A32,'FuturesInfo (3)'!$A$2:$O$80,15)*QI32</f>
        <v>210575</v>
      </c>
      <c r="QM32" s="139">
        <f>VLOOKUP($A32,'FuturesInfo (3)'!$A$2:$O$80,15)*QK32</f>
        <v>210575</v>
      </c>
      <c r="QN32" s="200">
        <f t="shared" si="94"/>
        <v>0</v>
      </c>
      <c r="QO32" s="200">
        <f t="shared" si="95"/>
        <v>0</v>
      </c>
      <c r="QP32" s="200">
        <f t="shared" si="96"/>
        <v>0</v>
      </c>
      <c r="QQ32" s="200">
        <f t="shared" si="97"/>
        <v>0</v>
      </c>
      <c r="QR32" s="200">
        <f t="shared" si="108"/>
        <v>0</v>
      </c>
    </row>
    <row r="33" spans="1:460"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09"/>
        <v>TRUE</v>
      </c>
      <c r="N33">
        <f>ROUND(VLOOKUP($B33,MARGIN!$A$42:$P$172,16),0)</f>
        <v>2</v>
      </c>
      <c r="P33">
        <f t="shared" si="110"/>
        <v>0</v>
      </c>
      <c r="Q33" s="5">
        <v>-1</v>
      </c>
      <c r="R33" s="5">
        <v>1</v>
      </c>
      <c r="S33" s="5" t="s">
        <v>952</v>
      </c>
      <c r="T33" s="2" t="s">
        <v>30</v>
      </c>
      <c r="U33">
        <v>60</v>
      </c>
      <c r="V33" t="str">
        <f t="shared" si="111"/>
        <v>TRUE</v>
      </c>
      <c r="W33">
        <f>ROUND(VLOOKUP($B33,MARGIN!$A$42:$P$172,16),0)</f>
        <v>2</v>
      </c>
      <c r="X33">
        <f t="shared" si="112"/>
        <v>2</v>
      </c>
      <c r="Z33">
        <f t="shared" si="113"/>
        <v>2</v>
      </c>
      <c r="AA33" s="5">
        <v>1</v>
      </c>
      <c r="AB33" s="5">
        <v>1</v>
      </c>
      <c r="AC33" s="5" t="s">
        <v>952</v>
      </c>
      <c r="AD33" s="2" t="s">
        <v>30</v>
      </c>
      <c r="AE33">
        <v>60</v>
      </c>
      <c r="AF33" t="str">
        <f t="shared" si="114"/>
        <v>TRUE</v>
      </c>
      <c r="AG33">
        <f>ROUND(VLOOKUP($B33,MARGIN!$A$42:$P$172,16),0)</f>
        <v>2</v>
      </c>
      <c r="AH33">
        <f t="shared" si="115"/>
        <v>3</v>
      </c>
      <c r="AI33" s="139" t="e">
        <f>VLOOKUP($B33,#REF!,2)*AH33</f>
        <v>#REF!</v>
      </c>
      <c r="AK33">
        <f t="shared" si="116"/>
        <v>0</v>
      </c>
      <c r="AL33" s="5">
        <v>1</v>
      </c>
      <c r="AM33" s="5">
        <v>1</v>
      </c>
      <c r="AN33" s="5" t="s">
        <v>952</v>
      </c>
      <c r="AO33" s="2" t="s">
        <v>30</v>
      </c>
      <c r="AP33">
        <v>60</v>
      </c>
      <c r="AQ33" t="str">
        <f t="shared" si="117"/>
        <v>TRUE</v>
      </c>
      <c r="AR33">
        <f>ROUND(VLOOKUP($B33,MARGIN!$A$42:$P$172,16),0)</f>
        <v>2</v>
      </c>
      <c r="AS33">
        <f t="shared" si="118"/>
        <v>3</v>
      </c>
      <c r="AT33" s="139" t="e">
        <f>VLOOKUP($B33,#REF!,2)*AS33</f>
        <v>#REF!</v>
      </c>
      <c r="AV33">
        <f t="shared" si="119"/>
        <v>0</v>
      </c>
      <c r="AW33" s="5">
        <v>1</v>
      </c>
      <c r="AX33">
        <v>-1</v>
      </c>
      <c r="AY33" s="5">
        <v>-4.5887151597599997E-3</v>
      </c>
      <c r="AZ33" s="2" t="s">
        <v>30</v>
      </c>
      <c r="BA33">
        <v>60</v>
      </c>
      <c r="BB33" t="str">
        <f t="shared" si="120"/>
        <v>TRUE</v>
      </c>
      <c r="BC33">
        <f>ROUND(VLOOKUP($B33,MARGIN!$A$42:$P$172,16),0)</f>
        <v>2</v>
      </c>
      <c r="BD33">
        <f t="shared" si="121"/>
        <v>2</v>
      </c>
      <c r="BE33" s="139" t="e">
        <f>VLOOKUP($B33,#REF!,2)*BD33</f>
        <v>#REF!</v>
      </c>
      <c r="BG33">
        <f t="shared" si="99"/>
        <v>2</v>
      </c>
      <c r="BH33" s="5">
        <v>1</v>
      </c>
      <c r="BI33" s="5">
        <v>-1</v>
      </c>
      <c r="BJ33">
        <f t="shared" si="66"/>
        <v>0</v>
      </c>
      <c r="BK33" s="5">
        <v>-1.7073587160699999E-4</v>
      </c>
      <c r="BL33" s="2">
        <v>10</v>
      </c>
      <c r="BM33">
        <v>60</v>
      </c>
      <c r="BN33" t="str">
        <f t="shared" si="100"/>
        <v>TRUE</v>
      </c>
      <c r="BO33">
        <f>VLOOKUP($A33,'FuturesInfo (3)'!$A$2:$V$80,22)</f>
        <v>1</v>
      </c>
      <c r="BP33">
        <f t="shared" si="49"/>
        <v>1</v>
      </c>
      <c r="BQ33" s="139">
        <f>VLOOKUP($A33,'FuturesInfo (3)'!$A$2:$O$80,15)*BP33</f>
        <v>71187.5</v>
      </c>
      <c r="BR33" s="145">
        <f t="shared" si="67"/>
        <v>-12.154259860023313</v>
      </c>
      <c r="BT33" s="5">
        <f t="shared" si="68"/>
        <v>1</v>
      </c>
      <c r="BU33" s="5">
        <v>-1</v>
      </c>
      <c r="BV33">
        <v>1</v>
      </c>
      <c r="BW33" s="5">
        <v>1</v>
      </c>
      <c r="BX33">
        <f t="shared" si="50"/>
        <v>0</v>
      </c>
      <c r="BY33">
        <f t="shared" si="51"/>
        <v>1</v>
      </c>
      <c r="BZ33" s="189">
        <v>1.8784153005500001E-3</v>
      </c>
      <c r="CA33" s="2">
        <v>10</v>
      </c>
      <c r="CB33">
        <v>60</v>
      </c>
      <c r="CC33" t="str">
        <f t="shared" si="52"/>
        <v>TRUE</v>
      </c>
      <c r="CD33">
        <f>VLOOKUP($A33,'FuturesInfo (3)'!$A$2:$V$80,22)</f>
        <v>1</v>
      </c>
      <c r="CE33">
        <f t="shared" si="53"/>
        <v>1</v>
      </c>
      <c r="CF33">
        <f t="shared" si="53"/>
        <v>1</v>
      </c>
      <c r="CG33" s="139">
        <f>VLOOKUP($A33,'FuturesInfo (3)'!$A$2:$O$80,15)*CE33</f>
        <v>71187.5</v>
      </c>
      <c r="CH33" s="145">
        <f t="shared" si="54"/>
        <v>-133.71968920790312</v>
      </c>
      <c r="CI33" s="145">
        <f t="shared" si="69"/>
        <v>133.71968920790312</v>
      </c>
      <c r="CK33" s="5">
        <f t="shared" si="55"/>
        <v>-1</v>
      </c>
      <c r="CL33" s="5">
        <v>-1</v>
      </c>
      <c r="CM33">
        <v>1</v>
      </c>
      <c r="CN33" s="5">
        <v>-1</v>
      </c>
      <c r="CO33">
        <f t="shared" si="101"/>
        <v>1</v>
      </c>
      <c r="CP33">
        <f t="shared" si="56"/>
        <v>0</v>
      </c>
      <c r="CQ33" s="5">
        <v>-7.8404636100200004E-3</v>
      </c>
      <c r="CR33" s="2">
        <v>10</v>
      </c>
      <c r="CS33">
        <v>60</v>
      </c>
      <c r="CT33" t="str">
        <f t="shared" si="57"/>
        <v>TRUE</v>
      </c>
      <c r="CU33">
        <f>VLOOKUP($A33,'FuturesInfo (3)'!$A$2:$V$80,22)</f>
        <v>1</v>
      </c>
      <c r="CV33">
        <f t="shared" si="58"/>
        <v>1</v>
      </c>
      <c r="CW33">
        <f t="shared" si="70"/>
        <v>1</v>
      </c>
      <c r="CX33" s="139">
        <f>VLOOKUP($A33,'FuturesInfo (3)'!$A$2:$O$80,15)*CW33</f>
        <v>71187.5</v>
      </c>
      <c r="CY33" s="200">
        <f t="shared" si="71"/>
        <v>558.14300323829877</v>
      </c>
      <c r="CZ33" s="200">
        <f t="shared" si="72"/>
        <v>-558.14300323829877</v>
      </c>
      <c r="DB33" s="5">
        <f t="shared" si="59"/>
        <v>-1</v>
      </c>
      <c r="DC33" s="5">
        <v>-1</v>
      </c>
      <c r="DD33">
        <v>1</v>
      </c>
      <c r="DE33" s="5">
        <v>-1</v>
      </c>
      <c r="DF33">
        <f t="shared" si="102"/>
        <v>1</v>
      </c>
      <c r="DG33">
        <f t="shared" si="60"/>
        <v>0</v>
      </c>
      <c r="DH33" s="5">
        <v>-5.1537536505799999E-4</v>
      </c>
      <c r="DI33" s="2">
        <v>10</v>
      </c>
      <c r="DJ33">
        <v>60</v>
      </c>
      <c r="DK33" t="str">
        <f t="shared" si="61"/>
        <v>TRUE</v>
      </c>
      <c r="DL33">
        <f>VLOOKUP($A33,'FuturesInfo (3)'!$A$2:$V$80,22)</f>
        <v>1</v>
      </c>
      <c r="DM33">
        <f t="shared" si="62"/>
        <v>1</v>
      </c>
      <c r="DN33">
        <f t="shared" si="73"/>
        <v>1</v>
      </c>
      <c r="DO33" s="139">
        <f>VLOOKUP($A33,'FuturesInfo (3)'!$A$2:$O$80,15)*DN33</f>
        <v>71187.5</v>
      </c>
      <c r="DP33" s="200">
        <f t="shared" si="63"/>
        <v>36.688283800066372</v>
      </c>
      <c r="DQ33" s="200">
        <f t="shared" si="74"/>
        <v>-36.688283800066372</v>
      </c>
      <c r="DS33" s="5">
        <v>-1</v>
      </c>
      <c r="DT33" s="5">
        <v>-1</v>
      </c>
      <c r="DU33">
        <v>1</v>
      </c>
      <c r="DV33" s="5">
        <v>1</v>
      </c>
      <c r="DW33">
        <v>0</v>
      </c>
      <c r="DX33">
        <v>1</v>
      </c>
      <c r="DY33" s="5">
        <v>1.32347885871E-2</v>
      </c>
      <c r="DZ33" s="2">
        <v>10</v>
      </c>
      <c r="EA33">
        <v>60</v>
      </c>
      <c r="EB33" t="s">
        <v>1273</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1273</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1273</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1273</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1273</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1273</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1273</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1273</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1273</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1273</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1273</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1273</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f t="shared" si="75"/>
        <v>-1</v>
      </c>
      <c r="OU33" s="247">
        <v>-1</v>
      </c>
      <c r="OV33" s="218">
        <v>1</v>
      </c>
      <c r="OW33" s="245">
        <v>3</v>
      </c>
      <c r="OX33">
        <f t="shared" si="105"/>
        <v>1</v>
      </c>
      <c r="OY33">
        <f t="shared" si="77"/>
        <v>1</v>
      </c>
      <c r="OZ33" s="251"/>
      <c r="PA33">
        <f t="shared" si="103"/>
        <v>0</v>
      </c>
      <c r="PB33">
        <f t="shared" si="78"/>
        <v>0</v>
      </c>
      <c r="PC33">
        <f t="shared" si="79"/>
        <v>0</v>
      </c>
      <c r="PD33">
        <f t="shared" si="80"/>
        <v>0</v>
      </c>
      <c r="PE33" s="251"/>
      <c r="PF33" s="206">
        <v>42529</v>
      </c>
      <c r="PG33">
        <v>60</v>
      </c>
      <c r="PH33" t="str">
        <f t="shared" si="64"/>
        <v>TRUE</v>
      </c>
      <c r="PI33">
        <f>VLOOKUP($A33,'FuturesInfo (3)'!$A$2:$V$80,22)</f>
        <v>1</v>
      </c>
      <c r="PJ33" s="257">
        <v>1</v>
      </c>
      <c r="PK33">
        <f t="shared" si="81"/>
        <v>1</v>
      </c>
      <c r="PL33" s="139">
        <f>VLOOKUP($A33,'FuturesInfo (3)'!$A$2:$O$80,15)*PI33</f>
        <v>71187.5</v>
      </c>
      <c r="PM33" s="139">
        <f>VLOOKUP($A33,'FuturesInfo (3)'!$A$2:$O$80,15)*PK33</f>
        <v>71187.5</v>
      </c>
      <c r="PN33" s="200">
        <f t="shared" si="82"/>
        <v>0</v>
      </c>
      <c r="PO33" s="200">
        <f t="shared" si="83"/>
        <v>0</v>
      </c>
      <c r="PP33" s="200">
        <f t="shared" si="84"/>
        <v>0</v>
      </c>
      <c r="PQ33" s="200">
        <f t="shared" si="85"/>
        <v>0</v>
      </c>
      <c r="PR33" s="200">
        <f t="shared" si="107"/>
        <v>0</v>
      </c>
      <c r="PT33">
        <f t="shared" si="87"/>
        <v>-1</v>
      </c>
      <c r="PU33" s="247"/>
      <c r="PV33" s="218"/>
      <c r="PW33" s="245"/>
      <c r="PX33">
        <f t="shared" si="106"/>
        <v>0</v>
      </c>
      <c r="PY33">
        <f t="shared" si="89"/>
        <v>0</v>
      </c>
      <c r="PZ33" s="251"/>
      <c r="QA33">
        <f t="shared" si="104"/>
        <v>1</v>
      </c>
      <c r="QB33">
        <f t="shared" si="90"/>
        <v>1</v>
      </c>
      <c r="QC33">
        <f t="shared" si="91"/>
        <v>1</v>
      </c>
      <c r="QD33">
        <f t="shared" si="92"/>
        <v>1</v>
      </c>
      <c r="QE33" s="251"/>
      <c r="QF33" s="206">
        <v>42529</v>
      </c>
      <c r="QG33">
        <v>60</v>
      </c>
      <c r="QH33" t="str">
        <f t="shared" si="65"/>
        <v>FALSE</v>
      </c>
      <c r="QI33">
        <f>VLOOKUP($A33,'FuturesInfo (3)'!$A$2:$V$80,22)</f>
        <v>1</v>
      </c>
      <c r="QJ33" s="257"/>
      <c r="QK33">
        <f t="shared" si="93"/>
        <v>1</v>
      </c>
      <c r="QL33" s="139">
        <f>VLOOKUP($A33,'FuturesInfo (3)'!$A$2:$O$80,15)*QI33</f>
        <v>71187.5</v>
      </c>
      <c r="QM33" s="139">
        <f>VLOOKUP($A33,'FuturesInfo (3)'!$A$2:$O$80,15)*QK33</f>
        <v>71187.5</v>
      </c>
      <c r="QN33" s="200">
        <f t="shared" si="94"/>
        <v>0</v>
      </c>
      <c r="QO33" s="200">
        <f t="shared" si="95"/>
        <v>0</v>
      </c>
      <c r="QP33" s="200">
        <f t="shared" si="96"/>
        <v>0</v>
      </c>
      <c r="QQ33" s="200">
        <f t="shared" si="97"/>
        <v>0</v>
      </c>
      <c r="QR33" s="200">
        <f t="shared" si="108"/>
        <v>0</v>
      </c>
    </row>
    <row r="34" spans="1:460"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09"/>
        <v>TRUE</v>
      </c>
      <c r="N34">
        <f>ROUND(VLOOKUP($B34,MARGIN!$A$42:$P$172,16),0)</f>
        <v>4</v>
      </c>
      <c r="P34">
        <f t="shared" si="110"/>
        <v>0</v>
      </c>
      <c r="Q34">
        <v>-1</v>
      </c>
      <c r="R34">
        <v>1</v>
      </c>
      <c r="S34" s="113" t="s">
        <v>935</v>
      </c>
      <c r="T34" s="2" t="s">
        <v>30</v>
      </c>
      <c r="U34">
        <v>60</v>
      </c>
      <c r="V34" t="str">
        <f t="shared" si="111"/>
        <v>TRUE</v>
      </c>
      <c r="W34">
        <f>ROUND(VLOOKUP($B34,MARGIN!$A$42:$P$172,16),0)</f>
        <v>4</v>
      </c>
      <c r="X34">
        <f t="shared" si="112"/>
        <v>4</v>
      </c>
      <c r="Z34">
        <f t="shared" si="113"/>
        <v>0</v>
      </c>
      <c r="AA34">
        <v>-1</v>
      </c>
      <c r="AB34">
        <v>1</v>
      </c>
      <c r="AC34" s="113" t="s">
        <v>935</v>
      </c>
      <c r="AD34" s="2" t="s">
        <v>30</v>
      </c>
      <c r="AE34">
        <v>60</v>
      </c>
      <c r="AF34" t="str">
        <f t="shared" si="114"/>
        <v>TRUE</v>
      </c>
      <c r="AG34">
        <f>ROUND(VLOOKUP($B34,MARGIN!$A$42:$P$172,16),0)</f>
        <v>4</v>
      </c>
      <c r="AH34">
        <f t="shared" si="115"/>
        <v>3</v>
      </c>
      <c r="AI34" s="139" t="e">
        <f>VLOOKUP($B34,#REF!,2)*AH34</f>
        <v>#REF!</v>
      </c>
      <c r="AK34">
        <f t="shared" si="116"/>
        <v>-2</v>
      </c>
      <c r="AL34">
        <v>-1</v>
      </c>
      <c r="AM34">
        <v>1</v>
      </c>
      <c r="AN34" s="113" t="s">
        <v>935</v>
      </c>
      <c r="AO34" s="2" t="s">
        <v>30</v>
      </c>
      <c r="AP34">
        <v>60</v>
      </c>
      <c r="AQ34" t="str">
        <f t="shared" si="117"/>
        <v>TRUE</v>
      </c>
      <c r="AR34">
        <f>ROUND(VLOOKUP($B34,MARGIN!$A$42:$P$172,16),0)</f>
        <v>4</v>
      </c>
      <c r="AS34">
        <f t="shared" si="118"/>
        <v>3</v>
      </c>
      <c r="AT34" s="139" t="e">
        <f>VLOOKUP($B34,#REF!,2)*AS34</f>
        <v>#REF!</v>
      </c>
      <c r="AV34">
        <f t="shared" si="119"/>
        <v>-2</v>
      </c>
      <c r="AW34">
        <v>-1</v>
      </c>
      <c r="AX34">
        <v>-1</v>
      </c>
      <c r="AY34" s="113">
        <v>-6.6964285714299996E-3</v>
      </c>
      <c r="AZ34" s="2" t="s">
        <v>30</v>
      </c>
      <c r="BA34">
        <v>60</v>
      </c>
      <c r="BB34" t="str">
        <f t="shared" si="120"/>
        <v>TRUE</v>
      </c>
      <c r="BC34">
        <f>ROUND(VLOOKUP($B34,MARGIN!$A$42:$P$172,16),0)</f>
        <v>4</v>
      </c>
      <c r="BD34">
        <f t="shared" si="121"/>
        <v>5</v>
      </c>
      <c r="BE34" s="139" t="e">
        <f>VLOOKUP($B34,#REF!,2)*BD34</f>
        <v>#REF!</v>
      </c>
      <c r="BG34">
        <f t="shared" si="99"/>
        <v>0</v>
      </c>
      <c r="BH34">
        <v>-1</v>
      </c>
      <c r="BI34">
        <v>1</v>
      </c>
      <c r="BJ34">
        <f t="shared" si="66"/>
        <v>0</v>
      </c>
      <c r="BK34" s="1">
        <v>3.37078651685E-4</v>
      </c>
      <c r="BL34" s="2">
        <v>10</v>
      </c>
      <c r="BM34">
        <v>60</v>
      </c>
      <c r="BN34" t="str">
        <f t="shared" si="100"/>
        <v>TRUE</v>
      </c>
      <c r="BO34">
        <f>VLOOKUP($A34,'FuturesInfo (3)'!$A$2:$V$80,22)</f>
        <v>3</v>
      </c>
      <c r="BP34">
        <f t="shared" si="49"/>
        <v>3</v>
      </c>
      <c r="BQ34" s="139">
        <f>VLOOKUP($A34,'FuturesInfo (3)'!$A$2:$O$80,15)*BP34</f>
        <v>152404.63874999998</v>
      </c>
      <c r="BR34" s="145">
        <f t="shared" si="67"/>
        <v>-51.3723501403895</v>
      </c>
      <c r="BT34">
        <f t="shared" si="68"/>
        <v>-1</v>
      </c>
      <c r="BU34">
        <v>-1</v>
      </c>
      <c r="BV34">
        <v>-1</v>
      </c>
      <c r="BW34">
        <v>-1</v>
      </c>
      <c r="BX34">
        <f t="shared" si="50"/>
        <v>1</v>
      </c>
      <c r="BY34">
        <f t="shared" si="51"/>
        <v>1</v>
      </c>
      <c r="BZ34" s="188">
        <v>-9.6596652813699998E-3</v>
      </c>
      <c r="CA34" s="2">
        <v>10</v>
      </c>
      <c r="CB34">
        <v>60</v>
      </c>
      <c r="CC34" t="str">
        <f t="shared" si="52"/>
        <v>TRUE</v>
      </c>
      <c r="CD34">
        <f>VLOOKUP($A34,'FuturesInfo (3)'!$A$2:$V$80,22)</f>
        <v>3</v>
      </c>
      <c r="CE34">
        <f t="shared" si="53"/>
        <v>3</v>
      </c>
      <c r="CF34">
        <f t="shared" si="53"/>
        <v>3</v>
      </c>
      <c r="CG34" s="139">
        <f>VLOOKUP($A34,'FuturesInfo (3)'!$A$2:$O$80,15)*CE34</f>
        <v>152404.63874999998</v>
      </c>
      <c r="CH34" s="145">
        <f t="shared" si="54"/>
        <v>1472.1777976531118</v>
      </c>
      <c r="CI34" s="145">
        <f t="shared" si="69"/>
        <v>1472.1777976531118</v>
      </c>
      <c r="CK34">
        <f t="shared" si="55"/>
        <v>-1</v>
      </c>
      <c r="CL34">
        <v>-1</v>
      </c>
      <c r="CM34">
        <v>-1</v>
      </c>
      <c r="CN34">
        <v>1</v>
      </c>
      <c r="CO34">
        <f t="shared" si="101"/>
        <v>0</v>
      </c>
      <c r="CP34">
        <f t="shared" si="56"/>
        <v>0</v>
      </c>
      <c r="CQ34" s="1">
        <v>2.3817625042500002E-3</v>
      </c>
      <c r="CR34" s="2">
        <v>10</v>
      </c>
      <c r="CS34">
        <v>60</v>
      </c>
      <c r="CT34" t="str">
        <f t="shared" si="57"/>
        <v>TRUE</v>
      </c>
      <c r="CU34">
        <f>VLOOKUP($A34,'FuturesInfo (3)'!$A$2:$V$80,22)</f>
        <v>3</v>
      </c>
      <c r="CV34">
        <f t="shared" si="58"/>
        <v>4</v>
      </c>
      <c r="CW34">
        <f t="shared" si="70"/>
        <v>3</v>
      </c>
      <c r="CX34" s="139">
        <f>VLOOKUP($A34,'FuturesInfo (3)'!$A$2:$O$80,15)*CW34</f>
        <v>152404.63874999998</v>
      </c>
      <c r="CY34" s="200">
        <f t="shared" si="71"/>
        <v>-362.99165404851658</v>
      </c>
      <c r="CZ34" s="200">
        <f t="shared" si="72"/>
        <v>-362.99165404851658</v>
      </c>
      <c r="DB34">
        <f t="shared" si="59"/>
        <v>-1</v>
      </c>
      <c r="DC34">
        <v>1</v>
      </c>
      <c r="DD34">
        <v>-1</v>
      </c>
      <c r="DE34">
        <v>1</v>
      </c>
      <c r="DF34">
        <f t="shared" si="102"/>
        <v>1</v>
      </c>
      <c r="DG34">
        <f t="shared" si="60"/>
        <v>0</v>
      </c>
      <c r="DH34" s="1">
        <v>1.18805159538E-2</v>
      </c>
      <c r="DI34" s="2">
        <v>10</v>
      </c>
      <c r="DJ34">
        <v>60</v>
      </c>
      <c r="DK34" t="str">
        <f t="shared" si="61"/>
        <v>TRUE</v>
      </c>
      <c r="DL34">
        <f>VLOOKUP($A34,'FuturesInfo (3)'!$A$2:$V$80,22)</f>
        <v>3</v>
      </c>
      <c r="DM34">
        <f t="shared" si="62"/>
        <v>2</v>
      </c>
      <c r="DN34">
        <f t="shared" si="73"/>
        <v>3</v>
      </c>
      <c r="DO34" s="139">
        <f>VLOOKUP($A34,'FuturesInfo (3)'!$A$2:$O$80,15)*DN34</f>
        <v>152404.63874999998</v>
      </c>
      <c r="DP34" s="200">
        <f t="shared" si="63"/>
        <v>1810.6457421025004</v>
      </c>
      <c r="DQ34" s="200">
        <f t="shared" si="74"/>
        <v>-1810.6457421025004</v>
      </c>
      <c r="DS34">
        <v>1</v>
      </c>
      <c r="DT34">
        <v>-1</v>
      </c>
      <c r="DU34">
        <v>-1</v>
      </c>
      <c r="DV34">
        <v>-1</v>
      </c>
      <c r="DW34">
        <v>1</v>
      </c>
      <c r="DX34">
        <v>1</v>
      </c>
      <c r="DY34" s="1">
        <v>-6.1500615006200004E-3</v>
      </c>
      <c r="DZ34" s="2">
        <v>10</v>
      </c>
      <c r="EA34">
        <v>60</v>
      </c>
      <c r="EB34" t="s">
        <v>1273</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1273</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1273</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1273</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1273</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1273</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1273</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1273</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1273</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1273</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1273</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1273</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f t="shared" si="75"/>
        <v>1</v>
      </c>
      <c r="OU34" s="244">
        <v>1</v>
      </c>
      <c r="OV34" s="218">
        <v>-1</v>
      </c>
      <c r="OW34" s="245">
        <v>18</v>
      </c>
      <c r="OX34">
        <f t="shared" si="105"/>
        <v>-1</v>
      </c>
      <c r="OY34">
        <f t="shared" si="77"/>
        <v>-1</v>
      </c>
      <c r="OZ34" s="218"/>
      <c r="PA34">
        <f t="shared" si="103"/>
        <v>0</v>
      </c>
      <c r="PB34">
        <f t="shared" si="78"/>
        <v>0</v>
      </c>
      <c r="PC34">
        <f t="shared" si="79"/>
        <v>0</v>
      </c>
      <c r="PD34">
        <f t="shared" si="80"/>
        <v>0</v>
      </c>
      <c r="PE34" s="253"/>
      <c r="PF34" s="206">
        <v>42535</v>
      </c>
      <c r="PG34">
        <v>60</v>
      </c>
      <c r="PH34" t="str">
        <f t="shared" si="64"/>
        <v>TRUE</v>
      </c>
      <c r="PI34">
        <f>VLOOKUP($A34,'FuturesInfo (3)'!$A$2:$V$80,22)</f>
        <v>3</v>
      </c>
      <c r="PJ34" s="257">
        <v>2</v>
      </c>
      <c r="PK34">
        <f t="shared" si="81"/>
        <v>2</v>
      </c>
      <c r="PL34" s="139">
        <f>VLOOKUP($A34,'FuturesInfo (3)'!$A$2:$O$80,15)*PI34</f>
        <v>152404.63874999998</v>
      </c>
      <c r="PM34" s="139">
        <f>VLOOKUP($A34,'FuturesInfo (3)'!$A$2:$O$80,15)*PK34</f>
        <v>101603.09249999998</v>
      </c>
      <c r="PN34" s="200">
        <f t="shared" si="82"/>
        <v>0</v>
      </c>
      <c r="PO34" s="200">
        <f t="shared" si="83"/>
        <v>0</v>
      </c>
      <c r="PP34" s="200">
        <f t="shared" si="84"/>
        <v>0</v>
      </c>
      <c r="PQ34" s="200">
        <f t="shared" si="85"/>
        <v>0</v>
      </c>
      <c r="PR34" s="200">
        <f t="shared" si="107"/>
        <v>0</v>
      </c>
      <c r="PT34">
        <f t="shared" si="87"/>
        <v>1</v>
      </c>
      <c r="PU34" s="244"/>
      <c r="PV34" s="218"/>
      <c r="PW34" s="245"/>
      <c r="PX34">
        <f t="shared" si="106"/>
        <v>0</v>
      </c>
      <c r="PY34">
        <f t="shared" si="89"/>
        <v>0</v>
      </c>
      <c r="PZ34" s="218"/>
      <c r="QA34">
        <f t="shared" si="104"/>
        <v>1</v>
      </c>
      <c r="QB34">
        <f t="shared" si="90"/>
        <v>1</v>
      </c>
      <c r="QC34">
        <f t="shared" si="91"/>
        <v>1</v>
      </c>
      <c r="QD34">
        <f t="shared" si="92"/>
        <v>1</v>
      </c>
      <c r="QE34" s="253"/>
      <c r="QF34" s="206">
        <v>42535</v>
      </c>
      <c r="QG34">
        <v>60</v>
      </c>
      <c r="QH34" t="str">
        <f t="shared" si="65"/>
        <v>FALSE</v>
      </c>
      <c r="QI34">
        <f>VLOOKUP($A34,'FuturesInfo (3)'!$A$2:$V$80,22)</f>
        <v>3</v>
      </c>
      <c r="QJ34" s="257"/>
      <c r="QK34">
        <f t="shared" si="93"/>
        <v>2</v>
      </c>
      <c r="QL34" s="139">
        <f>VLOOKUP($A34,'FuturesInfo (3)'!$A$2:$O$80,15)*QI34</f>
        <v>152404.63874999998</v>
      </c>
      <c r="QM34" s="139">
        <f>VLOOKUP($A34,'FuturesInfo (3)'!$A$2:$O$80,15)*QK34</f>
        <v>101603.09249999998</v>
      </c>
      <c r="QN34" s="200">
        <f t="shared" si="94"/>
        <v>0</v>
      </c>
      <c r="QO34" s="200">
        <f t="shared" si="95"/>
        <v>0</v>
      </c>
      <c r="QP34" s="200">
        <f t="shared" si="96"/>
        <v>0</v>
      </c>
      <c r="QQ34" s="200">
        <f t="shared" si="97"/>
        <v>0</v>
      </c>
      <c r="QR34" s="200">
        <f t="shared" si="108"/>
        <v>0</v>
      </c>
    </row>
    <row r="35" spans="1:460"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09"/>
        <v>TRUE</v>
      </c>
      <c r="N35">
        <f>ROUND(VLOOKUP($B35,MARGIN!$A$42:$P$172,16),0)</f>
        <v>2</v>
      </c>
      <c r="P35">
        <f t="shared" si="110"/>
        <v>2</v>
      </c>
      <c r="Q35">
        <v>1</v>
      </c>
      <c r="R35">
        <v>1</v>
      </c>
      <c r="S35" s="113" t="s">
        <v>938</v>
      </c>
      <c r="T35" s="2" t="s">
        <v>30</v>
      </c>
      <c r="U35">
        <v>90</v>
      </c>
      <c r="V35" t="str">
        <f t="shared" si="111"/>
        <v>TRUE</v>
      </c>
      <c r="W35">
        <f>ROUND(VLOOKUP($B35,MARGIN!$A$42:$P$172,16),0)</f>
        <v>2</v>
      </c>
      <c r="X35">
        <f t="shared" si="112"/>
        <v>3</v>
      </c>
      <c r="Z35">
        <f t="shared" si="113"/>
        <v>0</v>
      </c>
      <c r="AA35">
        <v>1</v>
      </c>
      <c r="AB35">
        <v>1</v>
      </c>
      <c r="AC35" s="113" t="s">
        <v>938</v>
      </c>
      <c r="AD35" s="2" t="s">
        <v>30</v>
      </c>
      <c r="AE35">
        <v>90</v>
      </c>
      <c r="AF35" t="str">
        <f t="shared" si="114"/>
        <v>TRUE</v>
      </c>
      <c r="AG35">
        <f>ROUND(VLOOKUP($B35,MARGIN!$A$42:$P$172,16),0)</f>
        <v>2</v>
      </c>
      <c r="AH35">
        <f t="shared" si="115"/>
        <v>3</v>
      </c>
      <c r="AI35" s="139" t="e">
        <f>VLOOKUP($B35,#REF!,2)*AH35</f>
        <v>#REF!</v>
      </c>
      <c r="AK35">
        <f t="shared" si="116"/>
        <v>0</v>
      </c>
      <c r="AL35">
        <v>1</v>
      </c>
      <c r="AM35">
        <v>1</v>
      </c>
      <c r="AN35" s="113" t="s">
        <v>938</v>
      </c>
      <c r="AO35" s="2" t="s">
        <v>30</v>
      </c>
      <c r="AP35">
        <v>90</v>
      </c>
      <c r="AQ35" t="str">
        <f t="shared" si="117"/>
        <v>TRUE</v>
      </c>
      <c r="AR35">
        <f>ROUND(VLOOKUP($B35,MARGIN!$A$42:$P$172,16),0)</f>
        <v>2</v>
      </c>
      <c r="AS35">
        <f t="shared" si="118"/>
        <v>3</v>
      </c>
      <c r="AT35" s="139" t="e">
        <f>VLOOKUP($B35,#REF!,2)*AS35</f>
        <v>#REF!</v>
      </c>
      <c r="AV35">
        <f t="shared" si="119"/>
        <v>0</v>
      </c>
      <c r="AW35">
        <v>1</v>
      </c>
      <c r="AX35">
        <v>-1</v>
      </c>
      <c r="AY35" s="113">
        <v>-6.6741365031399999E-3</v>
      </c>
      <c r="AZ35" s="2" t="s">
        <v>30</v>
      </c>
      <c r="BA35">
        <v>90</v>
      </c>
      <c r="BB35" t="str">
        <f t="shared" si="120"/>
        <v>TRUE</v>
      </c>
      <c r="BC35">
        <f>ROUND(VLOOKUP($B35,MARGIN!$A$42:$P$172,16),0)</f>
        <v>2</v>
      </c>
      <c r="BD35">
        <f t="shared" si="121"/>
        <v>2</v>
      </c>
      <c r="BE35" s="139" t="e">
        <f>VLOOKUP($B35,#REF!,2)*BD35</f>
        <v>#REF!</v>
      </c>
      <c r="BG35">
        <f t="shared" si="99"/>
        <v>0</v>
      </c>
      <c r="BH35">
        <v>-1</v>
      </c>
      <c r="BI35">
        <v>1</v>
      </c>
      <c r="BJ35">
        <f t="shared" si="66"/>
        <v>0</v>
      </c>
      <c r="BK35" s="1">
        <v>2.4521824423699998E-3</v>
      </c>
      <c r="BL35" s="2">
        <v>10</v>
      </c>
      <c r="BM35">
        <v>60</v>
      </c>
      <c r="BN35" t="str">
        <f t="shared" si="100"/>
        <v>TRUE</v>
      </c>
      <c r="BO35">
        <f>VLOOKUP($A35,'FuturesInfo (3)'!$A$2:$V$80,22)</f>
        <v>2</v>
      </c>
      <c r="BP35">
        <f t="shared" si="49"/>
        <v>2</v>
      </c>
      <c r="BQ35" s="139">
        <f>VLOOKUP($A35,'FuturesInfo (3)'!$A$2:$O$80,15)*BP35</f>
        <v>116533.33964999998</v>
      </c>
      <c r="BR35" s="145">
        <f t="shared" si="67"/>
        <v>-285.76100944046971</v>
      </c>
      <c r="BT35">
        <f t="shared" si="68"/>
        <v>-1</v>
      </c>
      <c r="BU35">
        <v>-1</v>
      </c>
      <c r="BV35">
        <v>-1</v>
      </c>
      <c r="BW35">
        <v>-1</v>
      </c>
      <c r="BX35">
        <f t="shared" si="50"/>
        <v>1</v>
      </c>
      <c r="BY35">
        <f t="shared" si="51"/>
        <v>1</v>
      </c>
      <c r="BZ35" s="188">
        <v>-1.26712328767E-2</v>
      </c>
      <c r="CA35" s="2">
        <v>10</v>
      </c>
      <c r="CB35">
        <v>60</v>
      </c>
      <c r="CC35" t="str">
        <f t="shared" si="52"/>
        <v>TRUE</v>
      </c>
      <c r="CD35">
        <f>VLOOKUP($A35,'FuturesInfo (3)'!$A$2:$V$80,22)</f>
        <v>2</v>
      </c>
      <c r="CE35">
        <f t="shared" si="53"/>
        <v>2</v>
      </c>
      <c r="CF35">
        <f t="shared" si="53"/>
        <v>2</v>
      </c>
      <c r="CG35" s="139">
        <f>VLOOKUP($A35,'FuturesInfo (3)'!$A$2:$O$80,15)*CE35</f>
        <v>116533.33964999998</v>
      </c>
      <c r="CH35" s="145">
        <f t="shared" si="54"/>
        <v>1476.6210846047275</v>
      </c>
      <c r="CI35" s="145">
        <f t="shared" si="69"/>
        <v>1476.6210846047275</v>
      </c>
      <c r="CK35">
        <f t="shared" si="55"/>
        <v>-1</v>
      </c>
      <c r="CL35">
        <v>-1</v>
      </c>
      <c r="CM35">
        <v>-1</v>
      </c>
      <c r="CN35">
        <v>1</v>
      </c>
      <c r="CO35">
        <f t="shared" si="101"/>
        <v>0</v>
      </c>
      <c r="CP35">
        <f t="shared" si="56"/>
        <v>0</v>
      </c>
      <c r="CQ35" s="1">
        <v>4.1623309053100003E-3</v>
      </c>
      <c r="CR35" s="2">
        <v>10</v>
      </c>
      <c r="CS35">
        <v>60</v>
      </c>
      <c r="CT35" t="str">
        <f t="shared" si="57"/>
        <v>TRUE</v>
      </c>
      <c r="CU35">
        <f>VLOOKUP($A35,'FuturesInfo (3)'!$A$2:$V$80,22)</f>
        <v>2</v>
      </c>
      <c r="CV35">
        <f t="shared" si="58"/>
        <v>3</v>
      </c>
      <c r="CW35">
        <f t="shared" si="70"/>
        <v>2</v>
      </c>
      <c r="CX35" s="139">
        <f>VLOOKUP($A35,'FuturesInfo (3)'!$A$2:$O$80,15)*CW35</f>
        <v>116533.33964999998</v>
      </c>
      <c r="CY35" s="200">
        <f t="shared" si="71"/>
        <v>-485.05032112418218</v>
      </c>
      <c r="CZ35" s="200">
        <f t="shared" si="72"/>
        <v>-485.05032112418218</v>
      </c>
      <c r="DB35">
        <f t="shared" si="59"/>
        <v>-1</v>
      </c>
      <c r="DC35">
        <v>-1</v>
      </c>
      <c r="DD35">
        <v>-1</v>
      </c>
      <c r="DE35">
        <v>1</v>
      </c>
      <c r="DF35">
        <f t="shared" si="102"/>
        <v>0</v>
      </c>
      <c r="DG35">
        <f t="shared" si="60"/>
        <v>0</v>
      </c>
      <c r="DH35" s="1">
        <v>1.5396002960799999E-2</v>
      </c>
      <c r="DI35" s="2">
        <v>10</v>
      </c>
      <c r="DJ35">
        <v>60</v>
      </c>
      <c r="DK35" t="str">
        <f t="shared" si="61"/>
        <v>TRUE</v>
      </c>
      <c r="DL35">
        <f>VLOOKUP($A35,'FuturesInfo (3)'!$A$2:$V$80,22)</f>
        <v>2</v>
      </c>
      <c r="DM35">
        <f t="shared" si="62"/>
        <v>3</v>
      </c>
      <c r="DN35">
        <f t="shared" si="73"/>
        <v>2</v>
      </c>
      <c r="DO35" s="139">
        <f>VLOOKUP($A35,'FuturesInfo (3)'!$A$2:$O$80,15)*DN35</f>
        <v>116533.33964999998</v>
      </c>
      <c r="DP35" s="200">
        <f t="shared" si="63"/>
        <v>-1794.1476422833116</v>
      </c>
      <c r="DQ35" s="200">
        <f t="shared" si="74"/>
        <v>-1794.1476422833116</v>
      </c>
      <c r="DS35">
        <v>-1</v>
      </c>
      <c r="DT35">
        <v>1</v>
      </c>
      <c r="DU35">
        <v>-1</v>
      </c>
      <c r="DV35">
        <v>-1</v>
      </c>
      <c r="DW35">
        <v>0</v>
      </c>
      <c r="DX35">
        <v>1</v>
      </c>
      <c r="DY35" s="1">
        <v>-8.1158575108100008E-3</v>
      </c>
      <c r="DZ35" s="2">
        <v>10</v>
      </c>
      <c r="EA35">
        <v>60</v>
      </c>
      <c r="EB35" t="s">
        <v>1273</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1273</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1273</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1273</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1273</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1273</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1273</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1273</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1273</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1273</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1273</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1273</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f t="shared" si="75"/>
        <v>-1</v>
      </c>
      <c r="OU35" s="244">
        <v>1</v>
      </c>
      <c r="OV35" s="218">
        <v>1</v>
      </c>
      <c r="OW35" s="245">
        <v>-7</v>
      </c>
      <c r="OX35">
        <f t="shared" si="105"/>
        <v>1</v>
      </c>
      <c r="OY35">
        <f t="shared" si="77"/>
        <v>-1</v>
      </c>
      <c r="OZ35" s="218"/>
      <c r="PA35">
        <f t="shared" si="103"/>
        <v>0</v>
      </c>
      <c r="PB35">
        <f t="shared" si="78"/>
        <v>0</v>
      </c>
      <c r="PC35">
        <f t="shared" si="79"/>
        <v>0</v>
      </c>
      <c r="PD35">
        <f t="shared" si="80"/>
        <v>0</v>
      </c>
      <c r="PE35" s="253"/>
      <c r="PF35" s="206">
        <v>42535</v>
      </c>
      <c r="PG35">
        <v>60</v>
      </c>
      <c r="PH35" t="str">
        <f t="shared" si="64"/>
        <v>TRUE</v>
      </c>
      <c r="PI35">
        <f>VLOOKUP($A35,'FuturesInfo (3)'!$A$2:$V$80,22)</f>
        <v>2</v>
      </c>
      <c r="PJ35" s="257">
        <v>2</v>
      </c>
      <c r="PK35">
        <f t="shared" si="81"/>
        <v>2</v>
      </c>
      <c r="PL35" s="139">
        <f>VLOOKUP($A35,'FuturesInfo (3)'!$A$2:$O$80,15)*PI35</f>
        <v>116533.33964999998</v>
      </c>
      <c r="PM35" s="139">
        <f>VLOOKUP($A35,'FuturesInfo (3)'!$A$2:$O$80,15)*PK35</f>
        <v>116533.33964999998</v>
      </c>
      <c r="PN35" s="200">
        <f t="shared" si="82"/>
        <v>0</v>
      </c>
      <c r="PO35" s="200">
        <f t="shared" si="83"/>
        <v>0</v>
      </c>
      <c r="PP35" s="200">
        <f t="shared" si="84"/>
        <v>0</v>
      </c>
      <c r="PQ35" s="200">
        <f t="shared" si="85"/>
        <v>0</v>
      </c>
      <c r="PR35" s="200">
        <f t="shared" si="107"/>
        <v>0</v>
      </c>
      <c r="PT35">
        <f t="shared" si="87"/>
        <v>1</v>
      </c>
      <c r="PU35" s="244"/>
      <c r="PV35" s="218"/>
      <c r="PW35" s="245"/>
      <c r="PX35">
        <f t="shared" si="106"/>
        <v>0</v>
      </c>
      <c r="PY35">
        <f t="shared" si="89"/>
        <v>0</v>
      </c>
      <c r="PZ35" s="218"/>
      <c r="QA35">
        <f t="shared" si="104"/>
        <v>1</v>
      </c>
      <c r="QB35">
        <f t="shared" si="90"/>
        <v>1</v>
      </c>
      <c r="QC35">
        <f t="shared" si="91"/>
        <v>1</v>
      </c>
      <c r="QD35">
        <f t="shared" si="92"/>
        <v>1</v>
      </c>
      <c r="QE35" s="253"/>
      <c r="QF35" s="206">
        <v>42535</v>
      </c>
      <c r="QG35">
        <v>60</v>
      </c>
      <c r="QH35" t="str">
        <f t="shared" si="65"/>
        <v>FALSE</v>
      </c>
      <c r="QI35">
        <f>VLOOKUP($A35,'FuturesInfo (3)'!$A$2:$V$80,22)</f>
        <v>2</v>
      </c>
      <c r="QJ35" s="257"/>
      <c r="QK35">
        <f t="shared" si="93"/>
        <v>2</v>
      </c>
      <c r="QL35" s="139">
        <f>VLOOKUP($A35,'FuturesInfo (3)'!$A$2:$O$80,15)*QI35</f>
        <v>116533.33964999998</v>
      </c>
      <c r="QM35" s="139">
        <f>VLOOKUP($A35,'FuturesInfo (3)'!$A$2:$O$80,15)*QK35</f>
        <v>116533.33964999998</v>
      </c>
      <c r="QN35" s="200">
        <f t="shared" si="94"/>
        <v>0</v>
      </c>
      <c r="QO35" s="200">
        <f t="shared" si="95"/>
        <v>0</v>
      </c>
      <c r="QP35" s="200">
        <f t="shared" si="96"/>
        <v>0</v>
      </c>
      <c r="QQ35" s="200">
        <f t="shared" si="97"/>
        <v>0</v>
      </c>
      <c r="QR35" s="200">
        <f t="shared" si="108"/>
        <v>0</v>
      </c>
    </row>
    <row r="36" spans="1:460"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99"/>
        <v>0</v>
      </c>
      <c r="BH36">
        <v>1</v>
      </c>
      <c r="BI36">
        <v>-1</v>
      </c>
      <c r="BJ36">
        <f t="shared" si="66"/>
        <v>0</v>
      </c>
      <c r="BK36" s="174">
        <v>-4.98554192842E-5</v>
      </c>
      <c r="BL36" s="2">
        <v>10</v>
      </c>
      <c r="BM36">
        <v>60</v>
      </c>
      <c r="BN36" t="str">
        <f t="shared" si="100"/>
        <v>TRUE</v>
      </c>
      <c r="BO36">
        <f>VLOOKUP($A36,'FuturesInfo (3)'!$A$2:$V$80,22)</f>
        <v>0</v>
      </c>
      <c r="BP36">
        <f t="shared" si="49"/>
        <v>0</v>
      </c>
      <c r="BQ36" s="139">
        <f>VLOOKUP($A36,'FuturesInfo (3)'!$A$2:$O$80,15)*BP36</f>
        <v>0</v>
      </c>
      <c r="BR36" s="145">
        <f t="shared" si="67"/>
        <v>0</v>
      </c>
      <c r="BT36">
        <f t="shared" si="68"/>
        <v>1</v>
      </c>
      <c r="BU36">
        <v>-1</v>
      </c>
      <c r="BV36">
        <v>1</v>
      </c>
      <c r="BW36">
        <v>1</v>
      </c>
      <c r="BX36">
        <f t="shared" si="50"/>
        <v>0</v>
      </c>
      <c r="BY36">
        <f t="shared" si="51"/>
        <v>1</v>
      </c>
      <c r="BZ36" s="188">
        <v>0</v>
      </c>
      <c r="CA36" s="2">
        <v>10</v>
      </c>
      <c r="CB36">
        <v>60</v>
      </c>
      <c r="CC36" t="str">
        <f t="shared" si="52"/>
        <v>TRUE</v>
      </c>
      <c r="CD36">
        <f>VLOOKUP($A36,'FuturesInfo (3)'!$A$2:$V$80,22)</f>
        <v>0</v>
      </c>
      <c r="CE36">
        <f t="shared" si="53"/>
        <v>0</v>
      </c>
      <c r="CF36">
        <f t="shared" si="53"/>
        <v>0</v>
      </c>
      <c r="CG36" s="139">
        <f>VLOOKUP($A36,'FuturesInfo (3)'!$A$2:$O$80,15)*CE36</f>
        <v>0</v>
      </c>
      <c r="CH36" s="145">
        <f t="shared" si="54"/>
        <v>0</v>
      </c>
      <c r="CI36" s="145">
        <f t="shared" si="69"/>
        <v>0</v>
      </c>
      <c r="CK36">
        <f t="shared" si="55"/>
        <v>-1</v>
      </c>
      <c r="CL36">
        <v>-1</v>
      </c>
      <c r="CM36">
        <v>1</v>
      </c>
      <c r="CN36">
        <v>1</v>
      </c>
      <c r="CO36">
        <f t="shared" si="101"/>
        <v>0</v>
      </c>
      <c r="CP36">
        <f t="shared" si="56"/>
        <v>1</v>
      </c>
      <c r="CQ36" s="174">
        <v>0</v>
      </c>
      <c r="CR36" s="2">
        <v>10</v>
      </c>
      <c r="CS36">
        <v>60</v>
      </c>
      <c r="CT36" t="str">
        <f t="shared" si="57"/>
        <v>TRUE</v>
      </c>
      <c r="CU36">
        <f>VLOOKUP($A36,'FuturesInfo (3)'!$A$2:$V$80,22)</f>
        <v>0</v>
      </c>
      <c r="CV36">
        <f t="shared" si="58"/>
        <v>0</v>
      </c>
      <c r="CW36">
        <f t="shared" si="70"/>
        <v>0</v>
      </c>
      <c r="CX36" s="139">
        <f>VLOOKUP($A36,'FuturesInfo (3)'!$A$2:$O$80,15)*CW36</f>
        <v>0</v>
      </c>
      <c r="CY36" s="200">
        <f t="shared" si="71"/>
        <v>0</v>
      </c>
      <c r="CZ36" s="200">
        <f t="shared" si="72"/>
        <v>0</v>
      </c>
      <c r="DB36">
        <f t="shared" si="59"/>
        <v>-1</v>
      </c>
      <c r="DC36">
        <v>-1</v>
      </c>
      <c r="DD36">
        <v>1</v>
      </c>
      <c r="DE36">
        <v>1</v>
      </c>
      <c r="DF36">
        <f t="shared" si="102"/>
        <v>0</v>
      </c>
      <c r="DG36">
        <f t="shared" si="60"/>
        <v>1</v>
      </c>
      <c r="DH36" s="174">
        <v>0</v>
      </c>
      <c r="DI36" s="2">
        <v>10</v>
      </c>
      <c r="DJ36">
        <v>60</v>
      </c>
      <c r="DK36" t="str">
        <f t="shared" si="61"/>
        <v>TRUE</v>
      </c>
      <c r="DL36">
        <f>VLOOKUP($A36,'FuturesInfo (3)'!$A$2:$V$80,22)</f>
        <v>0</v>
      </c>
      <c r="DM36">
        <f t="shared" si="62"/>
        <v>0</v>
      </c>
      <c r="DN36">
        <f t="shared" si="73"/>
        <v>0</v>
      </c>
      <c r="DO36" s="139">
        <f>VLOOKUP($A36,'FuturesInfo (3)'!$A$2:$O$80,15)*DN36</f>
        <v>0</v>
      </c>
      <c r="DP36" s="200">
        <f t="shared" si="63"/>
        <v>0</v>
      </c>
      <c r="DQ36" s="200">
        <f t="shared" si="74"/>
        <v>0</v>
      </c>
      <c r="DS36">
        <v>-1</v>
      </c>
      <c r="DT36">
        <v>-1</v>
      </c>
      <c r="DU36">
        <v>1</v>
      </c>
      <c r="DV36">
        <v>-1</v>
      </c>
      <c r="DW36">
        <v>1</v>
      </c>
      <c r="DX36">
        <v>0</v>
      </c>
      <c r="DY36" s="174">
        <v>-4.9857904970799999E-5</v>
      </c>
      <c r="DZ36" s="2">
        <v>10</v>
      </c>
      <c r="EA36">
        <v>60</v>
      </c>
      <c r="EB36" t="s">
        <v>1273</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1273</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1273</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1273</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1273</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1273</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1273</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1273</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1273</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1273</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1273</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1273</v>
      </c>
      <c r="OI36">
        <v>0</v>
      </c>
      <c r="OJ36" s="257">
        <v>1</v>
      </c>
      <c r="OK36">
        <v>0</v>
      </c>
      <c r="OL36" s="139">
        <v>0</v>
      </c>
      <c r="OM36" s="139">
        <v>0</v>
      </c>
      <c r="ON36" s="200">
        <v>0</v>
      </c>
      <c r="OO36" s="200">
        <v>0</v>
      </c>
      <c r="OP36" s="200">
        <v>0</v>
      </c>
      <c r="OQ36" s="200">
        <v>0</v>
      </c>
      <c r="OR36" s="200">
        <v>0</v>
      </c>
      <c r="OT36">
        <f t="shared" si="75"/>
        <v>-1</v>
      </c>
      <c r="OU36" s="244">
        <v>-1</v>
      </c>
      <c r="OV36" s="218">
        <v>1</v>
      </c>
      <c r="OW36" s="245">
        <v>-5</v>
      </c>
      <c r="OX36">
        <f t="shared" si="105"/>
        <v>-1</v>
      </c>
      <c r="OY36">
        <f t="shared" si="77"/>
        <v>-1</v>
      </c>
      <c r="OZ36" s="218"/>
      <c r="PA36">
        <f t="shared" si="103"/>
        <v>0</v>
      </c>
      <c r="PB36">
        <f t="shared" si="78"/>
        <v>0</v>
      </c>
      <c r="PC36">
        <f t="shared" si="79"/>
        <v>0</v>
      </c>
      <c r="PD36">
        <f t="shared" si="80"/>
        <v>0</v>
      </c>
      <c r="PE36" s="254"/>
      <c r="PF36" s="206">
        <v>42537</v>
      </c>
      <c r="PG36">
        <v>60</v>
      </c>
      <c r="PH36" t="str">
        <f t="shared" si="64"/>
        <v>TRUE</v>
      </c>
      <c r="PI36">
        <f>VLOOKUP($A36,'FuturesInfo (3)'!$A$2:$V$80,22)</f>
        <v>0</v>
      </c>
      <c r="PJ36" s="257">
        <v>1</v>
      </c>
      <c r="PK36">
        <f t="shared" si="81"/>
        <v>0</v>
      </c>
      <c r="PL36" s="139">
        <f>VLOOKUP($A36,'FuturesInfo (3)'!$A$2:$O$80,15)*PI36</f>
        <v>0</v>
      </c>
      <c r="PM36" s="139">
        <f>VLOOKUP($A36,'FuturesInfo (3)'!$A$2:$O$80,15)*PK36</f>
        <v>0</v>
      </c>
      <c r="PN36" s="200">
        <f t="shared" si="82"/>
        <v>0</v>
      </c>
      <c r="PO36" s="200">
        <f t="shared" si="83"/>
        <v>0</v>
      </c>
      <c r="PP36" s="200">
        <f t="shared" si="84"/>
        <v>0</v>
      </c>
      <c r="PQ36" s="200">
        <f t="shared" si="85"/>
        <v>0</v>
      </c>
      <c r="PR36" s="200">
        <f t="shared" si="107"/>
        <v>0</v>
      </c>
      <c r="PT36">
        <f t="shared" si="87"/>
        <v>-1</v>
      </c>
      <c r="PU36" s="244"/>
      <c r="PV36" s="218"/>
      <c r="PW36" s="245"/>
      <c r="PX36">
        <f t="shared" si="106"/>
        <v>0</v>
      </c>
      <c r="PY36">
        <f t="shared" si="89"/>
        <v>0</v>
      </c>
      <c r="PZ36" s="218"/>
      <c r="QA36">
        <f t="shared" si="104"/>
        <v>1</v>
      </c>
      <c r="QB36">
        <f t="shared" si="90"/>
        <v>1</v>
      </c>
      <c r="QC36">
        <f t="shared" si="91"/>
        <v>1</v>
      </c>
      <c r="QD36">
        <f t="shared" si="92"/>
        <v>1</v>
      </c>
      <c r="QE36" s="254"/>
      <c r="QF36" s="206">
        <v>42537</v>
      </c>
      <c r="QG36">
        <v>60</v>
      </c>
      <c r="QH36" t="str">
        <f t="shared" si="65"/>
        <v>FALSE</v>
      </c>
      <c r="QI36">
        <f>VLOOKUP($A36,'FuturesInfo (3)'!$A$2:$V$80,22)</f>
        <v>0</v>
      </c>
      <c r="QJ36" s="257"/>
      <c r="QK36">
        <f t="shared" si="93"/>
        <v>0</v>
      </c>
      <c r="QL36" s="139">
        <f>VLOOKUP($A36,'FuturesInfo (3)'!$A$2:$O$80,15)*QI36</f>
        <v>0</v>
      </c>
      <c r="QM36" s="139">
        <f>VLOOKUP($A36,'FuturesInfo (3)'!$A$2:$O$80,15)*QK36</f>
        <v>0</v>
      </c>
      <c r="QN36" s="200">
        <f t="shared" si="94"/>
        <v>0</v>
      </c>
      <c r="QO36" s="200">
        <f t="shared" si="95"/>
        <v>0</v>
      </c>
      <c r="QP36" s="200">
        <f t="shared" si="96"/>
        <v>0</v>
      </c>
      <c r="QQ36" s="200">
        <f t="shared" si="97"/>
        <v>0</v>
      </c>
      <c r="QR36" s="200">
        <f t="shared" si="108"/>
        <v>0</v>
      </c>
    </row>
    <row r="37" spans="1:460"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99"/>
        <v>0</v>
      </c>
      <c r="BH37">
        <v>-1</v>
      </c>
      <c r="BI37">
        <v>1</v>
      </c>
      <c r="BJ37">
        <f t="shared" si="66"/>
        <v>0</v>
      </c>
      <c r="BK37" s="1">
        <v>2.59361322743E-3</v>
      </c>
      <c r="BL37" s="2">
        <v>10</v>
      </c>
      <c r="BM37">
        <v>60</v>
      </c>
      <c r="BN37" t="str">
        <f t="shared" si="100"/>
        <v>TRUE</v>
      </c>
      <c r="BO37">
        <f>VLOOKUP($A37,'FuturesInfo (3)'!$A$2:$V$80,22)</f>
        <v>1</v>
      </c>
      <c r="BP37">
        <f t="shared" si="49"/>
        <v>1</v>
      </c>
      <c r="BQ37" s="139">
        <f>VLOOKUP($A37,'FuturesInfo (3)'!$A$2:$O$80,15)*BP37</f>
        <v>93452.813999999998</v>
      </c>
      <c r="BR37" s="145">
        <f t="shared" si="67"/>
        <v>-242.38045453095549</v>
      </c>
      <c r="BT37">
        <f t="shared" si="68"/>
        <v>-1</v>
      </c>
      <c r="BU37">
        <v>-1</v>
      </c>
      <c r="BV37">
        <v>-1</v>
      </c>
      <c r="BW37">
        <v>1</v>
      </c>
      <c r="BX37">
        <f t="shared" si="50"/>
        <v>0</v>
      </c>
      <c r="BY37">
        <f t="shared" si="51"/>
        <v>0</v>
      </c>
      <c r="BZ37" s="188">
        <v>1.6168148747E-3</v>
      </c>
      <c r="CA37" s="2">
        <v>10</v>
      </c>
      <c r="CB37">
        <v>60</v>
      </c>
      <c r="CC37" t="str">
        <f t="shared" si="52"/>
        <v>TRUE</v>
      </c>
      <c r="CD37">
        <f>VLOOKUP($A37,'FuturesInfo (3)'!$A$2:$V$80,22)</f>
        <v>1</v>
      </c>
      <c r="CE37">
        <f t="shared" si="53"/>
        <v>1</v>
      </c>
      <c r="CF37">
        <f t="shared" si="53"/>
        <v>1</v>
      </c>
      <c r="CG37" s="139">
        <f>VLOOKUP($A37,'FuturesInfo (3)'!$A$2:$O$80,15)*CE37</f>
        <v>93452.813999999998</v>
      </c>
      <c r="CH37" s="145">
        <f t="shared" si="54"/>
        <v>-151.0958997577724</v>
      </c>
      <c r="CI37" s="145">
        <f t="shared" si="69"/>
        <v>-151.0958997577724</v>
      </c>
      <c r="CK37">
        <f t="shared" si="55"/>
        <v>-1</v>
      </c>
      <c r="CL37">
        <v>-1</v>
      </c>
      <c r="CM37">
        <v>-1</v>
      </c>
      <c r="CN37">
        <v>1</v>
      </c>
      <c r="CO37">
        <f t="shared" si="101"/>
        <v>0</v>
      </c>
      <c r="CP37">
        <f t="shared" si="56"/>
        <v>0</v>
      </c>
      <c r="CQ37" s="1">
        <v>1.30750605327E-2</v>
      </c>
      <c r="CR37" s="2">
        <v>10</v>
      </c>
      <c r="CS37">
        <v>60</v>
      </c>
      <c r="CT37" t="str">
        <f t="shared" si="57"/>
        <v>TRUE</v>
      </c>
      <c r="CU37">
        <f>VLOOKUP($A37,'FuturesInfo (3)'!$A$2:$V$80,22)</f>
        <v>1</v>
      </c>
      <c r="CV37">
        <f t="shared" si="58"/>
        <v>1</v>
      </c>
      <c r="CW37">
        <f t="shared" si="70"/>
        <v>1</v>
      </c>
      <c r="CX37" s="139">
        <f>VLOOKUP($A37,'FuturesInfo (3)'!$A$2:$O$80,15)*CW37</f>
        <v>93452.813999999998</v>
      </c>
      <c r="CY37" s="200">
        <f t="shared" si="71"/>
        <v>-1221.9012000011539</v>
      </c>
      <c r="CZ37" s="200">
        <f t="shared" si="72"/>
        <v>-1221.9012000011539</v>
      </c>
      <c r="DB37">
        <f t="shared" si="59"/>
        <v>-1</v>
      </c>
      <c r="DC37">
        <v>1</v>
      </c>
      <c r="DD37">
        <v>-1</v>
      </c>
      <c r="DE37">
        <v>-1</v>
      </c>
      <c r="DF37">
        <f t="shared" si="102"/>
        <v>0</v>
      </c>
      <c r="DG37">
        <f t="shared" si="60"/>
        <v>1</v>
      </c>
      <c r="DH37" s="1">
        <v>-1.2746972593999999E-3</v>
      </c>
      <c r="DI37" s="2">
        <v>10</v>
      </c>
      <c r="DJ37">
        <v>60</v>
      </c>
      <c r="DK37" t="str">
        <f t="shared" si="61"/>
        <v>TRUE</v>
      </c>
      <c r="DL37">
        <f>VLOOKUP($A37,'FuturesInfo (3)'!$A$2:$V$80,22)</f>
        <v>1</v>
      </c>
      <c r="DM37">
        <f t="shared" si="62"/>
        <v>1</v>
      </c>
      <c r="DN37">
        <f t="shared" si="73"/>
        <v>1</v>
      </c>
      <c r="DO37" s="139">
        <f>VLOOKUP($A37,'FuturesInfo (3)'!$A$2:$O$80,15)*DN37</f>
        <v>93452.813999999998</v>
      </c>
      <c r="DP37" s="200">
        <f t="shared" si="63"/>
        <v>-119.12404588901795</v>
      </c>
      <c r="DQ37" s="200">
        <f t="shared" si="74"/>
        <v>119.12404588901795</v>
      </c>
      <c r="DS37">
        <v>1</v>
      </c>
      <c r="DT37">
        <v>1</v>
      </c>
      <c r="DU37">
        <v>-1</v>
      </c>
      <c r="DV37">
        <v>1</v>
      </c>
      <c r="DW37">
        <v>1</v>
      </c>
      <c r="DX37">
        <v>0</v>
      </c>
      <c r="DY37" s="1">
        <v>3.9087428206800003E-3</v>
      </c>
      <c r="DZ37" s="2">
        <v>10</v>
      </c>
      <c r="EA37">
        <v>60</v>
      </c>
      <c r="EB37" t="s">
        <v>1273</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1273</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1273</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1273</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1273</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1273</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1273</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1273</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1273</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1273</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1273</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1273</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f t="shared" si="75"/>
        <v>-1</v>
      </c>
      <c r="OU37" s="244">
        <v>1</v>
      </c>
      <c r="OV37" s="218">
        <v>-1</v>
      </c>
      <c r="OW37" s="245">
        <v>-7</v>
      </c>
      <c r="OX37">
        <f t="shared" si="105"/>
        <v>-1</v>
      </c>
      <c r="OY37">
        <f t="shared" si="77"/>
        <v>1</v>
      </c>
      <c r="OZ37" s="218"/>
      <c r="PA37">
        <f t="shared" si="103"/>
        <v>0</v>
      </c>
      <c r="PB37">
        <f t="shared" si="78"/>
        <v>0</v>
      </c>
      <c r="PC37">
        <f t="shared" si="79"/>
        <v>0</v>
      </c>
      <c r="PD37">
        <f t="shared" si="80"/>
        <v>0</v>
      </c>
      <c r="PE37" s="253"/>
      <c r="PF37" s="206">
        <v>42535</v>
      </c>
      <c r="PG37">
        <v>60</v>
      </c>
      <c r="PH37" t="str">
        <f t="shared" si="64"/>
        <v>TRUE</v>
      </c>
      <c r="PI37">
        <f>VLOOKUP($A37,'FuturesInfo (3)'!$A$2:$V$80,22)</f>
        <v>1</v>
      </c>
      <c r="PJ37" s="257">
        <v>2</v>
      </c>
      <c r="PK37">
        <f t="shared" si="81"/>
        <v>1</v>
      </c>
      <c r="PL37" s="139">
        <f>VLOOKUP($A37,'FuturesInfo (3)'!$A$2:$O$80,15)*PI37</f>
        <v>93452.813999999998</v>
      </c>
      <c r="PM37" s="139">
        <f>VLOOKUP($A37,'FuturesInfo (3)'!$A$2:$O$80,15)*PK37</f>
        <v>93452.813999999998</v>
      </c>
      <c r="PN37" s="200">
        <f t="shared" si="82"/>
        <v>0</v>
      </c>
      <c r="PO37" s="200">
        <f t="shared" si="83"/>
        <v>0</v>
      </c>
      <c r="PP37" s="200">
        <f t="shared" si="84"/>
        <v>0</v>
      </c>
      <c r="PQ37" s="200">
        <f t="shared" si="85"/>
        <v>0</v>
      </c>
      <c r="PR37" s="200">
        <f t="shared" si="107"/>
        <v>0</v>
      </c>
      <c r="PT37">
        <f t="shared" si="87"/>
        <v>1</v>
      </c>
      <c r="PU37" s="244"/>
      <c r="PV37" s="218"/>
      <c r="PW37" s="245"/>
      <c r="PX37">
        <f t="shared" si="106"/>
        <v>0</v>
      </c>
      <c r="PY37">
        <f t="shared" si="89"/>
        <v>0</v>
      </c>
      <c r="PZ37" s="218"/>
      <c r="QA37">
        <f t="shared" si="104"/>
        <v>1</v>
      </c>
      <c r="QB37">
        <f t="shared" si="90"/>
        <v>1</v>
      </c>
      <c r="QC37">
        <f t="shared" si="91"/>
        <v>1</v>
      </c>
      <c r="QD37">
        <f t="shared" si="92"/>
        <v>1</v>
      </c>
      <c r="QE37" s="253"/>
      <c r="QF37" s="206">
        <v>42535</v>
      </c>
      <c r="QG37">
        <v>60</v>
      </c>
      <c r="QH37" t="str">
        <f t="shared" si="65"/>
        <v>FALSE</v>
      </c>
      <c r="QI37">
        <f>VLOOKUP($A37,'FuturesInfo (3)'!$A$2:$V$80,22)</f>
        <v>1</v>
      </c>
      <c r="QJ37" s="257"/>
      <c r="QK37">
        <f t="shared" si="93"/>
        <v>1</v>
      </c>
      <c r="QL37" s="139">
        <f>VLOOKUP($A37,'FuturesInfo (3)'!$A$2:$O$80,15)*QI37</f>
        <v>93452.813999999998</v>
      </c>
      <c r="QM37" s="139">
        <f>VLOOKUP($A37,'FuturesInfo (3)'!$A$2:$O$80,15)*QK37</f>
        <v>93452.813999999998</v>
      </c>
      <c r="QN37" s="200">
        <f t="shared" si="94"/>
        <v>0</v>
      </c>
      <c r="QO37" s="200">
        <f t="shared" si="95"/>
        <v>0</v>
      </c>
      <c r="QP37" s="200">
        <f t="shared" si="96"/>
        <v>0</v>
      </c>
      <c r="QQ37" s="200">
        <f t="shared" si="97"/>
        <v>0</v>
      </c>
      <c r="QR37" s="200">
        <f t="shared" si="108"/>
        <v>0</v>
      </c>
    </row>
    <row r="38" spans="1:460"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99"/>
        <v>0</v>
      </c>
      <c r="BH38">
        <v>1</v>
      </c>
      <c r="BI38">
        <v>1</v>
      </c>
      <c r="BJ38">
        <f t="shared" si="66"/>
        <v>1</v>
      </c>
      <c r="BK38" s="1">
        <v>2.4305274244499999E-3</v>
      </c>
      <c r="BL38" s="2">
        <v>10</v>
      </c>
      <c r="BM38">
        <v>60</v>
      </c>
      <c r="BN38" t="str">
        <f t="shared" si="100"/>
        <v>TRUE</v>
      </c>
      <c r="BO38">
        <f>VLOOKUP($A38,'FuturesInfo (3)'!$A$2:$V$80,22)</f>
        <v>2</v>
      </c>
      <c r="BP38">
        <f t="shared" si="49"/>
        <v>2</v>
      </c>
      <c r="BQ38" s="139">
        <f>VLOOKUP($A38,'FuturesInfo (3)'!$A$2:$O$80,15)*BP38</f>
        <v>367834.32</v>
      </c>
      <c r="BR38" s="145">
        <f t="shared" si="67"/>
        <v>894.03140241391714</v>
      </c>
      <c r="BT38">
        <f t="shared" si="68"/>
        <v>1</v>
      </c>
      <c r="BU38">
        <v>1</v>
      </c>
      <c r="BV38">
        <v>1</v>
      </c>
      <c r="BW38">
        <v>1</v>
      </c>
      <c r="BX38">
        <f t="shared" si="50"/>
        <v>1</v>
      </c>
      <c r="BY38">
        <f t="shared" si="51"/>
        <v>1</v>
      </c>
      <c r="BZ38" s="188">
        <v>6.0615857108199996E-3</v>
      </c>
      <c r="CA38" s="2">
        <v>10</v>
      </c>
      <c r="CB38">
        <v>60</v>
      </c>
      <c r="CC38" t="str">
        <f t="shared" si="52"/>
        <v>TRUE</v>
      </c>
      <c r="CD38">
        <f>VLOOKUP($A38,'FuturesInfo (3)'!$A$2:$V$80,22)</f>
        <v>2</v>
      </c>
      <c r="CE38">
        <f t="shared" si="53"/>
        <v>2</v>
      </c>
      <c r="CF38">
        <f t="shared" si="53"/>
        <v>2</v>
      </c>
      <c r="CG38" s="139">
        <f>VLOOKUP($A38,'FuturesInfo (3)'!$A$2:$O$80,15)*CE38</f>
        <v>367834.32</v>
      </c>
      <c r="CH38" s="145">
        <f t="shared" si="54"/>
        <v>2229.6592580611914</v>
      </c>
      <c r="CI38" s="145">
        <f t="shared" si="69"/>
        <v>2229.6592580611914</v>
      </c>
      <c r="CK38">
        <f t="shared" si="55"/>
        <v>1</v>
      </c>
      <c r="CL38">
        <v>1</v>
      </c>
      <c r="CM38">
        <v>1</v>
      </c>
      <c r="CN38">
        <v>-1</v>
      </c>
      <c r="CO38">
        <f t="shared" si="101"/>
        <v>0</v>
      </c>
      <c r="CP38">
        <f t="shared" si="56"/>
        <v>0</v>
      </c>
      <c r="CQ38" s="1">
        <v>-4.8200514138800003E-4</v>
      </c>
      <c r="CR38" s="2">
        <v>10</v>
      </c>
      <c r="CS38">
        <v>60</v>
      </c>
      <c r="CT38" t="str">
        <f t="shared" si="57"/>
        <v>TRUE</v>
      </c>
      <c r="CU38">
        <f>VLOOKUP($A38,'FuturesInfo (3)'!$A$2:$V$80,22)</f>
        <v>2</v>
      </c>
      <c r="CV38">
        <f t="shared" si="58"/>
        <v>3</v>
      </c>
      <c r="CW38">
        <f t="shared" si="70"/>
        <v>2</v>
      </c>
      <c r="CX38" s="139">
        <f>VLOOKUP($A38,'FuturesInfo (3)'!$A$2:$O$80,15)*CW38</f>
        <v>367834.32</v>
      </c>
      <c r="CY38" s="200">
        <f t="shared" si="71"/>
        <v>-177.29803341895885</v>
      </c>
      <c r="CZ38" s="200">
        <f t="shared" si="72"/>
        <v>-177.29803341895885</v>
      </c>
      <c r="DB38">
        <f t="shared" si="59"/>
        <v>1</v>
      </c>
      <c r="DC38">
        <v>-1</v>
      </c>
      <c r="DD38">
        <v>1</v>
      </c>
      <c r="DE38">
        <v>1</v>
      </c>
      <c r="DF38">
        <f t="shared" si="102"/>
        <v>0</v>
      </c>
      <c r="DG38">
        <f t="shared" si="60"/>
        <v>1</v>
      </c>
      <c r="DH38" s="1">
        <v>1.84857739913E-3</v>
      </c>
      <c r="DI38" s="2">
        <v>10</v>
      </c>
      <c r="DJ38">
        <v>60</v>
      </c>
      <c r="DK38" t="str">
        <f t="shared" si="61"/>
        <v>TRUE</v>
      </c>
      <c r="DL38">
        <f>VLOOKUP($A38,'FuturesInfo (3)'!$A$2:$V$80,22)</f>
        <v>2</v>
      </c>
      <c r="DM38">
        <f t="shared" si="62"/>
        <v>2</v>
      </c>
      <c r="DN38">
        <f t="shared" si="73"/>
        <v>2</v>
      </c>
      <c r="DO38" s="139">
        <f>VLOOKUP($A38,'FuturesInfo (3)'!$A$2:$O$80,15)*DN38</f>
        <v>367834.32</v>
      </c>
      <c r="DP38" s="200">
        <f t="shared" si="63"/>
        <v>-679.9702105763522</v>
      </c>
      <c r="DQ38" s="200">
        <f t="shared" si="74"/>
        <v>679.9702105763522</v>
      </c>
      <c r="DS38">
        <v>-1</v>
      </c>
      <c r="DT38">
        <v>1</v>
      </c>
      <c r="DU38">
        <v>1</v>
      </c>
      <c r="DV38">
        <v>1</v>
      </c>
      <c r="DW38">
        <v>1</v>
      </c>
      <c r="DX38">
        <v>1</v>
      </c>
      <c r="DY38" s="1">
        <v>8.0224628961099995E-4</v>
      </c>
      <c r="DZ38" s="2">
        <v>10</v>
      </c>
      <c r="EA38">
        <v>60</v>
      </c>
      <c r="EB38" t="s">
        <v>1273</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1273</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1273</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1273</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1273</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1273</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1273</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1273</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1273</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1273</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1273</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1273</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f t="shared" si="75"/>
        <v>1</v>
      </c>
      <c r="OU38" s="244">
        <v>1</v>
      </c>
      <c r="OV38" s="218">
        <v>1</v>
      </c>
      <c r="OW38" s="245">
        <v>5</v>
      </c>
      <c r="OX38">
        <f t="shared" si="105"/>
        <v>-1</v>
      </c>
      <c r="OY38">
        <f t="shared" si="77"/>
        <v>1</v>
      </c>
      <c r="OZ38" s="218"/>
      <c r="PA38">
        <f t="shared" si="103"/>
        <v>0</v>
      </c>
      <c r="PB38">
        <f t="shared" si="78"/>
        <v>0</v>
      </c>
      <c r="PC38">
        <f t="shared" si="79"/>
        <v>0</v>
      </c>
      <c r="PD38">
        <f t="shared" si="80"/>
        <v>0</v>
      </c>
      <c r="PE38" s="253"/>
      <c r="PF38" s="206">
        <v>42537</v>
      </c>
      <c r="PG38">
        <v>60</v>
      </c>
      <c r="PH38" t="str">
        <f t="shared" si="64"/>
        <v>TRUE</v>
      </c>
      <c r="PI38">
        <f>VLOOKUP($A38,'FuturesInfo (3)'!$A$2:$V$80,22)</f>
        <v>2</v>
      </c>
      <c r="PJ38" s="257">
        <v>1</v>
      </c>
      <c r="PK38">
        <f t="shared" si="81"/>
        <v>3</v>
      </c>
      <c r="PL38" s="139">
        <f>VLOOKUP($A38,'FuturesInfo (3)'!$A$2:$O$80,15)*PI38</f>
        <v>367834.32</v>
      </c>
      <c r="PM38" s="139">
        <f>VLOOKUP($A38,'FuturesInfo (3)'!$A$2:$O$80,15)*PK38</f>
        <v>551751.48</v>
      </c>
      <c r="PN38" s="200">
        <f t="shared" si="82"/>
        <v>0</v>
      </c>
      <c r="PO38" s="200">
        <f t="shared" si="83"/>
        <v>0</v>
      </c>
      <c r="PP38" s="200">
        <f t="shared" si="84"/>
        <v>0</v>
      </c>
      <c r="PQ38" s="200">
        <f t="shared" si="85"/>
        <v>0</v>
      </c>
      <c r="PR38" s="200">
        <f t="shared" si="107"/>
        <v>0</v>
      </c>
      <c r="PT38">
        <f t="shared" si="87"/>
        <v>1</v>
      </c>
      <c r="PU38" s="244"/>
      <c r="PV38" s="218"/>
      <c r="PW38" s="245"/>
      <c r="PX38">
        <f t="shared" si="106"/>
        <v>0</v>
      </c>
      <c r="PY38">
        <f t="shared" si="89"/>
        <v>0</v>
      </c>
      <c r="PZ38" s="218"/>
      <c r="QA38">
        <f t="shared" si="104"/>
        <v>1</v>
      </c>
      <c r="QB38">
        <f t="shared" si="90"/>
        <v>1</v>
      </c>
      <c r="QC38">
        <f t="shared" si="91"/>
        <v>1</v>
      </c>
      <c r="QD38">
        <f t="shared" si="92"/>
        <v>1</v>
      </c>
      <c r="QE38" s="253"/>
      <c r="QF38" s="206">
        <v>42537</v>
      </c>
      <c r="QG38">
        <v>60</v>
      </c>
      <c r="QH38" t="str">
        <f t="shared" si="65"/>
        <v>FALSE</v>
      </c>
      <c r="QI38">
        <f>VLOOKUP($A38,'FuturesInfo (3)'!$A$2:$V$80,22)</f>
        <v>2</v>
      </c>
      <c r="QJ38" s="257"/>
      <c r="QK38">
        <f t="shared" si="93"/>
        <v>2</v>
      </c>
      <c r="QL38" s="139">
        <f>VLOOKUP($A38,'FuturesInfo (3)'!$A$2:$O$80,15)*QI38</f>
        <v>367834.32</v>
      </c>
      <c r="QM38" s="139">
        <f>VLOOKUP($A38,'FuturesInfo (3)'!$A$2:$O$80,15)*QK38</f>
        <v>367834.32</v>
      </c>
      <c r="QN38" s="200">
        <f t="shared" si="94"/>
        <v>0</v>
      </c>
      <c r="QO38" s="200">
        <f t="shared" si="95"/>
        <v>0</v>
      </c>
      <c r="QP38" s="200">
        <f t="shared" si="96"/>
        <v>0</v>
      </c>
      <c r="QQ38" s="200">
        <f t="shared" si="97"/>
        <v>0</v>
      </c>
      <c r="QR38" s="200">
        <f t="shared" si="108"/>
        <v>0</v>
      </c>
    </row>
    <row r="39" spans="1:460"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99"/>
        <v>0</v>
      </c>
      <c r="BH39">
        <v>1</v>
      </c>
      <c r="BI39">
        <v>1</v>
      </c>
      <c r="BJ39">
        <f t="shared" si="66"/>
        <v>1</v>
      </c>
      <c r="BK39" s="1">
        <v>2.0116676724999999E-4</v>
      </c>
      <c r="BL39" s="2">
        <v>10</v>
      </c>
      <c r="BM39">
        <v>60</v>
      </c>
      <c r="BN39" t="str">
        <f t="shared" si="100"/>
        <v>TRUE</v>
      </c>
      <c r="BO39">
        <f>VLOOKUP($A39,'FuturesInfo (3)'!$A$2:$V$80,22)</f>
        <v>0</v>
      </c>
      <c r="BP39">
        <f t="shared" si="49"/>
        <v>0</v>
      </c>
      <c r="BQ39" s="139">
        <f>VLOOKUP($A39,'FuturesInfo (3)'!$A$2:$O$80,15)*BP39</f>
        <v>0</v>
      </c>
      <c r="BR39" s="145">
        <f t="shared" si="67"/>
        <v>0</v>
      </c>
      <c r="BT39">
        <f t="shared" si="68"/>
        <v>1</v>
      </c>
      <c r="BU39">
        <v>1</v>
      </c>
      <c r="BV39">
        <v>1</v>
      </c>
      <c r="BW39">
        <v>1</v>
      </c>
      <c r="BX39">
        <f t="shared" si="50"/>
        <v>1</v>
      </c>
      <c r="BY39">
        <f t="shared" si="51"/>
        <v>1</v>
      </c>
      <c r="BZ39" s="188">
        <v>2.0112630732100001E-4</v>
      </c>
      <c r="CA39" s="2">
        <v>10</v>
      </c>
      <c r="CB39">
        <v>60</v>
      </c>
      <c r="CC39" t="str">
        <f t="shared" si="52"/>
        <v>TRUE</v>
      </c>
      <c r="CD39">
        <f>VLOOKUP($A39,'FuturesInfo (3)'!$A$2:$V$80,22)</f>
        <v>0</v>
      </c>
      <c r="CE39">
        <f t="shared" si="53"/>
        <v>0</v>
      </c>
      <c r="CF39">
        <f t="shared" si="53"/>
        <v>0</v>
      </c>
      <c r="CG39" s="139">
        <f>VLOOKUP($A39,'FuturesInfo (3)'!$A$2:$O$80,15)*CE39</f>
        <v>0</v>
      </c>
      <c r="CH39" s="145">
        <f t="shared" si="54"/>
        <v>0</v>
      </c>
      <c r="CI39" s="145">
        <f t="shared" si="69"/>
        <v>0</v>
      </c>
      <c r="CK39">
        <f t="shared" si="55"/>
        <v>1</v>
      </c>
      <c r="CL39">
        <v>1</v>
      </c>
      <c r="CM39">
        <v>1</v>
      </c>
      <c r="CN39">
        <v>1</v>
      </c>
      <c r="CO39">
        <f t="shared" si="101"/>
        <v>1</v>
      </c>
      <c r="CP39">
        <f t="shared" si="56"/>
        <v>1</v>
      </c>
      <c r="CQ39" s="1">
        <v>1.00542931832E-4</v>
      </c>
      <c r="CR39" s="2">
        <v>10</v>
      </c>
      <c r="CS39">
        <v>60</v>
      </c>
      <c r="CT39" t="str">
        <f t="shared" si="57"/>
        <v>TRUE</v>
      </c>
      <c r="CU39">
        <f>VLOOKUP($A39,'FuturesInfo (3)'!$A$2:$V$80,22)</f>
        <v>0</v>
      </c>
      <c r="CV39">
        <f t="shared" si="58"/>
        <v>0</v>
      </c>
      <c r="CW39">
        <f t="shared" si="70"/>
        <v>0</v>
      </c>
      <c r="CX39" s="139">
        <f>VLOOKUP($A39,'FuturesInfo (3)'!$A$2:$O$80,15)*CW39</f>
        <v>0</v>
      </c>
      <c r="CY39" s="200">
        <f t="shared" si="71"/>
        <v>0</v>
      </c>
      <c r="CZ39" s="200">
        <f t="shared" si="72"/>
        <v>0</v>
      </c>
      <c r="DB39">
        <f t="shared" si="59"/>
        <v>1</v>
      </c>
      <c r="DC39">
        <v>1</v>
      </c>
      <c r="DD39">
        <v>1</v>
      </c>
      <c r="DE39">
        <v>1</v>
      </c>
      <c r="DF39">
        <f t="shared" si="102"/>
        <v>1</v>
      </c>
      <c r="DG39">
        <f t="shared" si="60"/>
        <v>1</v>
      </c>
      <c r="DH39" s="1">
        <v>0</v>
      </c>
      <c r="DI39" s="2">
        <v>10</v>
      </c>
      <c r="DJ39">
        <v>60</v>
      </c>
      <c r="DK39" t="str">
        <f t="shared" si="61"/>
        <v>TRUE</v>
      </c>
      <c r="DL39">
        <f>VLOOKUP($A39,'FuturesInfo (3)'!$A$2:$V$80,22)</f>
        <v>0</v>
      </c>
      <c r="DM39">
        <f t="shared" si="62"/>
        <v>0</v>
      </c>
      <c r="DN39">
        <f t="shared" si="73"/>
        <v>0</v>
      </c>
      <c r="DO39" s="139">
        <f>VLOOKUP($A39,'FuturesInfo (3)'!$A$2:$O$80,15)*DN39</f>
        <v>0</v>
      </c>
      <c r="DP39" s="200">
        <f t="shared" si="63"/>
        <v>0</v>
      </c>
      <c r="DQ39" s="200">
        <f t="shared" si="74"/>
        <v>0</v>
      </c>
      <c r="DS39">
        <v>1</v>
      </c>
      <c r="DT39">
        <v>1</v>
      </c>
      <c r="DU39">
        <v>1</v>
      </c>
      <c r="DV39">
        <v>-1</v>
      </c>
      <c r="DW39">
        <v>0</v>
      </c>
      <c r="DX39">
        <v>0</v>
      </c>
      <c r="DY39" s="1">
        <v>-2.0106564793399999E-4</v>
      </c>
      <c r="DZ39" s="2">
        <v>10</v>
      </c>
      <c r="EA39">
        <v>60</v>
      </c>
      <c r="EB39" t="s">
        <v>1273</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1273</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1273</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1273</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1273</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1273</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1273</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1273</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1273</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1273</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1273</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1273</v>
      </c>
      <c r="OI39">
        <v>0</v>
      </c>
      <c r="OJ39" s="257">
        <v>1</v>
      </c>
      <c r="OK39">
        <v>0</v>
      </c>
      <c r="OL39" s="139">
        <v>0</v>
      </c>
      <c r="OM39" s="139">
        <v>0</v>
      </c>
      <c r="ON39" s="200">
        <v>0</v>
      </c>
      <c r="OO39" s="200">
        <v>0</v>
      </c>
      <c r="OP39" s="200">
        <v>0</v>
      </c>
      <c r="OQ39" s="200">
        <v>0</v>
      </c>
      <c r="OR39" s="200">
        <v>0</v>
      </c>
      <c r="OT39">
        <f t="shared" si="75"/>
        <v>-1</v>
      </c>
      <c r="OU39" s="244">
        <v>-1</v>
      </c>
      <c r="OV39" s="218">
        <v>1</v>
      </c>
      <c r="OW39" s="245">
        <v>5</v>
      </c>
      <c r="OX39">
        <f t="shared" si="105"/>
        <v>-1</v>
      </c>
      <c r="OY39">
        <f t="shared" si="77"/>
        <v>1</v>
      </c>
      <c r="OZ39" s="218"/>
      <c r="PA39">
        <f t="shared" si="103"/>
        <v>0</v>
      </c>
      <c r="PB39">
        <f t="shared" si="78"/>
        <v>0</v>
      </c>
      <c r="PC39">
        <f t="shared" si="79"/>
        <v>0</v>
      </c>
      <c r="PD39">
        <f t="shared" si="80"/>
        <v>0</v>
      </c>
      <c r="PE39" s="253"/>
      <c r="PF39" s="206">
        <v>42537</v>
      </c>
      <c r="PG39">
        <v>60</v>
      </c>
      <c r="PH39" t="str">
        <f t="shared" si="64"/>
        <v>TRUE</v>
      </c>
      <c r="PI39">
        <f>VLOOKUP($A39,'FuturesInfo (3)'!$A$2:$V$80,22)</f>
        <v>0</v>
      </c>
      <c r="PJ39" s="257">
        <v>1</v>
      </c>
      <c r="PK39">
        <f t="shared" si="81"/>
        <v>0</v>
      </c>
      <c r="PL39" s="139">
        <f>VLOOKUP($A39,'FuturesInfo (3)'!$A$2:$O$80,15)*PI39</f>
        <v>0</v>
      </c>
      <c r="PM39" s="139">
        <f>VLOOKUP($A39,'FuturesInfo (3)'!$A$2:$O$80,15)*PK39</f>
        <v>0</v>
      </c>
      <c r="PN39" s="200">
        <f t="shared" si="82"/>
        <v>0</v>
      </c>
      <c r="PO39" s="200">
        <f t="shared" si="83"/>
        <v>0</v>
      </c>
      <c r="PP39" s="200">
        <f t="shared" si="84"/>
        <v>0</v>
      </c>
      <c r="PQ39" s="200">
        <f t="shared" si="85"/>
        <v>0</v>
      </c>
      <c r="PR39" s="200">
        <f t="shared" si="107"/>
        <v>0</v>
      </c>
      <c r="PT39">
        <f t="shared" si="87"/>
        <v>-1</v>
      </c>
      <c r="PU39" s="244"/>
      <c r="PV39" s="218"/>
      <c r="PW39" s="245"/>
      <c r="PX39">
        <f t="shared" si="106"/>
        <v>0</v>
      </c>
      <c r="PY39">
        <f t="shared" si="89"/>
        <v>0</v>
      </c>
      <c r="PZ39" s="218"/>
      <c r="QA39">
        <f t="shared" si="104"/>
        <v>1</v>
      </c>
      <c r="QB39">
        <f t="shared" si="90"/>
        <v>1</v>
      </c>
      <c r="QC39">
        <f t="shared" si="91"/>
        <v>1</v>
      </c>
      <c r="QD39">
        <f t="shared" si="92"/>
        <v>1</v>
      </c>
      <c r="QE39" s="253"/>
      <c r="QF39" s="206">
        <v>42537</v>
      </c>
      <c r="QG39">
        <v>60</v>
      </c>
      <c r="QH39" t="str">
        <f t="shared" si="65"/>
        <v>FALSE</v>
      </c>
      <c r="QI39">
        <f>VLOOKUP($A39,'FuturesInfo (3)'!$A$2:$V$80,22)</f>
        <v>0</v>
      </c>
      <c r="QJ39" s="257"/>
      <c r="QK39">
        <f t="shared" si="93"/>
        <v>0</v>
      </c>
      <c r="QL39" s="139">
        <f>VLOOKUP($A39,'FuturesInfo (3)'!$A$2:$O$80,15)*QI39</f>
        <v>0</v>
      </c>
      <c r="QM39" s="139">
        <f>VLOOKUP($A39,'FuturesInfo (3)'!$A$2:$O$80,15)*QK39</f>
        <v>0</v>
      </c>
      <c r="QN39" s="200">
        <f t="shared" si="94"/>
        <v>0</v>
      </c>
      <c r="QO39" s="200">
        <f t="shared" si="95"/>
        <v>0</v>
      </c>
      <c r="QP39" s="200">
        <f t="shared" si="96"/>
        <v>0</v>
      </c>
      <c r="QQ39" s="200">
        <f t="shared" si="97"/>
        <v>0</v>
      </c>
      <c r="QR39" s="200">
        <f t="shared" si="108"/>
        <v>0</v>
      </c>
    </row>
    <row r="40" spans="1:460"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99"/>
        <v>0</v>
      </c>
      <c r="BH40">
        <v>-1</v>
      </c>
      <c r="BI40">
        <v>1</v>
      </c>
      <c r="BJ40">
        <f t="shared" si="66"/>
        <v>0</v>
      </c>
      <c r="BK40" s="1">
        <v>1.36754363115E-3</v>
      </c>
      <c r="BL40" s="2">
        <v>10</v>
      </c>
      <c r="BM40">
        <v>60</v>
      </c>
      <c r="BN40" t="str">
        <f t="shared" si="100"/>
        <v>TRUE</v>
      </c>
      <c r="BO40">
        <f>VLOOKUP($A40,'FuturesInfo (3)'!$A$2:$V$80,22)</f>
        <v>7</v>
      </c>
      <c r="BP40">
        <f t="shared" si="49"/>
        <v>7</v>
      </c>
      <c r="BQ40" s="139">
        <f>VLOOKUP($A40,'FuturesInfo (3)'!$A$2:$O$80,15)*BP40</f>
        <v>846507.8125</v>
      </c>
      <c r="BR40" s="145">
        <f t="shared" si="67"/>
        <v>-1157.6363677030934</v>
      </c>
      <c r="BT40">
        <f t="shared" si="68"/>
        <v>-1</v>
      </c>
      <c r="BU40">
        <v>1</v>
      </c>
      <c r="BV40">
        <v>1</v>
      </c>
      <c r="BW40">
        <v>1</v>
      </c>
      <c r="BX40">
        <f t="shared" si="50"/>
        <v>1</v>
      </c>
      <c r="BY40">
        <f t="shared" si="51"/>
        <v>1</v>
      </c>
      <c r="BZ40" s="188">
        <v>5.6578006113000004E-3</v>
      </c>
      <c r="CA40" s="2">
        <v>10</v>
      </c>
      <c r="CB40">
        <v>60</v>
      </c>
      <c r="CC40" t="str">
        <f t="shared" si="52"/>
        <v>TRUE</v>
      </c>
      <c r="CD40">
        <f>VLOOKUP($A40,'FuturesInfo (3)'!$A$2:$V$80,22)</f>
        <v>7</v>
      </c>
      <c r="CE40">
        <f t="shared" si="53"/>
        <v>7</v>
      </c>
      <c r="CF40">
        <f t="shared" si="53"/>
        <v>7</v>
      </c>
      <c r="CG40" s="139">
        <f>VLOOKUP($A40,'FuturesInfo (3)'!$A$2:$O$80,15)*CE40</f>
        <v>846507.8125</v>
      </c>
      <c r="CH40" s="145">
        <f t="shared" si="54"/>
        <v>4789.3724190327257</v>
      </c>
      <c r="CI40" s="145">
        <f t="shared" si="69"/>
        <v>4789.3724190327257</v>
      </c>
      <c r="CK40">
        <f t="shared" si="55"/>
        <v>1</v>
      </c>
      <c r="CL40">
        <v>-1</v>
      </c>
      <c r="CM40">
        <v>1</v>
      </c>
      <c r="CN40">
        <v>-1</v>
      </c>
      <c r="CO40">
        <f t="shared" si="101"/>
        <v>1</v>
      </c>
      <c r="CP40">
        <f t="shared" si="56"/>
        <v>0</v>
      </c>
      <c r="CQ40" s="1">
        <v>-1.93998965339E-4</v>
      </c>
      <c r="CR40" s="2">
        <v>10</v>
      </c>
      <c r="CS40">
        <v>60</v>
      </c>
      <c r="CT40" t="str">
        <f t="shared" si="57"/>
        <v>TRUE</v>
      </c>
      <c r="CU40">
        <f>VLOOKUP($A40,'FuturesInfo (3)'!$A$2:$V$80,22)</f>
        <v>7</v>
      </c>
      <c r="CV40">
        <f t="shared" si="58"/>
        <v>5</v>
      </c>
      <c r="CW40">
        <f t="shared" si="70"/>
        <v>7</v>
      </c>
      <c r="CX40" s="139">
        <f>VLOOKUP($A40,'FuturesInfo (3)'!$A$2:$O$80,15)*CW40</f>
        <v>846507.8125</v>
      </c>
      <c r="CY40" s="200">
        <f t="shared" si="71"/>
        <v>164.22163977638021</v>
      </c>
      <c r="CZ40" s="200">
        <f t="shared" si="72"/>
        <v>-164.22163977638021</v>
      </c>
      <c r="DB40">
        <f t="shared" si="59"/>
        <v>-1</v>
      </c>
      <c r="DC40">
        <v>1</v>
      </c>
      <c r="DD40">
        <v>1</v>
      </c>
      <c r="DE40">
        <v>1</v>
      </c>
      <c r="DF40">
        <f t="shared" si="102"/>
        <v>1</v>
      </c>
      <c r="DG40">
        <f t="shared" si="60"/>
        <v>1</v>
      </c>
      <c r="DH40" s="1">
        <v>5.1743095530699999E-4</v>
      </c>
      <c r="DI40" s="2">
        <v>10</v>
      </c>
      <c r="DJ40">
        <v>60</v>
      </c>
      <c r="DK40" t="str">
        <f t="shared" si="61"/>
        <v>TRUE</v>
      </c>
      <c r="DL40">
        <f>VLOOKUP($A40,'FuturesInfo (3)'!$A$2:$V$80,22)</f>
        <v>7</v>
      </c>
      <c r="DM40">
        <f t="shared" si="62"/>
        <v>9</v>
      </c>
      <c r="DN40">
        <f t="shared" si="73"/>
        <v>7</v>
      </c>
      <c r="DO40" s="139">
        <f>VLOOKUP($A40,'FuturesInfo (3)'!$A$2:$O$80,15)*DN40</f>
        <v>846507.8125</v>
      </c>
      <c r="DP40" s="200">
        <f t="shared" si="63"/>
        <v>438.00934609671384</v>
      </c>
      <c r="DQ40" s="200">
        <f t="shared" si="74"/>
        <v>438.00934609671384</v>
      </c>
      <c r="DS40">
        <v>1</v>
      </c>
      <c r="DT40">
        <v>-1</v>
      </c>
      <c r="DU40">
        <v>1</v>
      </c>
      <c r="DV40">
        <v>-1</v>
      </c>
      <c r="DW40">
        <v>1</v>
      </c>
      <c r="DX40">
        <v>0</v>
      </c>
      <c r="DY40" s="1">
        <v>-1.2929083974400001E-4</v>
      </c>
      <c r="DZ40" s="2">
        <v>10</v>
      </c>
      <c r="EA40">
        <v>60</v>
      </c>
      <c r="EB40" t="s">
        <v>1273</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1273</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1273</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1273</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1273</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1273</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1273</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1273</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1273</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1273</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1273</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1273</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f t="shared" si="75"/>
        <v>1</v>
      </c>
      <c r="OU40" s="244">
        <v>-1</v>
      </c>
      <c r="OV40" s="218">
        <v>1</v>
      </c>
      <c r="OW40" s="245">
        <v>-5</v>
      </c>
      <c r="OX40">
        <f t="shared" si="105"/>
        <v>-1</v>
      </c>
      <c r="OY40">
        <f t="shared" si="77"/>
        <v>-1</v>
      </c>
      <c r="OZ40" s="218"/>
      <c r="PA40">
        <f t="shared" si="103"/>
        <v>0</v>
      </c>
      <c r="PB40">
        <f t="shared" si="78"/>
        <v>0</v>
      </c>
      <c r="PC40">
        <f t="shared" si="79"/>
        <v>0</v>
      </c>
      <c r="PD40">
        <f t="shared" si="80"/>
        <v>0</v>
      </c>
      <c r="PE40" s="253"/>
      <c r="PF40" s="206">
        <v>42537</v>
      </c>
      <c r="PG40">
        <v>60</v>
      </c>
      <c r="PH40" t="str">
        <f t="shared" si="64"/>
        <v>TRUE</v>
      </c>
      <c r="PI40">
        <f>VLOOKUP($A40,'FuturesInfo (3)'!$A$2:$V$80,22)</f>
        <v>7</v>
      </c>
      <c r="PJ40" s="257">
        <v>2</v>
      </c>
      <c r="PK40">
        <f t="shared" si="81"/>
        <v>5</v>
      </c>
      <c r="PL40" s="139">
        <f>VLOOKUP($A40,'FuturesInfo (3)'!$A$2:$O$80,15)*PI40</f>
        <v>846507.8125</v>
      </c>
      <c r="PM40" s="139">
        <f>VLOOKUP($A40,'FuturesInfo (3)'!$A$2:$O$80,15)*PK40</f>
        <v>604648.4375</v>
      </c>
      <c r="PN40" s="200">
        <f t="shared" si="82"/>
        <v>0</v>
      </c>
      <c r="PO40" s="200">
        <f t="shared" si="83"/>
        <v>0</v>
      </c>
      <c r="PP40" s="200">
        <f t="shared" si="84"/>
        <v>0</v>
      </c>
      <c r="PQ40" s="200">
        <f t="shared" si="85"/>
        <v>0</v>
      </c>
      <c r="PR40" s="200">
        <f t="shared" si="107"/>
        <v>0</v>
      </c>
      <c r="PT40">
        <f t="shared" si="87"/>
        <v>-1</v>
      </c>
      <c r="PU40" s="244"/>
      <c r="PV40" s="218"/>
      <c r="PW40" s="245"/>
      <c r="PX40">
        <f t="shared" si="106"/>
        <v>0</v>
      </c>
      <c r="PY40">
        <f t="shared" si="89"/>
        <v>0</v>
      </c>
      <c r="PZ40" s="218"/>
      <c r="QA40">
        <f t="shared" si="104"/>
        <v>1</v>
      </c>
      <c r="QB40">
        <f t="shared" si="90"/>
        <v>1</v>
      </c>
      <c r="QC40">
        <f t="shared" si="91"/>
        <v>1</v>
      </c>
      <c r="QD40">
        <f t="shared" si="92"/>
        <v>1</v>
      </c>
      <c r="QE40" s="253"/>
      <c r="QF40" s="206">
        <v>42537</v>
      </c>
      <c r="QG40">
        <v>60</v>
      </c>
      <c r="QH40" t="str">
        <f t="shared" si="65"/>
        <v>FALSE</v>
      </c>
      <c r="QI40">
        <f>VLOOKUP($A40,'FuturesInfo (3)'!$A$2:$V$80,22)</f>
        <v>7</v>
      </c>
      <c r="QJ40" s="257"/>
      <c r="QK40">
        <f t="shared" si="93"/>
        <v>5</v>
      </c>
      <c r="QL40" s="139">
        <f>VLOOKUP($A40,'FuturesInfo (3)'!$A$2:$O$80,15)*QI40</f>
        <v>846507.8125</v>
      </c>
      <c r="QM40" s="139">
        <f>VLOOKUP($A40,'FuturesInfo (3)'!$A$2:$O$80,15)*QK40</f>
        <v>604648.4375</v>
      </c>
      <c r="QN40" s="200">
        <f t="shared" si="94"/>
        <v>0</v>
      </c>
      <c r="QO40" s="200">
        <f t="shared" si="95"/>
        <v>0</v>
      </c>
      <c r="QP40" s="200">
        <f t="shared" si="96"/>
        <v>0</v>
      </c>
      <c r="QQ40" s="200">
        <f t="shared" si="97"/>
        <v>0</v>
      </c>
      <c r="QR40" s="200">
        <f t="shared" si="108"/>
        <v>0</v>
      </c>
    </row>
    <row r="41" spans="1:460"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99"/>
        <v>0</v>
      </c>
      <c r="BH41">
        <v>-1</v>
      </c>
      <c r="BI41">
        <v>-1</v>
      </c>
      <c r="BJ41">
        <f t="shared" si="66"/>
        <v>1</v>
      </c>
      <c r="BK41" s="1">
        <v>-1.7288219313400001E-3</v>
      </c>
      <c r="BL41" s="2">
        <v>10</v>
      </c>
      <c r="BM41">
        <v>60</v>
      </c>
      <c r="BN41" t="str">
        <f t="shared" si="100"/>
        <v>TRUE</v>
      </c>
      <c r="BO41">
        <f>VLOOKUP($A41,'FuturesInfo (3)'!$A$2:$V$80,22)</f>
        <v>1</v>
      </c>
      <c r="BP41">
        <f t="shared" ref="BP41:BP83" si="122">BO41</f>
        <v>1</v>
      </c>
      <c r="BQ41" s="139">
        <f>VLOOKUP($A41,'FuturesInfo (3)'!$A$2:$O$80,15)*BP41</f>
        <v>126309.99999999999</v>
      </c>
      <c r="BR41" s="145">
        <f t="shared" si="67"/>
        <v>218.36749814755538</v>
      </c>
      <c r="BT41">
        <f t="shared" si="68"/>
        <v>-1</v>
      </c>
      <c r="BU41">
        <v>-1</v>
      </c>
      <c r="BV41">
        <v>1</v>
      </c>
      <c r="BW41">
        <v>1</v>
      </c>
      <c r="BX41">
        <f t="shared" si="50"/>
        <v>0</v>
      </c>
      <c r="BY41">
        <f t="shared" si="51"/>
        <v>1</v>
      </c>
      <c r="BZ41" s="188">
        <v>2.49876298862E-2</v>
      </c>
      <c r="CA41" s="2">
        <v>10</v>
      </c>
      <c r="CB41">
        <v>60</v>
      </c>
      <c r="CC41" t="str">
        <f t="shared" si="52"/>
        <v>TRUE</v>
      </c>
      <c r="CD41">
        <f>VLOOKUP($A41,'FuturesInfo (3)'!$A$2:$V$80,22)</f>
        <v>1</v>
      </c>
      <c r="CE41">
        <f t="shared" si="53"/>
        <v>1</v>
      </c>
      <c r="CF41">
        <f t="shared" si="53"/>
        <v>1</v>
      </c>
      <c r="CG41" s="139">
        <f>VLOOKUP($A41,'FuturesInfo (3)'!$A$2:$O$80,15)*CE41</f>
        <v>126309.99999999999</v>
      </c>
      <c r="CH41" s="145">
        <f t="shared" si="54"/>
        <v>-3156.1875309259217</v>
      </c>
      <c r="CI41" s="145">
        <f t="shared" si="69"/>
        <v>3156.1875309259217</v>
      </c>
      <c r="CK41">
        <f t="shared" si="55"/>
        <v>-1</v>
      </c>
      <c r="CL41">
        <v>1</v>
      </c>
      <c r="CM41">
        <v>1</v>
      </c>
      <c r="CN41">
        <v>1</v>
      </c>
      <c r="CO41">
        <f t="shared" si="101"/>
        <v>1</v>
      </c>
      <c r="CP41">
        <f t="shared" si="56"/>
        <v>1</v>
      </c>
      <c r="CQ41" s="1">
        <v>3.6205648081100001E-3</v>
      </c>
      <c r="CR41" s="2">
        <v>10</v>
      </c>
      <c r="CS41">
        <v>60</v>
      </c>
      <c r="CT41" t="str">
        <f t="shared" si="57"/>
        <v>TRUE</v>
      </c>
      <c r="CU41">
        <f>VLOOKUP($A41,'FuturesInfo (3)'!$A$2:$V$80,22)</f>
        <v>1</v>
      </c>
      <c r="CV41">
        <f t="shared" si="58"/>
        <v>1</v>
      </c>
      <c r="CW41">
        <f t="shared" si="70"/>
        <v>1</v>
      </c>
      <c r="CX41" s="139">
        <f>VLOOKUP($A41,'FuturesInfo (3)'!$A$2:$O$80,15)*CW41</f>
        <v>126309.99999999999</v>
      </c>
      <c r="CY41" s="200">
        <f t="shared" si="71"/>
        <v>457.31354091237404</v>
      </c>
      <c r="CZ41" s="200">
        <f t="shared" si="72"/>
        <v>457.31354091237404</v>
      </c>
      <c r="DB41">
        <f t="shared" si="59"/>
        <v>1</v>
      </c>
      <c r="DC41">
        <v>1</v>
      </c>
      <c r="DD41">
        <v>1</v>
      </c>
      <c r="DE41">
        <v>-1</v>
      </c>
      <c r="DF41">
        <f t="shared" si="102"/>
        <v>0</v>
      </c>
      <c r="DG41">
        <f t="shared" si="60"/>
        <v>0</v>
      </c>
      <c r="DH41" s="1">
        <v>-3.2066698733399998E-4</v>
      </c>
      <c r="DI41" s="2">
        <v>10</v>
      </c>
      <c r="DJ41">
        <v>60</v>
      </c>
      <c r="DK41" t="str">
        <f t="shared" si="61"/>
        <v>TRUE</v>
      </c>
      <c r="DL41">
        <f>VLOOKUP($A41,'FuturesInfo (3)'!$A$2:$V$80,22)</f>
        <v>1</v>
      </c>
      <c r="DM41">
        <f t="shared" si="62"/>
        <v>1</v>
      </c>
      <c r="DN41">
        <f t="shared" si="73"/>
        <v>1</v>
      </c>
      <c r="DO41" s="139">
        <f>VLOOKUP($A41,'FuturesInfo (3)'!$A$2:$O$80,15)*DN41</f>
        <v>126309.99999999999</v>
      </c>
      <c r="DP41" s="200">
        <f t="shared" si="63"/>
        <v>-40.503447170157536</v>
      </c>
      <c r="DQ41" s="200">
        <f t="shared" si="74"/>
        <v>-40.503447170157536</v>
      </c>
      <c r="DS41">
        <v>1</v>
      </c>
      <c r="DT41">
        <v>-1</v>
      </c>
      <c r="DU41">
        <v>1</v>
      </c>
      <c r="DV41">
        <v>1</v>
      </c>
      <c r="DW41">
        <v>0</v>
      </c>
      <c r="DX41">
        <v>1</v>
      </c>
      <c r="DY41" s="1">
        <v>1.2269446672000001E-2</v>
      </c>
      <c r="DZ41" s="2">
        <v>10</v>
      </c>
      <c r="EA41">
        <v>60</v>
      </c>
      <c r="EB41" t="s">
        <v>1273</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1273</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1273</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1273</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1273</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1273</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1273</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1273</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1273</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1273</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1273</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1273</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f t="shared" si="75"/>
        <v>-1</v>
      </c>
      <c r="OU41" s="244">
        <v>-1</v>
      </c>
      <c r="OV41" s="218">
        <v>-1</v>
      </c>
      <c r="OW41" s="245">
        <v>-5</v>
      </c>
      <c r="OX41">
        <f t="shared" si="105"/>
        <v>-1</v>
      </c>
      <c r="OY41">
        <f t="shared" si="77"/>
        <v>1</v>
      </c>
      <c r="OZ41" s="218"/>
      <c r="PA41">
        <f t="shared" si="103"/>
        <v>0</v>
      </c>
      <c r="PB41">
        <f t="shared" si="78"/>
        <v>0</v>
      </c>
      <c r="PC41">
        <f t="shared" si="79"/>
        <v>0</v>
      </c>
      <c r="PD41">
        <f t="shared" si="80"/>
        <v>0</v>
      </c>
      <c r="PE41" s="253"/>
      <c r="PF41" s="206">
        <v>42537</v>
      </c>
      <c r="PG41">
        <v>60</v>
      </c>
      <c r="PH41" t="str">
        <f t="shared" si="64"/>
        <v>TRUE</v>
      </c>
      <c r="PI41">
        <f>VLOOKUP($A41,'FuturesInfo (3)'!$A$2:$V$80,22)</f>
        <v>1</v>
      </c>
      <c r="PJ41" s="257">
        <v>2</v>
      </c>
      <c r="PK41">
        <f t="shared" si="81"/>
        <v>1</v>
      </c>
      <c r="PL41" s="139">
        <f>VLOOKUP($A41,'FuturesInfo (3)'!$A$2:$O$80,15)*PI41</f>
        <v>126309.99999999999</v>
      </c>
      <c r="PM41" s="139">
        <f>VLOOKUP($A41,'FuturesInfo (3)'!$A$2:$O$80,15)*PK41</f>
        <v>126309.99999999999</v>
      </c>
      <c r="PN41" s="200">
        <f t="shared" si="82"/>
        <v>0</v>
      </c>
      <c r="PO41" s="200">
        <f t="shared" si="83"/>
        <v>0</v>
      </c>
      <c r="PP41" s="200">
        <f t="shared" si="84"/>
        <v>0</v>
      </c>
      <c r="PQ41" s="200">
        <f t="shared" si="85"/>
        <v>0</v>
      </c>
      <c r="PR41" s="200">
        <f t="shared" si="107"/>
        <v>0</v>
      </c>
      <c r="PT41">
        <f t="shared" si="87"/>
        <v>-1</v>
      </c>
      <c r="PU41" s="244"/>
      <c r="PV41" s="218"/>
      <c r="PW41" s="245"/>
      <c r="PX41">
        <f t="shared" si="106"/>
        <v>0</v>
      </c>
      <c r="PY41">
        <f t="shared" si="89"/>
        <v>0</v>
      </c>
      <c r="PZ41" s="218"/>
      <c r="QA41">
        <f t="shared" si="104"/>
        <v>1</v>
      </c>
      <c r="QB41">
        <f t="shared" si="90"/>
        <v>1</v>
      </c>
      <c r="QC41">
        <f t="shared" si="91"/>
        <v>1</v>
      </c>
      <c r="QD41">
        <f t="shared" si="92"/>
        <v>1</v>
      </c>
      <c r="QE41" s="253"/>
      <c r="QF41" s="206">
        <v>42537</v>
      </c>
      <c r="QG41">
        <v>60</v>
      </c>
      <c r="QH41" t="str">
        <f t="shared" si="65"/>
        <v>FALSE</v>
      </c>
      <c r="QI41">
        <f>VLOOKUP($A41,'FuturesInfo (3)'!$A$2:$V$80,22)</f>
        <v>1</v>
      </c>
      <c r="QJ41" s="257"/>
      <c r="QK41">
        <f t="shared" si="93"/>
        <v>1</v>
      </c>
      <c r="QL41" s="139">
        <f>VLOOKUP($A41,'FuturesInfo (3)'!$A$2:$O$80,15)*QI41</f>
        <v>126309.99999999999</v>
      </c>
      <c r="QM41" s="139">
        <f>VLOOKUP($A41,'FuturesInfo (3)'!$A$2:$O$80,15)*QK41</f>
        <v>126309.99999999999</v>
      </c>
      <c r="QN41" s="200">
        <f t="shared" si="94"/>
        <v>0</v>
      </c>
      <c r="QO41" s="200">
        <f t="shared" si="95"/>
        <v>0</v>
      </c>
      <c r="QP41" s="200">
        <f t="shared" si="96"/>
        <v>0</v>
      </c>
      <c r="QQ41" s="200">
        <f t="shared" si="97"/>
        <v>0</v>
      </c>
      <c r="QR41" s="200">
        <f t="shared" si="108"/>
        <v>0</v>
      </c>
    </row>
    <row r="42" spans="1:460"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99"/>
        <v>0</v>
      </c>
      <c r="BH42">
        <v>1</v>
      </c>
      <c r="BI42">
        <v>-1</v>
      </c>
      <c r="BJ42">
        <f t="shared" si="66"/>
        <v>0</v>
      </c>
      <c r="BK42" s="1">
        <v>-3.5348179568800003E-4</v>
      </c>
      <c r="BL42" s="2">
        <v>10</v>
      </c>
      <c r="BM42">
        <v>60</v>
      </c>
      <c r="BN42" t="str">
        <f t="shared" si="100"/>
        <v>TRUE</v>
      </c>
      <c r="BO42">
        <f>VLOOKUP($A42,'FuturesInfo (3)'!$A$2:$V$80,22)</f>
        <v>2</v>
      </c>
      <c r="BP42">
        <f t="shared" si="122"/>
        <v>2</v>
      </c>
      <c r="BQ42" s="139">
        <f>VLOOKUP($A42,'FuturesInfo (3)'!$A$2:$O$80,15)*BP42</f>
        <v>112149.29214929216</v>
      </c>
      <c r="BR42" s="145">
        <f t="shared" si="67"/>
        <v>-39.642733174069917</v>
      </c>
      <c r="BT42">
        <f t="shared" si="68"/>
        <v>1</v>
      </c>
      <c r="BU42">
        <v>1</v>
      </c>
      <c r="BV42">
        <v>-1</v>
      </c>
      <c r="BW42">
        <v>1</v>
      </c>
      <c r="BX42">
        <f t="shared" si="50"/>
        <v>1</v>
      </c>
      <c r="BY42">
        <f t="shared" si="51"/>
        <v>0</v>
      </c>
      <c r="BZ42" s="188">
        <v>9.5473833097600002E-3</v>
      </c>
      <c r="CA42" s="2">
        <v>10</v>
      </c>
      <c r="CB42">
        <v>60</v>
      </c>
      <c r="CC42" t="str">
        <f t="shared" si="52"/>
        <v>TRUE</v>
      </c>
      <c r="CD42">
        <f>VLOOKUP($A42,'FuturesInfo (3)'!$A$2:$V$80,22)</f>
        <v>2</v>
      </c>
      <c r="CE42">
        <f t="shared" si="53"/>
        <v>2</v>
      </c>
      <c r="CF42">
        <f t="shared" si="53"/>
        <v>2</v>
      </c>
      <c r="CG42" s="139">
        <f>VLOOKUP($A42,'FuturesInfo (3)'!$A$2:$O$80,15)*CE42</f>
        <v>112149.29214929216</v>
      </c>
      <c r="CH42" s="145">
        <f t="shared" si="54"/>
        <v>1070.7322800675502</v>
      </c>
      <c r="CI42" s="145">
        <f t="shared" si="69"/>
        <v>-1070.7322800675502</v>
      </c>
      <c r="CK42">
        <f t="shared" si="55"/>
        <v>1</v>
      </c>
      <c r="CL42">
        <v>1</v>
      </c>
      <c r="CM42">
        <v>-1</v>
      </c>
      <c r="CN42">
        <v>1</v>
      </c>
      <c r="CO42">
        <f t="shared" si="101"/>
        <v>1</v>
      </c>
      <c r="CP42">
        <f t="shared" si="56"/>
        <v>0</v>
      </c>
      <c r="CQ42" s="1">
        <v>6.4214827787500003E-3</v>
      </c>
      <c r="CR42" s="2">
        <v>10</v>
      </c>
      <c r="CS42">
        <v>60</v>
      </c>
      <c r="CT42" t="str">
        <f t="shared" si="57"/>
        <v>TRUE</v>
      </c>
      <c r="CU42">
        <f>VLOOKUP($A42,'FuturesInfo (3)'!$A$2:$V$80,22)</f>
        <v>2</v>
      </c>
      <c r="CV42">
        <f t="shared" si="58"/>
        <v>2</v>
      </c>
      <c r="CW42">
        <f t="shared" si="70"/>
        <v>2</v>
      </c>
      <c r="CX42" s="139">
        <f>VLOOKUP($A42,'FuturesInfo (3)'!$A$2:$O$80,15)*CW42</f>
        <v>112149.29214929216</v>
      </c>
      <c r="CY42" s="200">
        <f t="shared" si="71"/>
        <v>720.16474818568224</v>
      </c>
      <c r="CZ42" s="200">
        <f t="shared" si="72"/>
        <v>-720.16474818568224</v>
      </c>
      <c r="DB42">
        <f t="shared" si="59"/>
        <v>1</v>
      </c>
      <c r="DC42">
        <v>1</v>
      </c>
      <c r="DD42">
        <v>-1</v>
      </c>
      <c r="DE42">
        <v>1</v>
      </c>
      <c r="DF42">
        <f t="shared" si="102"/>
        <v>1</v>
      </c>
      <c r="DG42">
        <f t="shared" si="60"/>
        <v>0</v>
      </c>
      <c r="DH42" s="1">
        <v>1.99535962877E-2</v>
      </c>
      <c r="DI42" s="2">
        <v>10</v>
      </c>
      <c r="DJ42">
        <v>60</v>
      </c>
      <c r="DK42" t="str">
        <f t="shared" si="61"/>
        <v>TRUE</v>
      </c>
      <c r="DL42">
        <f>VLOOKUP($A42,'FuturesInfo (3)'!$A$2:$V$80,22)</f>
        <v>2</v>
      </c>
      <c r="DM42">
        <f t="shared" si="62"/>
        <v>2</v>
      </c>
      <c r="DN42">
        <f t="shared" si="73"/>
        <v>2</v>
      </c>
      <c r="DO42" s="139">
        <f>VLOOKUP($A42,'FuturesInfo (3)'!$A$2:$O$80,15)*DN42</f>
        <v>112149.29214929216</v>
      </c>
      <c r="DP42" s="200">
        <f t="shared" si="63"/>
        <v>2237.7816994982986</v>
      </c>
      <c r="DQ42" s="200">
        <f t="shared" si="74"/>
        <v>-2237.7816994982986</v>
      </c>
      <c r="DS42">
        <v>1</v>
      </c>
      <c r="DT42">
        <v>1</v>
      </c>
      <c r="DU42">
        <v>-1</v>
      </c>
      <c r="DV42">
        <v>1</v>
      </c>
      <c r="DW42">
        <v>1</v>
      </c>
      <c r="DX42">
        <v>0</v>
      </c>
      <c r="DY42" s="1">
        <v>6.8243858052799997E-4</v>
      </c>
      <c r="DZ42" s="2">
        <v>10</v>
      </c>
      <c r="EA42">
        <v>60</v>
      </c>
      <c r="EB42" t="s">
        <v>1273</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1273</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1273</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1273</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1273</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1273</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1273</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1273</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1273</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1273</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1273</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1273</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f t="shared" si="75"/>
        <v>1</v>
      </c>
      <c r="OU42" s="244">
        <v>1</v>
      </c>
      <c r="OV42" s="218">
        <v>1</v>
      </c>
      <c r="OW42" s="245">
        <v>-1</v>
      </c>
      <c r="OX42">
        <f t="shared" si="105"/>
        <v>1</v>
      </c>
      <c r="OY42">
        <f t="shared" si="77"/>
        <v>-1</v>
      </c>
      <c r="OZ42" s="218"/>
      <c r="PA42">
        <f t="shared" si="103"/>
        <v>0</v>
      </c>
      <c r="PB42">
        <f t="shared" si="78"/>
        <v>0</v>
      </c>
      <c r="PC42">
        <f t="shared" si="79"/>
        <v>0</v>
      </c>
      <c r="PD42">
        <f t="shared" si="80"/>
        <v>0</v>
      </c>
      <c r="PE42" s="253"/>
      <c r="PF42" s="206">
        <v>42537</v>
      </c>
      <c r="PG42">
        <v>60</v>
      </c>
      <c r="PH42" t="str">
        <f t="shared" si="64"/>
        <v>TRUE</v>
      </c>
      <c r="PI42">
        <f>VLOOKUP($A42,'FuturesInfo (3)'!$A$2:$V$80,22)</f>
        <v>2</v>
      </c>
      <c r="PJ42" s="257">
        <v>2</v>
      </c>
      <c r="PK42">
        <f t="shared" si="81"/>
        <v>2</v>
      </c>
      <c r="PL42" s="139">
        <f>VLOOKUP($A42,'FuturesInfo (3)'!$A$2:$O$80,15)*PI42</f>
        <v>112149.29214929216</v>
      </c>
      <c r="PM42" s="139">
        <f>VLOOKUP($A42,'FuturesInfo (3)'!$A$2:$O$80,15)*PK42</f>
        <v>112149.29214929216</v>
      </c>
      <c r="PN42" s="200">
        <f t="shared" si="82"/>
        <v>0</v>
      </c>
      <c r="PO42" s="200">
        <f t="shared" si="83"/>
        <v>0</v>
      </c>
      <c r="PP42" s="200">
        <f t="shared" si="84"/>
        <v>0</v>
      </c>
      <c r="PQ42" s="200">
        <f t="shared" si="85"/>
        <v>0</v>
      </c>
      <c r="PR42" s="200">
        <f t="shared" si="107"/>
        <v>0</v>
      </c>
      <c r="PT42">
        <f t="shared" si="87"/>
        <v>1</v>
      </c>
      <c r="PU42" s="244"/>
      <c r="PV42" s="218"/>
      <c r="PW42" s="245"/>
      <c r="PX42">
        <f t="shared" si="106"/>
        <v>0</v>
      </c>
      <c r="PY42">
        <f t="shared" si="89"/>
        <v>0</v>
      </c>
      <c r="PZ42" s="218"/>
      <c r="QA42">
        <f t="shared" si="104"/>
        <v>1</v>
      </c>
      <c r="QB42">
        <f t="shared" si="90"/>
        <v>1</v>
      </c>
      <c r="QC42">
        <f t="shared" si="91"/>
        <v>1</v>
      </c>
      <c r="QD42">
        <f t="shared" si="92"/>
        <v>1</v>
      </c>
      <c r="QE42" s="253"/>
      <c r="QF42" s="206">
        <v>42537</v>
      </c>
      <c r="QG42">
        <v>60</v>
      </c>
      <c r="QH42" t="str">
        <f t="shared" si="65"/>
        <v>FALSE</v>
      </c>
      <c r="QI42">
        <f>VLOOKUP($A42,'FuturesInfo (3)'!$A$2:$V$80,22)</f>
        <v>2</v>
      </c>
      <c r="QJ42" s="257"/>
      <c r="QK42">
        <f t="shared" si="93"/>
        <v>2</v>
      </c>
      <c r="QL42" s="139">
        <f>VLOOKUP($A42,'FuturesInfo (3)'!$A$2:$O$80,15)*QI42</f>
        <v>112149.29214929216</v>
      </c>
      <c r="QM42" s="139">
        <f>VLOOKUP($A42,'FuturesInfo (3)'!$A$2:$O$80,15)*QK42</f>
        <v>112149.29214929216</v>
      </c>
      <c r="QN42" s="200">
        <f t="shared" si="94"/>
        <v>0</v>
      </c>
      <c r="QO42" s="200">
        <f t="shared" si="95"/>
        <v>0</v>
      </c>
      <c r="QP42" s="200">
        <f t="shared" si="96"/>
        <v>0</v>
      </c>
      <c r="QQ42" s="200">
        <f t="shared" si="97"/>
        <v>0</v>
      </c>
      <c r="QR42" s="200">
        <f t="shared" si="108"/>
        <v>0</v>
      </c>
    </row>
    <row r="43" spans="1:460"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99"/>
        <v>0</v>
      </c>
      <c r="BH43">
        <v>-1</v>
      </c>
      <c r="BI43">
        <v>-1</v>
      </c>
      <c r="BJ43">
        <f t="shared" si="66"/>
        <v>1</v>
      </c>
      <c r="BK43" s="1">
        <v>-1.44717800289E-3</v>
      </c>
      <c r="BL43" s="2">
        <v>10</v>
      </c>
      <c r="BM43">
        <v>60</v>
      </c>
      <c r="BN43" t="str">
        <f t="shared" si="100"/>
        <v>TRUE</v>
      </c>
      <c r="BO43">
        <f>VLOOKUP($A43,'FuturesInfo (3)'!$A$2:$V$80,22)</f>
        <v>2</v>
      </c>
      <c r="BP43">
        <f t="shared" si="122"/>
        <v>2</v>
      </c>
      <c r="BQ43" s="139">
        <f>VLOOKUP($A43,'FuturesInfo (3)'!$A$2:$O$80,15)*BP43</f>
        <v>108275</v>
      </c>
      <c r="BR43" s="145">
        <f t="shared" si="67"/>
        <v>156.69319826291476</v>
      </c>
      <c r="BT43">
        <f t="shared" si="68"/>
        <v>-1</v>
      </c>
      <c r="BU43">
        <v>-1</v>
      </c>
      <c r="BV43">
        <v>1</v>
      </c>
      <c r="BW43">
        <v>1</v>
      </c>
      <c r="BX43">
        <f t="shared" si="50"/>
        <v>0</v>
      </c>
      <c r="BY43">
        <f t="shared" si="51"/>
        <v>1</v>
      </c>
      <c r="BZ43" s="188">
        <v>2.0772946859899999E-2</v>
      </c>
      <c r="CA43" s="2">
        <v>10</v>
      </c>
      <c r="CB43">
        <v>60</v>
      </c>
      <c r="CC43" t="str">
        <f t="shared" si="52"/>
        <v>TRUE</v>
      </c>
      <c r="CD43">
        <f>VLOOKUP($A43,'FuturesInfo (3)'!$A$2:$V$80,22)</f>
        <v>2</v>
      </c>
      <c r="CE43">
        <f t="shared" si="53"/>
        <v>2</v>
      </c>
      <c r="CF43">
        <f t="shared" si="53"/>
        <v>2</v>
      </c>
      <c r="CG43" s="139">
        <f>VLOOKUP($A43,'FuturesInfo (3)'!$A$2:$O$80,15)*CE43</f>
        <v>108275</v>
      </c>
      <c r="CH43" s="145">
        <f t="shared" si="54"/>
        <v>-2249.1908212556723</v>
      </c>
      <c r="CI43" s="145">
        <f t="shared" si="69"/>
        <v>2249.1908212556723</v>
      </c>
      <c r="CK43">
        <f t="shared" si="55"/>
        <v>-1</v>
      </c>
      <c r="CL43">
        <v>1</v>
      </c>
      <c r="CM43">
        <v>1</v>
      </c>
      <c r="CN43">
        <v>1</v>
      </c>
      <c r="CO43">
        <f t="shared" si="101"/>
        <v>1</v>
      </c>
      <c r="CP43">
        <f t="shared" si="56"/>
        <v>1</v>
      </c>
      <c r="CQ43" s="1">
        <v>2.1296734500699998E-3</v>
      </c>
      <c r="CR43" s="2">
        <v>10</v>
      </c>
      <c r="CS43">
        <v>60</v>
      </c>
      <c r="CT43" t="str">
        <f t="shared" si="57"/>
        <v>TRUE</v>
      </c>
      <c r="CU43">
        <f>VLOOKUP($A43,'FuturesInfo (3)'!$A$2:$V$80,22)</f>
        <v>2</v>
      </c>
      <c r="CV43">
        <f t="shared" si="58"/>
        <v>3</v>
      </c>
      <c r="CW43">
        <f t="shared" si="70"/>
        <v>2</v>
      </c>
      <c r="CX43" s="139">
        <f>VLOOKUP($A43,'FuturesInfo (3)'!$A$2:$O$80,15)*CW43</f>
        <v>108275</v>
      </c>
      <c r="CY43" s="200">
        <f t="shared" si="71"/>
        <v>230.59039280632922</v>
      </c>
      <c r="CZ43" s="200">
        <f t="shared" si="72"/>
        <v>230.59039280632922</v>
      </c>
      <c r="DB43">
        <f t="shared" si="59"/>
        <v>1</v>
      </c>
      <c r="DC43">
        <v>1</v>
      </c>
      <c r="DD43">
        <v>1</v>
      </c>
      <c r="DE43">
        <v>-1</v>
      </c>
      <c r="DF43">
        <f t="shared" si="102"/>
        <v>0</v>
      </c>
      <c r="DG43">
        <f t="shared" si="60"/>
        <v>0</v>
      </c>
      <c r="DH43" s="1">
        <v>-3.1404958677699997E-2</v>
      </c>
      <c r="DI43" s="2">
        <v>10</v>
      </c>
      <c r="DJ43">
        <v>60</v>
      </c>
      <c r="DK43" t="str">
        <f t="shared" si="61"/>
        <v>TRUE</v>
      </c>
      <c r="DL43">
        <f>VLOOKUP($A43,'FuturesInfo (3)'!$A$2:$V$80,22)</f>
        <v>2</v>
      </c>
      <c r="DM43">
        <f t="shared" si="62"/>
        <v>3</v>
      </c>
      <c r="DN43">
        <f t="shared" si="73"/>
        <v>2</v>
      </c>
      <c r="DO43" s="139">
        <f>VLOOKUP($A43,'FuturesInfo (3)'!$A$2:$O$80,15)*DN43</f>
        <v>108275</v>
      </c>
      <c r="DP43" s="200">
        <f t="shared" si="63"/>
        <v>-3400.3719008279672</v>
      </c>
      <c r="DQ43" s="200">
        <f t="shared" si="74"/>
        <v>-3400.3719008279672</v>
      </c>
      <c r="DS43">
        <v>1</v>
      </c>
      <c r="DT43">
        <v>-1</v>
      </c>
      <c r="DU43">
        <v>1</v>
      </c>
      <c r="DV43">
        <v>1</v>
      </c>
      <c r="DW43">
        <v>0</v>
      </c>
      <c r="DX43">
        <v>1</v>
      </c>
      <c r="DY43" s="1">
        <v>5.1194539249099997E-3</v>
      </c>
      <c r="DZ43" s="2">
        <v>10</v>
      </c>
      <c r="EA43">
        <v>60</v>
      </c>
      <c r="EB43" t="s">
        <v>1273</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1273</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1273</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1273</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1273</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1273</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1273</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1273</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1273</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1273</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1273</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1273</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f t="shared" si="75"/>
        <v>1</v>
      </c>
      <c r="OU43" s="244">
        <v>1</v>
      </c>
      <c r="OV43" s="218">
        <v>1</v>
      </c>
      <c r="OW43" s="245">
        <v>7</v>
      </c>
      <c r="OX43">
        <f t="shared" si="105"/>
        <v>1</v>
      </c>
      <c r="OY43">
        <f t="shared" si="77"/>
        <v>1</v>
      </c>
      <c r="OZ43" s="218"/>
      <c r="PA43">
        <f t="shared" si="103"/>
        <v>0</v>
      </c>
      <c r="PB43">
        <f t="shared" si="78"/>
        <v>0</v>
      </c>
      <c r="PC43">
        <f t="shared" si="79"/>
        <v>0</v>
      </c>
      <c r="PD43">
        <f t="shared" si="80"/>
        <v>0</v>
      </c>
      <c r="PE43" s="253"/>
      <c r="PF43" s="206">
        <v>42535</v>
      </c>
      <c r="PG43">
        <v>60</v>
      </c>
      <c r="PH43" t="str">
        <f t="shared" si="64"/>
        <v>TRUE</v>
      </c>
      <c r="PI43">
        <f>VLOOKUP($A43,'FuturesInfo (3)'!$A$2:$V$80,22)</f>
        <v>2</v>
      </c>
      <c r="PJ43" s="257">
        <v>2</v>
      </c>
      <c r="PK43">
        <f t="shared" si="81"/>
        <v>2</v>
      </c>
      <c r="PL43" s="139">
        <f>VLOOKUP($A43,'FuturesInfo (3)'!$A$2:$O$80,15)*PI43</f>
        <v>108275</v>
      </c>
      <c r="PM43" s="139">
        <f>VLOOKUP($A43,'FuturesInfo (3)'!$A$2:$O$80,15)*PK43</f>
        <v>108275</v>
      </c>
      <c r="PN43" s="200">
        <f t="shared" si="82"/>
        <v>0</v>
      </c>
      <c r="PO43" s="200">
        <f t="shared" si="83"/>
        <v>0</v>
      </c>
      <c r="PP43" s="200">
        <f t="shared" si="84"/>
        <v>0</v>
      </c>
      <c r="PQ43" s="200">
        <f t="shared" si="85"/>
        <v>0</v>
      </c>
      <c r="PR43" s="200">
        <f t="shared" si="107"/>
        <v>0</v>
      </c>
      <c r="PT43">
        <f t="shared" si="87"/>
        <v>1</v>
      </c>
      <c r="PU43" s="244"/>
      <c r="PV43" s="218"/>
      <c r="PW43" s="245"/>
      <c r="PX43">
        <f t="shared" si="106"/>
        <v>0</v>
      </c>
      <c r="PY43">
        <f t="shared" si="89"/>
        <v>0</v>
      </c>
      <c r="PZ43" s="218"/>
      <c r="QA43">
        <f t="shared" si="104"/>
        <v>1</v>
      </c>
      <c r="QB43">
        <f t="shared" si="90"/>
        <v>1</v>
      </c>
      <c r="QC43">
        <f t="shared" si="91"/>
        <v>1</v>
      </c>
      <c r="QD43">
        <f t="shared" si="92"/>
        <v>1</v>
      </c>
      <c r="QE43" s="253"/>
      <c r="QF43" s="206">
        <v>42535</v>
      </c>
      <c r="QG43">
        <v>60</v>
      </c>
      <c r="QH43" t="str">
        <f t="shared" si="65"/>
        <v>FALSE</v>
      </c>
      <c r="QI43">
        <f>VLOOKUP($A43,'FuturesInfo (3)'!$A$2:$V$80,22)</f>
        <v>2</v>
      </c>
      <c r="QJ43" s="257"/>
      <c r="QK43">
        <f t="shared" si="93"/>
        <v>2</v>
      </c>
      <c r="QL43" s="139">
        <f>VLOOKUP($A43,'FuturesInfo (3)'!$A$2:$O$80,15)*QI43</f>
        <v>108275</v>
      </c>
      <c r="QM43" s="139">
        <f>VLOOKUP($A43,'FuturesInfo (3)'!$A$2:$O$80,15)*QK43</f>
        <v>108275</v>
      </c>
      <c r="QN43" s="200">
        <f t="shared" si="94"/>
        <v>0</v>
      </c>
      <c r="QO43" s="200">
        <f t="shared" si="95"/>
        <v>0</v>
      </c>
      <c r="QP43" s="200">
        <f t="shared" si="96"/>
        <v>0</v>
      </c>
      <c r="QQ43" s="200">
        <f t="shared" si="97"/>
        <v>0</v>
      </c>
      <c r="QR43" s="200">
        <f t="shared" si="108"/>
        <v>0</v>
      </c>
    </row>
    <row r="44" spans="1:460"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99"/>
        <v>0</v>
      </c>
      <c r="BH44">
        <v>1</v>
      </c>
      <c r="BI44">
        <v>1</v>
      </c>
      <c r="BJ44">
        <f t="shared" si="66"/>
        <v>1</v>
      </c>
      <c r="BK44" s="1">
        <v>3.8476524449599999E-3</v>
      </c>
      <c r="BL44" s="2">
        <v>10</v>
      </c>
      <c r="BM44">
        <v>60</v>
      </c>
      <c r="BN44" t="str">
        <f t="shared" si="100"/>
        <v>TRUE</v>
      </c>
      <c r="BO44">
        <f>VLOOKUP($A44,'FuturesInfo (3)'!$A$2:$V$80,22)</f>
        <v>1</v>
      </c>
      <c r="BP44">
        <f t="shared" si="122"/>
        <v>1</v>
      </c>
      <c r="BQ44" s="139">
        <f>VLOOKUP($A44,'FuturesInfo (3)'!$A$2:$O$80,15)*BP44</f>
        <v>134446.58944658947</v>
      </c>
      <c r="BR44" s="145">
        <f t="shared" si="67"/>
        <v>517.30374860070333</v>
      </c>
      <c r="BT44">
        <f t="shared" si="68"/>
        <v>1</v>
      </c>
      <c r="BU44">
        <v>1</v>
      </c>
      <c r="BV44">
        <v>-1</v>
      </c>
      <c r="BW44">
        <v>1</v>
      </c>
      <c r="BX44">
        <f t="shared" si="50"/>
        <v>1</v>
      </c>
      <c r="BY44">
        <f t="shared" si="51"/>
        <v>0</v>
      </c>
      <c r="BZ44" s="188">
        <v>4.8517781767000003E-3</v>
      </c>
      <c r="CA44" s="2">
        <v>10</v>
      </c>
      <c r="CB44">
        <v>60</v>
      </c>
      <c r="CC44" t="str">
        <f t="shared" si="52"/>
        <v>TRUE</v>
      </c>
      <c r="CD44">
        <f>VLOOKUP($A44,'FuturesInfo (3)'!$A$2:$V$80,22)</f>
        <v>1</v>
      </c>
      <c r="CE44">
        <f t="shared" si="53"/>
        <v>1</v>
      </c>
      <c r="CF44">
        <f t="shared" si="53"/>
        <v>1</v>
      </c>
      <c r="CG44" s="139">
        <f>VLOOKUP($A44,'FuturesInfo (3)'!$A$2:$O$80,15)*CE44</f>
        <v>134446.58944658947</v>
      </c>
      <c r="CH44" s="145">
        <f t="shared" si="54"/>
        <v>652.30502860870729</v>
      </c>
      <c r="CI44" s="145">
        <f t="shared" si="69"/>
        <v>-652.30502860870729</v>
      </c>
      <c r="CK44">
        <f t="shared" si="55"/>
        <v>1</v>
      </c>
      <c r="CL44">
        <v>1</v>
      </c>
      <c r="CM44">
        <v>-1</v>
      </c>
      <c r="CN44">
        <v>1</v>
      </c>
      <c r="CO44">
        <f t="shared" si="101"/>
        <v>1</v>
      </c>
      <c r="CP44">
        <f t="shared" si="56"/>
        <v>0</v>
      </c>
      <c r="CQ44" s="1">
        <v>3.1384288542300001E-3</v>
      </c>
      <c r="CR44" s="2">
        <v>10</v>
      </c>
      <c r="CS44">
        <v>60</v>
      </c>
      <c r="CT44" t="str">
        <f t="shared" si="57"/>
        <v>TRUE</v>
      </c>
      <c r="CU44">
        <f>VLOOKUP($A44,'FuturesInfo (3)'!$A$2:$V$80,22)</f>
        <v>1</v>
      </c>
      <c r="CV44">
        <f t="shared" si="58"/>
        <v>1</v>
      </c>
      <c r="CW44">
        <f t="shared" si="70"/>
        <v>1</v>
      </c>
      <c r="CX44" s="139">
        <f>VLOOKUP($A44,'FuturesInfo (3)'!$A$2:$O$80,15)*CW44</f>
        <v>134446.58944658947</v>
      </c>
      <c r="CY44" s="200">
        <f t="shared" si="71"/>
        <v>421.95105567199101</v>
      </c>
      <c r="CZ44" s="200">
        <f t="shared" si="72"/>
        <v>-421.95105567199101</v>
      </c>
      <c r="DB44">
        <f t="shared" si="59"/>
        <v>1</v>
      </c>
      <c r="DC44">
        <v>1</v>
      </c>
      <c r="DD44">
        <v>-1</v>
      </c>
      <c r="DE44">
        <v>1</v>
      </c>
      <c r="DF44">
        <f t="shared" si="102"/>
        <v>1</v>
      </c>
      <c r="DG44">
        <f t="shared" si="60"/>
        <v>0</v>
      </c>
      <c r="DH44" s="1">
        <v>1.57393145938E-2</v>
      </c>
      <c r="DI44" s="2">
        <v>10</v>
      </c>
      <c r="DJ44">
        <v>60</v>
      </c>
      <c r="DK44" t="str">
        <f t="shared" si="61"/>
        <v>TRUE</v>
      </c>
      <c r="DL44">
        <f>VLOOKUP($A44,'FuturesInfo (3)'!$A$2:$V$80,22)</f>
        <v>1</v>
      </c>
      <c r="DM44">
        <f t="shared" si="62"/>
        <v>1</v>
      </c>
      <c r="DN44">
        <f t="shared" si="73"/>
        <v>1</v>
      </c>
      <c r="DO44" s="139">
        <f>VLOOKUP($A44,'FuturesInfo (3)'!$A$2:$O$80,15)*DN44</f>
        <v>134446.58944658947</v>
      </c>
      <c r="DP44" s="200">
        <f t="shared" si="63"/>
        <v>2116.0971673633426</v>
      </c>
      <c r="DQ44" s="200">
        <f t="shared" si="74"/>
        <v>-2116.0971673633426</v>
      </c>
      <c r="DS44">
        <v>1</v>
      </c>
      <c r="DT44">
        <v>1</v>
      </c>
      <c r="DU44">
        <v>-1</v>
      </c>
      <c r="DV44">
        <v>1</v>
      </c>
      <c r="DW44">
        <v>1</v>
      </c>
      <c r="DX44">
        <v>0</v>
      </c>
      <c r="DY44" s="1">
        <v>5.2125290243099998E-4</v>
      </c>
      <c r="DZ44" s="2">
        <v>10</v>
      </c>
      <c r="EA44">
        <v>60</v>
      </c>
      <c r="EB44" t="s">
        <v>1273</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1273</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1273</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1273</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1273</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1273</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1273</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1273</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1273</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1273</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1273</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1273</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f t="shared" si="75"/>
        <v>1</v>
      </c>
      <c r="OU44" s="244">
        <v>1</v>
      </c>
      <c r="OV44" s="218">
        <v>1</v>
      </c>
      <c r="OW44" s="245">
        <v>10</v>
      </c>
      <c r="OX44">
        <f t="shared" si="105"/>
        <v>1</v>
      </c>
      <c r="OY44">
        <f t="shared" si="77"/>
        <v>1</v>
      </c>
      <c r="OZ44" s="218"/>
      <c r="PA44">
        <f t="shared" si="103"/>
        <v>0</v>
      </c>
      <c r="PB44">
        <f t="shared" si="78"/>
        <v>0</v>
      </c>
      <c r="PC44">
        <f t="shared" si="79"/>
        <v>0</v>
      </c>
      <c r="PD44">
        <f t="shared" si="80"/>
        <v>0</v>
      </c>
      <c r="PE44" s="253"/>
      <c r="PF44" s="206">
        <v>42537</v>
      </c>
      <c r="PG44">
        <v>60</v>
      </c>
      <c r="PH44" t="str">
        <f t="shared" si="64"/>
        <v>TRUE</v>
      </c>
      <c r="PI44">
        <f>VLOOKUP($A44,'FuturesInfo (3)'!$A$2:$V$80,22)</f>
        <v>1</v>
      </c>
      <c r="PJ44" s="257">
        <v>2</v>
      </c>
      <c r="PK44">
        <f t="shared" si="81"/>
        <v>1</v>
      </c>
      <c r="PL44" s="139">
        <f>VLOOKUP($A44,'FuturesInfo (3)'!$A$2:$O$80,15)*PI44</f>
        <v>134446.58944658947</v>
      </c>
      <c r="PM44" s="139">
        <f>VLOOKUP($A44,'FuturesInfo (3)'!$A$2:$O$80,15)*PK44</f>
        <v>134446.58944658947</v>
      </c>
      <c r="PN44" s="200">
        <f t="shared" si="82"/>
        <v>0</v>
      </c>
      <c r="PO44" s="200">
        <f t="shared" si="83"/>
        <v>0</v>
      </c>
      <c r="PP44" s="200">
        <f t="shared" si="84"/>
        <v>0</v>
      </c>
      <c r="PQ44" s="200">
        <f t="shared" si="85"/>
        <v>0</v>
      </c>
      <c r="PR44" s="200">
        <f t="shared" si="107"/>
        <v>0</v>
      </c>
      <c r="PT44">
        <f t="shared" si="87"/>
        <v>1</v>
      </c>
      <c r="PU44" s="244"/>
      <c r="PV44" s="218"/>
      <c r="PW44" s="245"/>
      <c r="PX44">
        <f t="shared" si="106"/>
        <v>0</v>
      </c>
      <c r="PY44">
        <f t="shared" si="89"/>
        <v>0</v>
      </c>
      <c r="PZ44" s="218"/>
      <c r="QA44">
        <f t="shared" si="104"/>
        <v>1</v>
      </c>
      <c r="QB44">
        <f t="shared" si="90"/>
        <v>1</v>
      </c>
      <c r="QC44">
        <f t="shared" si="91"/>
        <v>1</v>
      </c>
      <c r="QD44">
        <f t="shared" si="92"/>
        <v>1</v>
      </c>
      <c r="QE44" s="253"/>
      <c r="QF44" s="206">
        <v>42537</v>
      </c>
      <c r="QG44">
        <v>60</v>
      </c>
      <c r="QH44" t="str">
        <f t="shared" si="65"/>
        <v>FALSE</v>
      </c>
      <c r="QI44">
        <f>VLOOKUP($A44,'FuturesInfo (3)'!$A$2:$V$80,22)</f>
        <v>1</v>
      </c>
      <c r="QJ44" s="257"/>
      <c r="QK44">
        <f t="shared" si="93"/>
        <v>1</v>
      </c>
      <c r="QL44" s="139">
        <f>VLOOKUP($A44,'FuturesInfo (3)'!$A$2:$O$80,15)*QI44</f>
        <v>134446.58944658947</v>
      </c>
      <c r="QM44" s="139">
        <f>VLOOKUP($A44,'FuturesInfo (3)'!$A$2:$O$80,15)*QK44</f>
        <v>134446.58944658947</v>
      </c>
      <c r="QN44" s="200">
        <f t="shared" si="94"/>
        <v>0</v>
      </c>
      <c r="QO44" s="200">
        <f t="shared" si="95"/>
        <v>0</v>
      </c>
      <c r="QP44" s="200">
        <f t="shared" si="96"/>
        <v>0</v>
      </c>
      <c r="QQ44" s="200">
        <f t="shared" si="97"/>
        <v>0</v>
      </c>
      <c r="QR44" s="200">
        <f t="shared" si="108"/>
        <v>0</v>
      </c>
    </row>
    <row r="45" spans="1:460"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99"/>
        <v>0</v>
      </c>
      <c r="BH45">
        <v>1</v>
      </c>
      <c r="BI45">
        <v>1</v>
      </c>
      <c r="BJ45">
        <f t="shared" si="66"/>
        <v>1</v>
      </c>
      <c r="BK45" s="1">
        <v>6.6048435519399998E-3</v>
      </c>
      <c r="BL45" s="2">
        <v>10</v>
      </c>
      <c r="BM45">
        <v>60</v>
      </c>
      <c r="BN45" t="str">
        <f t="shared" si="100"/>
        <v>TRUE</v>
      </c>
      <c r="BO45">
        <f>VLOOKUP($A45,'FuturesInfo (3)'!$A$2:$V$80,22)</f>
        <v>1</v>
      </c>
      <c r="BP45">
        <f t="shared" si="122"/>
        <v>1</v>
      </c>
      <c r="BQ45" s="139">
        <f>VLOOKUP($A45,'FuturesInfo (3)'!$A$2:$O$80,15)*BP45</f>
        <v>64331.4</v>
      </c>
      <c r="BR45" s="145">
        <f t="shared" si="67"/>
        <v>424.89883247727289</v>
      </c>
      <c r="BT45">
        <f t="shared" si="68"/>
        <v>1</v>
      </c>
      <c r="BU45">
        <v>1</v>
      </c>
      <c r="BV45">
        <v>-1</v>
      </c>
      <c r="BW45">
        <v>-1</v>
      </c>
      <c r="BX45">
        <f t="shared" si="50"/>
        <v>0</v>
      </c>
      <c r="BY45">
        <f t="shared" si="51"/>
        <v>1</v>
      </c>
      <c r="BZ45" s="188">
        <v>-1.37195121951E-2</v>
      </c>
      <c r="CA45" s="2">
        <v>10</v>
      </c>
      <c r="CB45">
        <v>60</v>
      </c>
      <c r="CC45" t="str">
        <f t="shared" si="52"/>
        <v>TRUE</v>
      </c>
      <c r="CD45">
        <f>VLOOKUP($A45,'FuturesInfo (3)'!$A$2:$V$80,22)</f>
        <v>1</v>
      </c>
      <c r="CE45">
        <f t="shared" si="53"/>
        <v>1</v>
      </c>
      <c r="CF45">
        <f t="shared" si="53"/>
        <v>1</v>
      </c>
      <c r="CG45" s="139">
        <f>VLOOKUP($A45,'FuturesInfo (3)'!$A$2:$O$80,15)*CE45</f>
        <v>64331.4</v>
      </c>
      <c r="CH45" s="145">
        <f t="shared" si="54"/>
        <v>-882.59542682785616</v>
      </c>
      <c r="CI45" s="145">
        <f t="shared" si="69"/>
        <v>882.59542682785616</v>
      </c>
      <c r="CK45">
        <f t="shared" si="55"/>
        <v>1</v>
      </c>
      <c r="CL45">
        <v>-1</v>
      </c>
      <c r="CM45">
        <v>-1</v>
      </c>
      <c r="CN45">
        <v>1</v>
      </c>
      <c r="CO45">
        <f t="shared" si="101"/>
        <v>0</v>
      </c>
      <c r="CP45">
        <f t="shared" si="56"/>
        <v>0</v>
      </c>
      <c r="CQ45" s="1">
        <v>1.0079967744100001E-2</v>
      </c>
      <c r="CR45" s="2">
        <v>10</v>
      </c>
      <c r="CS45">
        <v>60</v>
      </c>
      <c r="CT45" t="str">
        <f t="shared" si="57"/>
        <v>TRUE</v>
      </c>
      <c r="CU45">
        <f>VLOOKUP($A45,'FuturesInfo (3)'!$A$2:$V$80,22)</f>
        <v>1</v>
      </c>
      <c r="CV45">
        <f t="shared" si="58"/>
        <v>1</v>
      </c>
      <c r="CW45">
        <f t="shared" si="70"/>
        <v>1</v>
      </c>
      <c r="CX45" s="139">
        <f>VLOOKUP($A45,'FuturesInfo (3)'!$A$2:$O$80,15)*CW45</f>
        <v>64331.4</v>
      </c>
      <c r="CY45" s="200">
        <f t="shared" si="71"/>
        <v>-648.45843693279483</v>
      </c>
      <c r="CZ45" s="200">
        <f t="shared" si="72"/>
        <v>-648.45843693279483</v>
      </c>
      <c r="DB45">
        <f t="shared" si="59"/>
        <v>-1</v>
      </c>
      <c r="DC45">
        <v>1</v>
      </c>
      <c r="DD45">
        <v>-1</v>
      </c>
      <c r="DE45">
        <v>1</v>
      </c>
      <c r="DF45">
        <f t="shared" si="102"/>
        <v>1</v>
      </c>
      <c r="DG45">
        <f t="shared" si="60"/>
        <v>0</v>
      </c>
      <c r="DH45" s="1">
        <v>2.5547202448299999E-2</v>
      </c>
      <c r="DI45" s="2">
        <v>10</v>
      </c>
      <c r="DJ45">
        <v>60</v>
      </c>
      <c r="DK45" t="str">
        <f t="shared" si="61"/>
        <v>TRUE</v>
      </c>
      <c r="DL45">
        <f>VLOOKUP($A45,'FuturesInfo (3)'!$A$2:$V$80,22)</f>
        <v>1</v>
      </c>
      <c r="DM45">
        <f t="shared" si="62"/>
        <v>1</v>
      </c>
      <c r="DN45">
        <f t="shared" si="73"/>
        <v>1</v>
      </c>
      <c r="DO45" s="139">
        <f>VLOOKUP($A45,'FuturesInfo (3)'!$A$2:$O$80,15)*DN45</f>
        <v>64331.4</v>
      </c>
      <c r="DP45" s="200">
        <f t="shared" si="63"/>
        <v>1643.4872995825667</v>
      </c>
      <c r="DQ45" s="200">
        <f t="shared" si="74"/>
        <v>-1643.4872995825667</v>
      </c>
      <c r="DS45">
        <v>1</v>
      </c>
      <c r="DT45">
        <v>1</v>
      </c>
      <c r="DU45">
        <v>-1</v>
      </c>
      <c r="DV45">
        <v>1</v>
      </c>
      <c r="DW45">
        <v>1</v>
      </c>
      <c r="DX45">
        <v>0</v>
      </c>
      <c r="DY45" s="1">
        <v>1.88128446319E-2</v>
      </c>
      <c r="DZ45" s="2">
        <v>10</v>
      </c>
      <c r="EA45">
        <v>60</v>
      </c>
      <c r="EB45" t="s">
        <v>1273</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1273</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1273</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1273</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1273</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1273</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1273</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1273</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1273</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1273</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1273</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1273</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f t="shared" si="75"/>
        <v>1</v>
      </c>
      <c r="OU45" s="244">
        <v>1</v>
      </c>
      <c r="OV45" s="218">
        <v>1</v>
      </c>
      <c r="OW45" s="245">
        <v>-5</v>
      </c>
      <c r="OX45">
        <f t="shared" si="105"/>
        <v>1</v>
      </c>
      <c r="OY45">
        <f t="shared" si="77"/>
        <v>-1</v>
      </c>
      <c r="OZ45" s="218"/>
      <c r="PA45">
        <f t="shared" si="103"/>
        <v>0</v>
      </c>
      <c r="PB45">
        <f t="shared" si="78"/>
        <v>0</v>
      </c>
      <c r="PC45">
        <f t="shared" si="79"/>
        <v>0</v>
      </c>
      <c r="PD45">
        <f t="shared" si="80"/>
        <v>0</v>
      </c>
      <c r="PE45" s="253"/>
      <c r="PF45" s="206">
        <v>42537</v>
      </c>
      <c r="PG45">
        <v>60</v>
      </c>
      <c r="PH45" t="str">
        <f t="shared" si="64"/>
        <v>TRUE</v>
      </c>
      <c r="PI45">
        <f>VLOOKUP($A45,'FuturesInfo (3)'!$A$2:$V$80,22)</f>
        <v>1</v>
      </c>
      <c r="PJ45" s="257">
        <v>1</v>
      </c>
      <c r="PK45">
        <f t="shared" si="81"/>
        <v>1</v>
      </c>
      <c r="PL45" s="139">
        <f>VLOOKUP($A45,'FuturesInfo (3)'!$A$2:$O$80,15)*PI45</f>
        <v>64331.4</v>
      </c>
      <c r="PM45" s="139">
        <f>VLOOKUP($A45,'FuturesInfo (3)'!$A$2:$O$80,15)*PK45</f>
        <v>64331.4</v>
      </c>
      <c r="PN45" s="200">
        <f t="shared" si="82"/>
        <v>0</v>
      </c>
      <c r="PO45" s="200">
        <f t="shared" si="83"/>
        <v>0</v>
      </c>
      <c r="PP45" s="200">
        <f t="shared" si="84"/>
        <v>0</v>
      </c>
      <c r="PQ45" s="200">
        <f t="shared" si="85"/>
        <v>0</v>
      </c>
      <c r="PR45" s="200">
        <f t="shared" si="107"/>
        <v>0</v>
      </c>
      <c r="PT45">
        <f t="shared" si="87"/>
        <v>1</v>
      </c>
      <c r="PU45" s="244"/>
      <c r="PV45" s="218"/>
      <c r="PW45" s="245"/>
      <c r="PX45">
        <f t="shared" si="106"/>
        <v>0</v>
      </c>
      <c r="PY45">
        <f t="shared" si="89"/>
        <v>0</v>
      </c>
      <c r="PZ45" s="218"/>
      <c r="QA45">
        <f t="shared" si="104"/>
        <v>1</v>
      </c>
      <c r="QB45">
        <f t="shared" si="90"/>
        <v>1</v>
      </c>
      <c r="QC45">
        <f t="shared" si="91"/>
        <v>1</v>
      </c>
      <c r="QD45">
        <f t="shared" si="92"/>
        <v>1</v>
      </c>
      <c r="QE45" s="253"/>
      <c r="QF45" s="206">
        <v>42537</v>
      </c>
      <c r="QG45">
        <v>60</v>
      </c>
      <c r="QH45" t="str">
        <f t="shared" si="65"/>
        <v>FALSE</v>
      </c>
      <c r="QI45">
        <f>VLOOKUP($A45,'FuturesInfo (3)'!$A$2:$V$80,22)</f>
        <v>1</v>
      </c>
      <c r="QJ45" s="257"/>
      <c r="QK45">
        <f t="shared" si="93"/>
        <v>1</v>
      </c>
      <c r="QL45" s="139">
        <f>VLOOKUP($A45,'FuturesInfo (3)'!$A$2:$O$80,15)*QI45</f>
        <v>64331.4</v>
      </c>
      <c r="QM45" s="139">
        <f>VLOOKUP($A45,'FuturesInfo (3)'!$A$2:$O$80,15)*QK45</f>
        <v>64331.4</v>
      </c>
      <c r="QN45" s="200">
        <f t="shared" si="94"/>
        <v>0</v>
      </c>
      <c r="QO45" s="200">
        <f t="shared" si="95"/>
        <v>0</v>
      </c>
      <c r="QP45" s="200">
        <f t="shared" si="96"/>
        <v>0</v>
      </c>
      <c r="QQ45" s="200">
        <f t="shared" si="97"/>
        <v>0</v>
      </c>
      <c r="QR45" s="200">
        <f t="shared" si="108"/>
        <v>0</v>
      </c>
    </row>
    <row r="46" spans="1:460"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99"/>
        <v>-2</v>
      </c>
      <c r="BH46">
        <v>-1</v>
      </c>
      <c r="BI46">
        <v>1</v>
      </c>
      <c r="BJ46">
        <f t="shared" si="66"/>
        <v>0</v>
      </c>
      <c r="BK46" s="1">
        <v>6.1894068028700002E-3</v>
      </c>
      <c r="BL46" s="2">
        <v>10</v>
      </c>
      <c r="BM46">
        <v>60</v>
      </c>
      <c r="BN46" t="str">
        <f t="shared" si="100"/>
        <v>TRUE</v>
      </c>
      <c r="BO46">
        <f>VLOOKUP($A46,'FuturesInfo (3)'!$A$2:$V$80,22)</f>
        <v>2</v>
      </c>
      <c r="BP46">
        <f t="shared" si="122"/>
        <v>2</v>
      </c>
      <c r="BQ46" s="139">
        <f>VLOOKUP($A46,'FuturesInfo (3)'!$A$2:$O$80,15)*BP46</f>
        <v>237050</v>
      </c>
      <c r="BR46" s="145">
        <f t="shared" si="67"/>
        <v>-1467.1988826203335</v>
      </c>
      <c r="BT46">
        <f t="shared" si="68"/>
        <v>-1</v>
      </c>
      <c r="BU46">
        <v>1</v>
      </c>
      <c r="BV46">
        <v>1</v>
      </c>
      <c r="BW46">
        <v>1</v>
      </c>
      <c r="BX46">
        <f t="shared" ref="BX46:BX77" si="123">IF(BU46=BW46,1,0)</f>
        <v>1</v>
      </c>
      <c r="BY46">
        <f t="shared" ref="BY46:BY77" si="124">IF(BW46=BV46,1,0)</f>
        <v>1</v>
      </c>
      <c r="BZ46" s="188">
        <v>2.0577027762700002E-2</v>
      </c>
      <c r="CA46" s="2">
        <v>10</v>
      </c>
      <c r="CB46">
        <v>60</v>
      </c>
      <c r="CC46" t="str">
        <f t="shared" ref="CC46:CC77" si="125">IF(BU46="","FALSE","TRUE")</f>
        <v>TRUE</v>
      </c>
      <c r="CD46">
        <f>VLOOKUP($A46,'FuturesInfo (3)'!$A$2:$V$80,22)</f>
        <v>2</v>
      </c>
      <c r="CE46">
        <f t="shared" si="53"/>
        <v>2</v>
      </c>
      <c r="CF46">
        <f t="shared" si="53"/>
        <v>2</v>
      </c>
      <c r="CG46" s="139">
        <f>VLOOKUP($A46,'FuturesInfo (3)'!$A$2:$O$80,15)*CE46</f>
        <v>237050</v>
      </c>
      <c r="CH46" s="145">
        <f t="shared" ref="CH46:CH77" si="126">IF(BX46=1,ABS(CG46*BZ46),-ABS(CG46*BZ46))</f>
        <v>4877.7844311480358</v>
      </c>
      <c r="CI46" s="145">
        <f t="shared" si="69"/>
        <v>4877.7844311480358</v>
      </c>
      <c r="CK46">
        <f t="shared" ref="CK46:CK77" si="127">BU46</f>
        <v>1</v>
      </c>
      <c r="CL46">
        <v>1</v>
      </c>
      <c r="CM46">
        <v>1</v>
      </c>
      <c r="CN46">
        <v>-1</v>
      </c>
      <c r="CO46">
        <f t="shared" si="101"/>
        <v>0</v>
      </c>
      <c r="CP46">
        <f t="shared" ref="CP46:CP77" si="128">IF(CN46=CM46,1,0)</f>
        <v>0</v>
      </c>
      <c r="CQ46" s="1">
        <v>-6.40068273949E-3</v>
      </c>
      <c r="CR46" s="2">
        <v>10</v>
      </c>
      <c r="CS46">
        <v>60</v>
      </c>
      <c r="CT46" t="str">
        <f t="shared" ref="CT46:CT77" si="129">IF(CL46="","FALSE","TRUE")</f>
        <v>TRUE</v>
      </c>
      <c r="CU46">
        <f>VLOOKUP($A46,'FuturesInfo (3)'!$A$2:$V$80,22)</f>
        <v>2</v>
      </c>
      <c r="CV46">
        <f t="shared" ref="CV46:CV77" si="130">ROUND(IF(CL46=CM46,CU46*(1+$CV$95),CU46*(1-$CV$95)),0)</f>
        <v>3</v>
      </c>
      <c r="CW46">
        <f t="shared" si="70"/>
        <v>2</v>
      </c>
      <c r="CX46" s="139">
        <f>VLOOKUP($A46,'FuturesInfo (3)'!$A$2:$O$80,15)*CW46</f>
        <v>237050</v>
      </c>
      <c r="CY46" s="200">
        <f t="shared" ref="CY46:CY77" si="131">IF(CO46=1,ABS(CX46*CQ46),-ABS(CX46*CQ46))</f>
        <v>-1517.2818433961045</v>
      </c>
      <c r="CZ46" s="200">
        <f t="shared" si="72"/>
        <v>-1517.2818433961045</v>
      </c>
      <c r="DB46">
        <f t="shared" si="59"/>
        <v>1</v>
      </c>
      <c r="DC46">
        <v>-1</v>
      </c>
      <c r="DD46">
        <v>1</v>
      </c>
      <c r="DE46">
        <v>1</v>
      </c>
      <c r="DF46">
        <f t="shared" si="102"/>
        <v>0</v>
      </c>
      <c r="DG46">
        <f t="shared" si="60"/>
        <v>1</v>
      </c>
      <c r="DH46" s="1">
        <v>6.9787416791900001E-4</v>
      </c>
      <c r="DI46" s="2">
        <v>10</v>
      </c>
      <c r="DJ46">
        <v>60</v>
      </c>
      <c r="DK46" t="str">
        <f t="shared" si="61"/>
        <v>TRUE</v>
      </c>
      <c r="DL46">
        <f>VLOOKUP($A46,'FuturesInfo (3)'!$A$2:$V$80,22)</f>
        <v>2</v>
      </c>
      <c r="DM46">
        <f t="shared" si="62"/>
        <v>2</v>
      </c>
      <c r="DN46">
        <f t="shared" si="73"/>
        <v>2</v>
      </c>
      <c r="DO46" s="139">
        <f>VLOOKUP($A46,'FuturesInfo (3)'!$A$2:$O$80,15)*DN46</f>
        <v>237050</v>
      </c>
      <c r="DP46" s="200">
        <f t="shared" si="63"/>
        <v>-165.43107150519896</v>
      </c>
      <c r="DQ46" s="200">
        <f t="shared" si="74"/>
        <v>165.43107150519896</v>
      </c>
      <c r="DS46">
        <v>-1</v>
      </c>
      <c r="DT46">
        <v>-1</v>
      </c>
      <c r="DU46">
        <v>1</v>
      </c>
      <c r="DV46">
        <v>1</v>
      </c>
      <c r="DW46">
        <v>0</v>
      </c>
      <c r="DX46">
        <v>1</v>
      </c>
      <c r="DY46" s="1">
        <v>3.2187114425200002E-3</v>
      </c>
      <c r="DZ46" s="2">
        <v>10</v>
      </c>
      <c r="EA46">
        <v>60</v>
      </c>
      <c r="EB46" t="s">
        <v>1273</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1273</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1273</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1273</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1273</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1273</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1273</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1273</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1273</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1273</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1273</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1273</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f t="shared" si="75"/>
        <v>1</v>
      </c>
      <c r="OU46" s="244">
        <v>1</v>
      </c>
      <c r="OV46" s="218">
        <v>1</v>
      </c>
      <c r="OW46" s="245">
        <v>3</v>
      </c>
      <c r="OX46">
        <f t="shared" si="105"/>
        <v>1</v>
      </c>
      <c r="OY46">
        <f t="shared" si="77"/>
        <v>1</v>
      </c>
      <c r="OZ46" s="218"/>
      <c r="PA46">
        <f t="shared" si="103"/>
        <v>0</v>
      </c>
      <c r="PB46">
        <f t="shared" si="78"/>
        <v>0</v>
      </c>
      <c r="PC46">
        <f t="shared" si="79"/>
        <v>0</v>
      </c>
      <c r="PD46">
        <f t="shared" si="80"/>
        <v>0</v>
      </c>
      <c r="PE46" s="253"/>
      <c r="PF46" s="206">
        <v>42529</v>
      </c>
      <c r="PG46">
        <v>60</v>
      </c>
      <c r="PH46" t="str">
        <f t="shared" si="64"/>
        <v>TRUE</v>
      </c>
      <c r="PI46">
        <f>VLOOKUP($A46,'FuturesInfo (3)'!$A$2:$V$80,22)</f>
        <v>2</v>
      </c>
      <c r="PJ46" s="257">
        <v>1</v>
      </c>
      <c r="PK46">
        <f t="shared" si="81"/>
        <v>3</v>
      </c>
      <c r="PL46" s="139">
        <f>VLOOKUP($A46,'FuturesInfo (3)'!$A$2:$O$80,15)*PI46</f>
        <v>237050</v>
      </c>
      <c r="PM46" s="139">
        <f>VLOOKUP($A46,'FuturesInfo (3)'!$A$2:$O$80,15)*PK46</f>
        <v>355575</v>
      </c>
      <c r="PN46" s="200">
        <f t="shared" si="82"/>
        <v>0</v>
      </c>
      <c r="PO46" s="200">
        <f t="shared" si="83"/>
        <v>0</v>
      </c>
      <c r="PP46" s="200">
        <f t="shared" si="84"/>
        <v>0</v>
      </c>
      <c r="PQ46" s="200">
        <f t="shared" si="85"/>
        <v>0</v>
      </c>
      <c r="PR46" s="200">
        <f t="shared" si="107"/>
        <v>0</v>
      </c>
      <c r="PT46">
        <f t="shared" si="87"/>
        <v>1</v>
      </c>
      <c r="PU46" s="244"/>
      <c r="PV46" s="218"/>
      <c r="PW46" s="245"/>
      <c r="PX46">
        <f t="shared" si="106"/>
        <v>0</v>
      </c>
      <c r="PY46">
        <f t="shared" si="89"/>
        <v>0</v>
      </c>
      <c r="PZ46" s="218"/>
      <c r="QA46">
        <f t="shared" si="104"/>
        <v>1</v>
      </c>
      <c r="QB46">
        <f t="shared" si="90"/>
        <v>1</v>
      </c>
      <c r="QC46">
        <f t="shared" si="91"/>
        <v>1</v>
      </c>
      <c r="QD46">
        <f t="shared" si="92"/>
        <v>1</v>
      </c>
      <c r="QE46" s="253"/>
      <c r="QF46" s="206">
        <v>42529</v>
      </c>
      <c r="QG46">
        <v>60</v>
      </c>
      <c r="QH46" t="str">
        <f t="shared" si="65"/>
        <v>FALSE</v>
      </c>
      <c r="QI46">
        <f>VLOOKUP($A46,'FuturesInfo (3)'!$A$2:$V$80,22)</f>
        <v>2</v>
      </c>
      <c r="QJ46" s="257"/>
      <c r="QK46">
        <f t="shared" si="93"/>
        <v>2</v>
      </c>
      <c r="QL46" s="139">
        <f>VLOOKUP($A46,'FuturesInfo (3)'!$A$2:$O$80,15)*QI46</f>
        <v>237050</v>
      </c>
      <c r="QM46" s="139">
        <f>VLOOKUP($A46,'FuturesInfo (3)'!$A$2:$O$80,15)*QK46</f>
        <v>237050</v>
      </c>
      <c r="QN46" s="200">
        <f t="shared" si="94"/>
        <v>0</v>
      </c>
      <c r="QO46" s="200">
        <f t="shared" si="95"/>
        <v>0</v>
      </c>
      <c r="QP46" s="200">
        <f t="shared" si="96"/>
        <v>0</v>
      </c>
      <c r="QQ46" s="200">
        <f t="shared" si="97"/>
        <v>0</v>
      </c>
      <c r="QR46" s="200">
        <f t="shared" si="108"/>
        <v>0</v>
      </c>
    </row>
    <row r="47" spans="1:460"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99"/>
        <v>-2</v>
      </c>
      <c r="BH47">
        <v>-1</v>
      </c>
      <c r="BI47">
        <v>1</v>
      </c>
      <c r="BJ47">
        <f t="shared" si="66"/>
        <v>0</v>
      </c>
      <c r="BK47" s="1">
        <v>9.0237899918000006E-3</v>
      </c>
      <c r="BL47" s="2">
        <v>10</v>
      </c>
      <c r="BM47">
        <v>60</v>
      </c>
      <c r="BN47" t="str">
        <f t="shared" si="100"/>
        <v>TRUE</v>
      </c>
      <c r="BO47">
        <f>VLOOKUP($A47,'FuturesInfo (3)'!$A$2:$V$80,22)</f>
        <v>1</v>
      </c>
      <c r="BP47">
        <f t="shared" si="122"/>
        <v>1</v>
      </c>
      <c r="BQ47" s="139">
        <f>VLOOKUP($A47,'FuturesInfo (3)'!$A$2:$O$80,15)*BP47</f>
        <v>53587.5</v>
      </c>
      <c r="BR47" s="145">
        <f t="shared" si="67"/>
        <v>-483.56234618558256</v>
      </c>
      <c r="BT47">
        <f t="shared" si="68"/>
        <v>-1</v>
      </c>
      <c r="BU47">
        <v>-1</v>
      </c>
      <c r="BV47">
        <v>-1</v>
      </c>
      <c r="BW47">
        <v>1</v>
      </c>
      <c r="BX47">
        <f t="shared" si="123"/>
        <v>0</v>
      </c>
      <c r="BY47">
        <f t="shared" si="124"/>
        <v>0</v>
      </c>
      <c r="BZ47" s="188">
        <v>3.3333333333299998E-2</v>
      </c>
      <c r="CA47" s="2">
        <v>10</v>
      </c>
      <c r="CB47">
        <v>60</v>
      </c>
      <c r="CC47" t="str">
        <f t="shared" si="125"/>
        <v>TRUE</v>
      </c>
      <c r="CD47">
        <f>VLOOKUP($A47,'FuturesInfo (3)'!$A$2:$V$80,22)</f>
        <v>1</v>
      </c>
      <c r="CE47">
        <f t="shared" si="53"/>
        <v>1</v>
      </c>
      <c r="CF47">
        <f t="shared" si="53"/>
        <v>1</v>
      </c>
      <c r="CG47" s="139">
        <f>VLOOKUP($A47,'FuturesInfo (3)'!$A$2:$O$80,15)*CE47</f>
        <v>53587.5</v>
      </c>
      <c r="CH47" s="145">
        <f t="shared" si="126"/>
        <v>-1786.2499999982138</v>
      </c>
      <c r="CI47" s="145">
        <f t="shared" si="69"/>
        <v>-1786.2499999982138</v>
      </c>
      <c r="CK47">
        <f t="shared" si="127"/>
        <v>-1</v>
      </c>
      <c r="CL47">
        <v>-1</v>
      </c>
      <c r="CM47">
        <v>-1</v>
      </c>
      <c r="CN47">
        <v>1</v>
      </c>
      <c r="CO47">
        <f t="shared" si="101"/>
        <v>0</v>
      </c>
      <c r="CP47">
        <f t="shared" si="128"/>
        <v>0</v>
      </c>
      <c r="CQ47" s="1">
        <v>3.6191974823000003E-2</v>
      </c>
      <c r="CR47" s="2">
        <v>10</v>
      </c>
      <c r="CS47">
        <v>60</v>
      </c>
      <c r="CT47" t="str">
        <f t="shared" si="129"/>
        <v>TRUE</v>
      </c>
      <c r="CU47">
        <f>VLOOKUP($A47,'FuturesInfo (3)'!$A$2:$V$80,22)</f>
        <v>1</v>
      </c>
      <c r="CV47">
        <f t="shared" si="130"/>
        <v>1</v>
      </c>
      <c r="CW47">
        <f t="shared" si="70"/>
        <v>1</v>
      </c>
      <c r="CX47" s="139">
        <f>VLOOKUP($A47,'FuturesInfo (3)'!$A$2:$O$80,15)*CW47</f>
        <v>53587.5</v>
      </c>
      <c r="CY47" s="200">
        <f t="shared" si="131"/>
        <v>-1939.4374508275127</v>
      </c>
      <c r="CZ47" s="200">
        <f t="shared" si="72"/>
        <v>-1939.4374508275127</v>
      </c>
      <c r="DB47">
        <f t="shared" si="59"/>
        <v>-1</v>
      </c>
      <c r="DC47">
        <v>-1</v>
      </c>
      <c r="DD47">
        <v>1</v>
      </c>
      <c r="DE47">
        <v>1</v>
      </c>
      <c r="DF47">
        <f t="shared" si="102"/>
        <v>0</v>
      </c>
      <c r="DG47">
        <f t="shared" si="60"/>
        <v>1</v>
      </c>
      <c r="DH47" s="1">
        <v>3.79650721336E-3</v>
      </c>
      <c r="DI47" s="2">
        <v>10</v>
      </c>
      <c r="DJ47">
        <v>60</v>
      </c>
      <c r="DK47" t="str">
        <f t="shared" si="61"/>
        <v>TRUE</v>
      </c>
      <c r="DL47">
        <f>VLOOKUP($A47,'FuturesInfo (3)'!$A$2:$V$80,22)</f>
        <v>1</v>
      </c>
      <c r="DM47">
        <f t="shared" si="62"/>
        <v>1</v>
      </c>
      <c r="DN47">
        <f t="shared" si="73"/>
        <v>1</v>
      </c>
      <c r="DO47" s="139">
        <f>VLOOKUP($A47,'FuturesInfo (3)'!$A$2:$O$80,15)*DN47</f>
        <v>53587.5</v>
      </c>
      <c r="DP47" s="200">
        <f t="shared" si="63"/>
        <v>-203.44533029592901</v>
      </c>
      <c r="DQ47" s="200">
        <f t="shared" si="74"/>
        <v>203.44533029592901</v>
      </c>
      <c r="DS47">
        <v>-1</v>
      </c>
      <c r="DT47">
        <v>1</v>
      </c>
      <c r="DU47">
        <v>1</v>
      </c>
      <c r="DV47">
        <v>1</v>
      </c>
      <c r="DW47">
        <v>1</v>
      </c>
      <c r="DX47">
        <v>1</v>
      </c>
      <c r="DY47" s="1">
        <v>5.63540090772E-2</v>
      </c>
      <c r="DZ47" s="2">
        <v>10</v>
      </c>
      <c r="EA47">
        <v>60</v>
      </c>
      <c r="EB47" t="s">
        <v>1273</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1273</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1273</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1273</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1273</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1273</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1273</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1273</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1273</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1273</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1273</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1273</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f t="shared" si="75"/>
        <v>1</v>
      </c>
      <c r="OU47" s="244">
        <v>-1</v>
      </c>
      <c r="OV47" s="218">
        <v>1</v>
      </c>
      <c r="OW47" s="245">
        <v>-10</v>
      </c>
      <c r="OX47">
        <f t="shared" si="105"/>
        <v>-1</v>
      </c>
      <c r="OY47">
        <f t="shared" si="77"/>
        <v>-1</v>
      </c>
      <c r="OZ47" s="218"/>
      <c r="PA47">
        <f t="shared" si="103"/>
        <v>0</v>
      </c>
      <c r="PB47">
        <f t="shared" si="78"/>
        <v>0</v>
      </c>
      <c r="PC47">
        <f t="shared" si="79"/>
        <v>0</v>
      </c>
      <c r="PD47">
        <f t="shared" si="80"/>
        <v>0</v>
      </c>
      <c r="PE47" s="253"/>
      <c r="PF47" s="206">
        <v>42530</v>
      </c>
      <c r="PG47">
        <v>60</v>
      </c>
      <c r="PH47" t="str">
        <f t="shared" si="64"/>
        <v>TRUE</v>
      </c>
      <c r="PI47">
        <f>VLOOKUP($A47,'FuturesInfo (3)'!$A$2:$V$80,22)</f>
        <v>1</v>
      </c>
      <c r="PJ47" s="257">
        <v>1</v>
      </c>
      <c r="PK47">
        <f t="shared" si="81"/>
        <v>1</v>
      </c>
      <c r="PL47" s="139">
        <f>VLOOKUP($A47,'FuturesInfo (3)'!$A$2:$O$80,15)*PI47</f>
        <v>53587.5</v>
      </c>
      <c r="PM47" s="139">
        <f>VLOOKUP($A47,'FuturesInfo (3)'!$A$2:$O$80,15)*PK47</f>
        <v>53587.5</v>
      </c>
      <c r="PN47" s="200">
        <f t="shared" si="82"/>
        <v>0</v>
      </c>
      <c r="PO47" s="200">
        <f t="shared" si="83"/>
        <v>0</v>
      </c>
      <c r="PP47" s="200">
        <f t="shared" si="84"/>
        <v>0</v>
      </c>
      <c r="PQ47" s="200">
        <f t="shared" si="85"/>
        <v>0</v>
      </c>
      <c r="PR47" s="200">
        <f t="shared" si="107"/>
        <v>0</v>
      </c>
      <c r="PT47">
        <f t="shared" si="87"/>
        <v>-1</v>
      </c>
      <c r="PU47" s="244"/>
      <c r="PV47" s="218"/>
      <c r="PW47" s="245"/>
      <c r="PX47">
        <f t="shared" si="106"/>
        <v>0</v>
      </c>
      <c r="PY47">
        <f t="shared" si="89"/>
        <v>0</v>
      </c>
      <c r="PZ47" s="218"/>
      <c r="QA47">
        <f t="shared" si="104"/>
        <v>1</v>
      </c>
      <c r="QB47">
        <f t="shared" si="90"/>
        <v>1</v>
      </c>
      <c r="QC47">
        <f t="shared" si="91"/>
        <v>1</v>
      </c>
      <c r="QD47">
        <f t="shared" si="92"/>
        <v>1</v>
      </c>
      <c r="QE47" s="253"/>
      <c r="QF47" s="206">
        <v>42530</v>
      </c>
      <c r="QG47">
        <v>60</v>
      </c>
      <c r="QH47" t="str">
        <f t="shared" si="65"/>
        <v>FALSE</v>
      </c>
      <c r="QI47">
        <f>VLOOKUP($A47,'FuturesInfo (3)'!$A$2:$V$80,22)</f>
        <v>1</v>
      </c>
      <c r="QJ47" s="257"/>
      <c r="QK47">
        <f t="shared" si="93"/>
        <v>1</v>
      </c>
      <c r="QL47" s="139">
        <f>VLOOKUP($A47,'FuturesInfo (3)'!$A$2:$O$80,15)*QI47</f>
        <v>53587.5</v>
      </c>
      <c r="QM47" s="139">
        <f>VLOOKUP($A47,'FuturesInfo (3)'!$A$2:$O$80,15)*QK47</f>
        <v>53587.5</v>
      </c>
      <c r="QN47" s="200">
        <f t="shared" si="94"/>
        <v>0</v>
      </c>
      <c r="QO47" s="200">
        <f t="shared" si="95"/>
        <v>0</v>
      </c>
      <c r="QP47" s="200">
        <f t="shared" si="96"/>
        <v>0</v>
      </c>
      <c r="QQ47" s="200">
        <f t="shared" si="97"/>
        <v>0</v>
      </c>
      <c r="QR47" s="200">
        <f t="shared" si="108"/>
        <v>0</v>
      </c>
    </row>
    <row r="48" spans="1:460"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99"/>
        <v>0</v>
      </c>
      <c r="BH48">
        <v>1</v>
      </c>
      <c r="BI48">
        <v>1</v>
      </c>
      <c r="BJ48">
        <f t="shared" si="66"/>
        <v>1</v>
      </c>
      <c r="BK48" s="1">
        <v>1.86403508772E-2</v>
      </c>
      <c r="BL48" s="2">
        <v>10</v>
      </c>
      <c r="BM48">
        <v>60</v>
      </c>
      <c r="BN48" t="str">
        <f t="shared" si="100"/>
        <v>TRUE</v>
      </c>
      <c r="BO48">
        <f>VLOOKUP($A48,'FuturesInfo (3)'!$A$2:$V$80,22)</f>
        <v>3</v>
      </c>
      <c r="BP48">
        <f t="shared" si="122"/>
        <v>3</v>
      </c>
      <c r="BQ48" s="139">
        <f>VLOOKUP($A48,'FuturesInfo (3)'!$A$2:$O$80,15)*BP48</f>
        <v>66825</v>
      </c>
      <c r="BR48" s="145">
        <f t="shared" si="67"/>
        <v>1245.6414473688901</v>
      </c>
      <c r="BT48">
        <f t="shared" si="68"/>
        <v>1</v>
      </c>
      <c r="BU48">
        <v>1</v>
      </c>
      <c r="BV48">
        <v>-1</v>
      </c>
      <c r="BW48">
        <v>1</v>
      </c>
      <c r="BX48">
        <f t="shared" si="123"/>
        <v>1</v>
      </c>
      <c r="BY48">
        <f t="shared" si="124"/>
        <v>0</v>
      </c>
      <c r="BZ48" s="188">
        <v>2.0452099031199999E-2</v>
      </c>
      <c r="CA48" s="2">
        <v>10</v>
      </c>
      <c r="CB48">
        <v>60</v>
      </c>
      <c r="CC48" t="str">
        <f t="shared" si="125"/>
        <v>TRUE</v>
      </c>
      <c r="CD48">
        <f>VLOOKUP($A48,'FuturesInfo (3)'!$A$2:$V$80,22)</f>
        <v>3</v>
      </c>
      <c r="CE48">
        <f t="shared" si="53"/>
        <v>3</v>
      </c>
      <c r="CF48">
        <f t="shared" si="53"/>
        <v>3</v>
      </c>
      <c r="CG48" s="139">
        <f>VLOOKUP($A48,'FuturesInfo (3)'!$A$2:$O$80,15)*CE48</f>
        <v>66825</v>
      </c>
      <c r="CH48" s="145">
        <f t="shared" si="126"/>
        <v>1366.7115177599399</v>
      </c>
      <c r="CI48" s="145">
        <f t="shared" si="69"/>
        <v>-1366.7115177599399</v>
      </c>
      <c r="CK48">
        <f t="shared" si="127"/>
        <v>1</v>
      </c>
      <c r="CL48">
        <v>1</v>
      </c>
      <c r="CM48">
        <v>-1</v>
      </c>
      <c r="CN48">
        <v>1</v>
      </c>
      <c r="CO48">
        <f t="shared" si="101"/>
        <v>1</v>
      </c>
      <c r="CP48">
        <f t="shared" si="128"/>
        <v>0</v>
      </c>
      <c r="CQ48" s="1">
        <v>1.52953586498E-2</v>
      </c>
      <c r="CR48" s="2">
        <v>10</v>
      </c>
      <c r="CS48">
        <v>60</v>
      </c>
      <c r="CT48" t="str">
        <f t="shared" si="129"/>
        <v>TRUE</v>
      </c>
      <c r="CU48">
        <f>VLOOKUP($A48,'FuturesInfo (3)'!$A$2:$V$80,22)</f>
        <v>3</v>
      </c>
      <c r="CV48">
        <f t="shared" si="130"/>
        <v>2</v>
      </c>
      <c r="CW48">
        <f t="shared" si="70"/>
        <v>3</v>
      </c>
      <c r="CX48" s="139">
        <f>VLOOKUP($A48,'FuturesInfo (3)'!$A$2:$O$80,15)*CW48</f>
        <v>66825</v>
      </c>
      <c r="CY48" s="200">
        <f t="shared" si="131"/>
        <v>1022.1123417728851</v>
      </c>
      <c r="CZ48" s="200">
        <f t="shared" si="72"/>
        <v>-1022.1123417728851</v>
      </c>
      <c r="DB48">
        <f t="shared" si="59"/>
        <v>1</v>
      </c>
      <c r="DC48">
        <v>-1</v>
      </c>
      <c r="DD48">
        <v>-1</v>
      </c>
      <c r="DE48">
        <v>1</v>
      </c>
      <c r="DF48">
        <f t="shared" si="102"/>
        <v>0</v>
      </c>
      <c r="DG48">
        <f t="shared" si="60"/>
        <v>0</v>
      </c>
      <c r="DH48" s="1">
        <v>7.7922077922099996E-3</v>
      </c>
      <c r="DI48" s="2">
        <v>10</v>
      </c>
      <c r="DJ48">
        <v>60</v>
      </c>
      <c r="DK48" t="str">
        <f t="shared" si="61"/>
        <v>TRUE</v>
      </c>
      <c r="DL48">
        <f>VLOOKUP($A48,'FuturesInfo (3)'!$A$2:$V$80,22)</f>
        <v>3</v>
      </c>
      <c r="DM48">
        <f t="shared" si="62"/>
        <v>4</v>
      </c>
      <c r="DN48">
        <f t="shared" si="73"/>
        <v>3</v>
      </c>
      <c r="DO48" s="139">
        <f>VLOOKUP($A48,'FuturesInfo (3)'!$A$2:$O$80,15)*DN48</f>
        <v>66825</v>
      </c>
      <c r="DP48" s="200">
        <f t="shared" si="63"/>
        <v>-520.71428571443323</v>
      </c>
      <c r="DQ48" s="200">
        <f t="shared" si="74"/>
        <v>-520.71428571443323</v>
      </c>
      <c r="DS48">
        <v>-1</v>
      </c>
      <c r="DT48">
        <v>1</v>
      </c>
      <c r="DU48">
        <v>-1</v>
      </c>
      <c r="DV48">
        <v>1</v>
      </c>
      <c r="DW48">
        <v>1</v>
      </c>
      <c r="DX48">
        <v>0</v>
      </c>
      <c r="DY48" s="1">
        <v>1.5979381443300002E-2</v>
      </c>
      <c r="DZ48" s="2">
        <v>10</v>
      </c>
      <c r="EA48">
        <v>60</v>
      </c>
      <c r="EB48" t="s">
        <v>1273</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1273</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1273</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1273</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1273</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1273</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1273</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1273</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1273</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1273</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1273</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1273</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f t="shared" si="75"/>
        <v>-1</v>
      </c>
      <c r="OU48" s="244">
        <v>-1</v>
      </c>
      <c r="OV48" s="218">
        <v>-1</v>
      </c>
      <c r="OW48" s="245">
        <v>11</v>
      </c>
      <c r="OX48">
        <f t="shared" si="105"/>
        <v>-1</v>
      </c>
      <c r="OY48">
        <f t="shared" si="77"/>
        <v>-1</v>
      </c>
      <c r="OZ48" s="218"/>
      <c r="PA48">
        <f t="shared" si="103"/>
        <v>0</v>
      </c>
      <c r="PB48">
        <f t="shared" si="78"/>
        <v>0</v>
      </c>
      <c r="PC48">
        <f t="shared" si="79"/>
        <v>0</v>
      </c>
      <c r="PD48">
        <f t="shared" si="80"/>
        <v>0</v>
      </c>
      <c r="PE48" s="253"/>
      <c r="PF48" s="206">
        <v>42529</v>
      </c>
      <c r="PG48">
        <v>60</v>
      </c>
      <c r="PH48" t="str">
        <f t="shared" si="64"/>
        <v>TRUE</v>
      </c>
      <c r="PI48">
        <f>VLOOKUP($A48,'FuturesInfo (3)'!$A$2:$V$80,22)</f>
        <v>3</v>
      </c>
      <c r="PJ48" s="257">
        <v>2</v>
      </c>
      <c r="PK48">
        <f t="shared" si="81"/>
        <v>2</v>
      </c>
      <c r="PL48" s="139">
        <f>VLOOKUP($A48,'FuturesInfo (3)'!$A$2:$O$80,15)*PI48</f>
        <v>66825</v>
      </c>
      <c r="PM48" s="139">
        <f>VLOOKUP($A48,'FuturesInfo (3)'!$A$2:$O$80,15)*PK48</f>
        <v>44550</v>
      </c>
      <c r="PN48" s="200">
        <f t="shared" si="82"/>
        <v>0</v>
      </c>
      <c r="PO48" s="200">
        <f t="shared" si="83"/>
        <v>0</v>
      </c>
      <c r="PP48" s="200">
        <f t="shared" si="84"/>
        <v>0</v>
      </c>
      <c r="PQ48" s="200">
        <f t="shared" si="85"/>
        <v>0</v>
      </c>
      <c r="PR48" s="200">
        <f t="shared" si="107"/>
        <v>0</v>
      </c>
      <c r="PT48">
        <f t="shared" si="87"/>
        <v>-1</v>
      </c>
      <c r="PU48" s="244"/>
      <c r="PV48" s="218"/>
      <c r="PW48" s="245"/>
      <c r="PX48">
        <f t="shared" si="106"/>
        <v>0</v>
      </c>
      <c r="PY48">
        <f t="shared" si="89"/>
        <v>0</v>
      </c>
      <c r="PZ48" s="218"/>
      <c r="QA48">
        <f t="shared" si="104"/>
        <v>1</v>
      </c>
      <c r="QB48">
        <f t="shared" si="90"/>
        <v>1</v>
      </c>
      <c r="QC48">
        <f t="shared" si="91"/>
        <v>1</v>
      </c>
      <c r="QD48">
        <f t="shared" si="92"/>
        <v>1</v>
      </c>
      <c r="QE48" s="253"/>
      <c r="QF48" s="206">
        <v>42529</v>
      </c>
      <c r="QG48">
        <v>60</v>
      </c>
      <c r="QH48" t="str">
        <f t="shared" si="65"/>
        <v>FALSE</v>
      </c>
      <c r="QI48">
        <f>VLOOKUP($A48,'FuturesInfo (3)'!$A$2:$V$80,22)</f>
        <v>3</v>
      </c>
      <c r="QJ48" s="257"/>
      <c r="QK48">
        <f t="shared" si="93"/>
        <v>2</v>
      </c>
      <c r="QL48" s="139">
        <f>VLOOKUP($A48,'FuturesInfo (3)'!$A$2:$O$80,15)*QI48</f>
        <v>66825</v>
      </c>
      <c r="QM48" s="139">
        <f>VLOOKUP($A48,'FuturesInfo (3)'!$A$2:$O$80,15)*QK48</f>
        <v>44550</v>
      </c>
      <c r="QN48" s="200">
        <f t="shared" si="94"/>
        <v>0</v>
      </c>
      <c r="QO48" s="200">
        <f t="shared" si="95"/>
        <v>0</v>
      </c>
      <c r="QP48" s="200">
        <f t="shared" si="96"/>
        <v>0</v>
      </c>
      <c r="QQ48" s="200">
        <f t="shared" si="97"/>
        <v>0</v>
      </c>
      <c r="QR48" s="200">
        <f t="shared" si="108"/>
        <v>0</v>
      </c>
    </row>
    <row r="49" spans="1:460"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99"/>
        <v>0</v>
      </c>
      <c r="BH49" s="5">
        <v>-1</v>
      </c>
      <c r="BI49" s="5">
        <v>1</v>
      </c>
      <c r="BJ49">
        <f t="shared" si="66"/>
        <v>0</v>
      </c>
      <c r="BK49" s="5">
        <v>1.01180438449E-3</v>
      </c>
      <c r="BL49" s="170">
        <v>10</v>
      </c>
      <c r="BM49" s="5">
        <v>60</v>
      </c>
      <c r="BN49" t="str">
        <f t="shared" si="100"/>
        <v>TRUE</v>
      </c>
      <c r="BO49">
        <f>VLOOKUP($A49,'FuturesInfo (3)'!$A$2:$V$80,22)</f>
        <v>3</v>
      </c>
      <c r="BP49">
        <f t="shared" si="122"/>
        <v>3</v>
      </c>
      <c r="BQ49" s="139">
        <f>VLOOKUP($A49,'FuturesInfo (3)'!$A$2:$O$80,15)*BP49</f>
        <v>102630</v>
      </c>
      <c r="BR49" s="145">
        <f t="shared" si="67"/>
        <v>-103.84148398020869</v>
      </c>
      <c r="BT49" s="5">
        <f t="shared" si="68"/>
        <v>-1</v>
      </c>
      <c r="BU49" s="5">
        <v>1</v>
      </c>
      <c r="BV49">
        <v>1</v>
      </c>
      <c r="BW49" s="5">
        <v>1</v>
      </c>
      <c r="BX49">
        <f t="shared" si="123"/>
        <v>1</v>
      </c>
      <c r="BY49">
        <f t="shared" si="124"/>
        <v>1</v>
      </c>
      <c r="BZ49" s="189">
        <v>1.6846361186000001E-2</v>
      </c>
      <c r="CA49" s="170">
        <v>10</v>
      </c>
      <c r="CB49" s="5">
        <v>60</v>
      </c>
      <c r="CC49" t="str">
        <f t="shared" si="125"/>
        <v>TRUE</v>
      </c>
      <c r="CD49">
        <f>VLOOKUP($A49,'FuturesInfo (3)'!$A$2:$V$80,22)</f>
        <v>3</v>
      </c>
      <c r="CE49">
        <f t="shared" si="53"/>
        <v>3</v>
      </c>
      <c r="CF49">
        <f t="shared" si="53"/>
        <v>3</v>
      </c>
      <c r="CG49" s="139">
        <f>VLOOKUP($A49,'FuturesInfo (3)'!$A$2:$O$80,15)*CE49</f>
        <v>102630</v>
      </c>
      <c r="CH49" s="145">
        <f t="shared" si="126"/>
        <v>1728.9420485191802</v>
      </c>
      <c r="CI49" s="145">
        <f t="shared" si="69"/>
        <v>1728.9420485191802</v>
      </c>
      <c r="CK49" s="5">
        <f t="shared" si="127"/>
        <v>1</v>
      </c>
      <c r="CL49" s="5">
        <v>1</v>
      </c>
      <c r="CM49">
        <v>1</v>
      </c>
      <c r="CN49" s="5">
        <v>1</v>
      </c>
      <c r="CO49">
        <f t="shared" si="101"/>
        <v>1</v>
      </c>
      <c r="CP49">
        <f t="shared" si="128"/>
        <v>1</v>
      </c>
      <c r="CQ49" s="5">
        <v>1.4247846255800001E-2</v>
      </c>
      <c r="CR49" s="170">
        <v>10</v>
      </c>
      <c r="CS49" s="5">
        <v>60</v>
      </c>
      <c r="CT49" t="str">
        <f t="shared" si="129"/>
        <v>TRUE</v>
      </c>
      <c r="CU49">
        <f>VLOOKUP($A49,'FuturesInfo (3)'!$A$2:$V$80,22)</f>
        <v>3</v>
      </c>
      <c r="CV49">
        <f t="shared" si="130"/>
        <v>4</v>
      </c>
      <c r="CW49">
        <f t="shared" si="70"/>
        <v>3</v>
      </c>
      <c r="CX49" s="139">
        <f>VLOOKUP($A49,'FuturesInfo (3)'!$A$2:$O$80,15)*CW49</f>
        <v>102630</v>
      </c>
      <c r="CY49" s="200">
        <f t="shared" si="131"/>
        <v>1462.256461232754</v>
      </c>
      <c r="CZ49" s="200">
        <f t="shared" si="72"/>
        <v>1462.256461232754</v>
      </c>
      <c r="DB49" s="5">
        <f t="shared" si="59"/>
        <v>1</v>
      </c>
      <c r="DC49" s="5">
        <v>-1</v>
      </c>
      <c r="DD49">
        <v>1</v>
      </c>
      <c r="DE49" s="5">
        <v>-1</v>
      </c>
      <c r="DF49">
        <f t="shared" si="102"/>
        <v>1</v>
      </c>
      <c r="DG49">
        <f t="shared" si="60"/>
        <v>0</v>
      </c>
      <c r="DH49" s="5">
        <v>-2.3521724926499999E-2</v>
      </c>
      <c r="DI49" s="170">
        <v>10</v>
      </c>
      <c r="DJ49" s="5">
        <v>60</v>
      </c>
      <c r="DK49" t="str">
        <f t="shared" si="61"/>
        <v>TRUE</v>
      </c>
      <c r="DL49">
        <f>VLOOKUP($A49,'FuturesInfo (3)'!$A$2:$V$80,22)</f>
        <v>3</v>
      </c>
      <c r="DM49">
        <f t="shared" si="62"/>
        <v>2</v>
      </c>
      <c r="DN49">
        <f t="shared" si="73"/>
        <v>3</v>
      </c>
      <c r="DO49" s="139">
        <f>VLOOKUP($A49,'FuturesInfo (3)'!$A$2:$O$80,15)*DN49</f>
        <v>102630</v>
      </c>
      <c r="DP49" s="200">
        <f t="shared" si="63"/>
        <v>2414.0346292066947</v>
      </c>
      <c r="DQ49" s="200">
        <f t="shared" si="74"/>
        <v>-2414.0346292066947</v>
      </c>
      <c r="DS49" s="5">
        <v>-1</v>
      </c>
      <c r="DT49" s="5">
        <v>-1</v>
      </c>
      <c r="DU49">
        <v>1</v>
      </c>
      <c r="DV49" s="5">
        <v>-1</v>
      </c>
      <c r="DW49">
        <v>1</v>
      </c>
      <c r="DX49">
        <v>0</v>
      </c>
      <c r="DY49" s="5">
        <v>-2.0742723318800001E-2</v>
      </c>
      <c r="DZ49" s="170">
        <v>10</v>
      </c>
      <c r="EA49" s="5">
        <v>60</v>
      </c>
      <c r="EB49" t="s">
        <v>1273</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1273</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1273</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1273</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1273</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1273</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1273</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1273</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1273</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1273</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1273</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1273</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f t="shared" si="75"/>
        <v>1</v>
      </c>
      <c r="OU49" s="247">
        <v>1</v>
      </c>
      <c r="OV49" s="218">
        <v>-1</v>
      </c>
      <c r="OW49" s="245">
        <v>11</v>
      </c>
      <c r="OX49">
        <f t="shared" si="105"/>
        <v>1</v>
      </c>
      <c r="OY49">
        <f t="shared" si="77"/>
        <v>-1</v>
      </c>
      <c r="OZ49" s="251"/>
      <c r="PA49">
        <f t="shared" si="103"/>
        <v>0</v>
      </c>
      <c r="PB49">
        <f t="shared" si="78"/>
        <v>0</v>
      </c>
      <c r="PC49">
        <f t="shared" si="79"/>
        <v>0</v>
      </c>
      <c r="PD49">
        <f t="shared" si="80"/>
        <v>0</v>
      </c>
      <c r="PE49" s="251"/>
      <c r="PF49" s="206">
        <v>42529</v>
      </c>
      <c r="PG49" s="5">
        <v>60</v>
      </c>
      <c r="PH49" t="str">
        <f t="shared" si="64"/>
        <v>TRUE</v>
      </c>
      <c r="PI49">
        <f>VLOOKUP($A49,'FuturesInfo (3)'!$A$2:$V$80,22)</f>
        <v>3</v>
      </c>
      <c r="PJ49" s="257">
        <v>1</v>
      </c>
      <c r="PK49">
        <f t="shared" si="81"/>
        <v>4</v>
      </c>
      <c r="PL49" s="139">
        <f>VLOOKUP($A49,'FuturesInfo (3)'!$A$2:$O$80,15)*PI49</f>
        <v>102630</v>
      </c>
      <c r="PM49" s="139">
        <f>VLOOKUP($A49,'FuturesInfo (3)'!$A$2:$O$80,15)*PK49</f>
        <v>136840</v>
      </c>
      <c r="PN49" s="200">
        <f t="shared" si="82"/>
        <v>0</v>
      </c>
      <c r="PO49" s="200">
        <f t="shared" si="83"/>
        <v>0</v>
      </c>
      <c r="PP49" s="200">
        <f t="shared" si="84"/>
        <v>0</v>
      </c>
      <c r="PQ49" s="200">
        <f t="shared" si="85"/>
        <v>0</v>
      </c>
      <c r="PR49" s="200">
        <f t="shared" si="107"/>
        <v>0</v>
      </c>
      <c r="PT49">
        <f t="shared" si="87"/>
        <v>1</v>
      </c>
      <c r="PU49" s="247"/>
      <c r="PV49" s="218"/>
      <c r="PW49" s="245"/>
      <c r="PX49">
        <f t="shared" si="106"/>
        <v>0</v>
      </c>
      <c r="PY49">
        <f t="shared" si="89"/>
        <v>0</v>
      </c>
      <c r="PZ49" s="251"/>
      <c r="QA49">
        <f t="shared" si="104"/>
        <v>1</v>
      </c>
      <c r="QB49">
        <f t="shared" si="90"/>
        <v>1</v>
      </c>
      <c r="QC49">
        <f t="shared" si="91"/>
        <v>1</v>
      </c>
      <c r="QD49">
        <f t="shared" si="92"/>
        <v>1</v>
      </c>
      <c r="QE49" s="251"/>
      <c r="QF49" s="206">
        <v>42529</v>
      </c>
      <c r="QG49" s="5">
        <v>60</v>
      </c>
      <c r="QH49" t="str">
        <f t="shared" si="65"/>
        <v>FALSE</v>
      </c>
      <c r="QI49">
        <f>VLOOKUP($A49,'FuturesInfo (3)'!$A$2:$V$80,22)</f>
        <v>3</v>
      </c>
      <c r="QJ49" s="257"/>
      <c r="QK49">
        <f t="shared" si="93"/>
        <v>2</v>
      </c>
      <c r="QL49" s="139">
        <f>VLOOKUP($A49,'FuturesInfo (3)'!$A$2:$O$80,15)*QI49</f>
        <v>102630</v>
      </c>
      <c r="QM49" s="139">
        <f>VLOOKUP($A49,'FuturesInfo (3)'!$A$2:$O$80,15)*QK49</f>
        <v>68420</v>
      </c>
      <c r="QN49" s="200">
        <f t="shared" si="94"/>
        <v>0</v>
      </c>
      <c r="QO49" s="200">
        <f t="shared" si="95"/>
        <v>0</v>
      </c>
      <c r="QP49" s="200">
        <f t="shared" si="96"/>
        <v>0</v>
      </c>
      <c r="QQ49" s="200">
        <f t="shared" si="97"/>
        <v>0</v>
      </c>
      <c r="QR49" s="200">
        <f t="shared" si="108"/>
        <v>0</v>
      </c>
    </row>
    <row r="50" spans="1:460"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99"/>
        <v>2</v>
      </c>
      <c r="BH50">
        <v>1</v>
      </c>
      <c r="BI50">
        <v>1</v>
      </c>
      <c r="BJ50">
        <f t="shared" si="66"/>
        <v>1</v>
      </c>
      <c r="BK50" s="1">
        <v>1.7028522775600001E-3</v>
      </c>
      <c r="BL50" s="2">
        <v>10</v>
      </c>
      <c r="BM50">
        <v>60</v>
      </c>
      <c r="BN50" t="str">
        <f t="shared" si="100"/>
        <v>TRUE</v>
      </c>
      <c r="BO50">
        <f>VLOOKUP($A50,'FuturesInfo (3)'!$A$2:$V$80,22)</f>
        <v>2</v>
      </c>
      <c r="BP50">
        <f t="shared" si="122"/>
        <v>2</v>
      </c>
      <c r="BQ50" s="139">
        <f>VLOOKUP($A50,'FuturesInfo (3)'!$A$2:$O$80,15)*BP50</f>
        <v>91080</v>
      </c>
      <c r="BR50" s="145">
        <f t="shared" si="67"/>
        <v>155.0957854401648</v>
      </c>
      <c r="BT50">
        <f t="shared" si="68"/>
        <v>1</v>
      </c>
      <c r="BU50">
        <v>-1</v>
      </c>
      <c r="BV50">
        <v>1</v>
      </c>
      <c r="BW50">
        <v>1</v>
      </c>
      <c r="BX50">
        <f t="shared" si="123"/>
        <v>0</v>
      </c>
      <c r="BY50">
        <f t="shared" si="124"/>
        <v>1</v>
      </c>
      <c r="BZ50" s="188">
        <v>1.2749681258E-3</v>
      </c>
      <c r="CA50" s="2">
        <v>10</v>
      </c>
      <c r="CB50">
        <v>60</v>
      </c>
      <c r="CC50" t="str">
        <f t="shared" si="125"/>
        <v>TRUE</v>
      </c>
      <c r="CD50">
        <f>VLOOKUP($A50,'FuturesInfo (3)'!$A$2:$V$80,22)</f>
        <v>2</v>
      </c>
      <c r="CE50">
        <f t="shared" si="53"/>
        <v>2</v>
      </c>
      <c r="CF50">
        <f t="shared" si="53"/>
        <v>2</v>
      </c>
      <c r="CG50" s="139">
        <f>VLOOKUP($A50,'FuturesInfo (3)'!$A$2:$O$80,15)*CE50</f>
        <v>91080</v>
      </c>
      <c r="CH50" s="145">
        <f t="shared" si="126"/>
        <v>-116.12409689786399</v>
      </c>
      <c r="CI50" s="145">
        <f t="shared" si="69"/>
        <v>116.12409689786399</v>
      </c>
      <c r="CK50">
        <f t="shared" si="127"/>
        <v>-1</v>
      </c>
      <c r="CL50">
        <v>-1</v>
      </c>
      <c r="CM50">
        <v>1</v>
      </c>
      <c r="CN50">
        <v>-1</v>
      </c>
      <c r="CO50">
        <f t="shared" si="101"/>
        <v>1</v>
      </c>
      <c r="CP50">
        <f t="shared" si="128"/>
        <v>0</v>
      </c>
      <c r="CQ50" s="1">
        <v>-1.0611205432900001E-2</v>
      </c>
      <c r="CR50" s="2">
        <v>10</v>
      </c>
      <c r="CS50">
        <v>60</v>
      </c>
      <c r="CT50" t="str">
        <f t="shared" si="129"/>
        <v>TRUE</v>
      </c>
      <c r="CU50">
        <f>VLOOKUP($A50,'FuturesInfo (3)'!$A$2:$V$80,22)</f>
        <v>2</v>
      </c>
      <c r="CV50">
        <f t="shared" si="130"/>
        <v>2</v>
      </c>
      <c r="CW50">
        <f t="shared" si="70"/>
        <v>2</v>
      </c>
      <c r="CX50" s="139">
        <f>VLOOKUP($A50,'FuturesInfo (3)'!$A$2:$O$80,15)*CW50</f>
        <v>91080</v>
      </c>
      <c r="CY50" s="200">
        <f t="shared" si="131"/>
        <v>966.46859082853211</v>
      </c>
      <c r="CZ50" s="200">
        <f t="shared" si="72"/>
        <v>-966.46859082853211</v>
      </c>
      <c r="DB50">
        <f t="shared" si="59"/>
        <v>-1</v>
      </c>
      <c r="DC50">
        <v>-1</v>
      </c>
      <c r="DD50">
        <v>1</v>
      </c>
      <c r="DE50">
        <v>-1</v>
      </c>
      <c r="DF50">
        <f t="shared" si="102"/>
        <v>1</v>
      </c>
      <c r="DG50">
        <f t="shared" si="60"/>
        <v>0</v>
      </c>
      <c r="DH50" s="1">
        <v>-4.7190047189999999E-3</v>
      </c>
      <c r="DI50" s="2">
        <v>10</v>
      </c>
      <c r="DJ50">
        <v>60</v>
      </c>
      <c r="DK50" t="str">
        <f t="shared" si="61"/>
        <v>TRUE</v>
      </c>
      <c r="DL50">
        <f>VLOOKUP($A50,'FuturesInfo (3)'!$A$2:$V$80,22)</f>
        <v>2</v>
      </c>
      <c r="DM50">
        <f t="shared" si="62"/>
        <v>2</v>
      </c>
      <c r="DN50">
        <f t="shared" si="73"/>
        <v>2</v>
      </c>
      <c r="DO50" s="139">
        <f>VLOOKUP($A50,'FuturesInfo (3)'!$A$2:$O$80,15)*DN50</f>
        <v>91080</v>
      </c>
      <c r="DP50" s="200">
        <f t="shared" si="63"/>
        <v>429.80694980651998</v>
      </c>
      <c r="DQ50" s="200">
        <f t="shared" si="74"/>
        <v>-429.80694980651998</v>
      </c>
      <c r="DS50">
        <v>-1</v>
      </c>
      <c r="DT50">
        <v>-1</v>
      </c>
      <c r="DU50">
        <v>1</v>
      </c>
      <c r="DV50">
        <v>1</v>
      </c>
      <c r="DW50">
        <v>0</v>
      </c>
      <c r="DX50">
        <v>1</v>
      </c>
      <c r="DY50" s="1">
        <v>2.3491379310300001E-2</v>
      </c>
      <c r="DZ50" s="2">
        <v>10</v>
      </c>
      <c r="EA50">
        <v>60</v>
      </c>
      <c r="EB50" t="s">
        <v>1273</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1273</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1273</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1273</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1273</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1273</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1273</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1273</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1273</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1273</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1273</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1273</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f t="shared" si="75"/>
        <v>1</v>
      </c>
      <c r="OU50" s="244">
        <v>1</v>
      </c>
      <c r="OV50" s="218">
        <v>1</v>
      </c>
      <c r="OW50" s="245">
        <v>3</v>
      </c>
      <c r="OX50">
        <f t="shared" si="105"/>
        <v>1</v>
      </c>
      <c r="OY50">
        <f t="shared" si="77"/>
        <v>1</v>
      </c>
      <c r="OZ50" s="218"/>
      <c r="PA50">
        <f t="shared" si="103"/>
        <v>0</v>
      </c>
      <c r="PB50">
        <f t="shared" si="78"/>
        <v>0</v>
      </c>
      <c r="PC50">
        <f t="shared" si="79"/>
        <v>0</v>
      </c>
      <c r="PD50">
        <f t="shared" si="80"/>
        <v>0</v>
      </c>
      <c r="PE50" s="253"/>
      <c r="PF50" s="206">
        <v>42530</v>
      </c>
      <c r="PG50">
        <v>60</v>
      </c>
      <c r="PH50" t="str">
        <f t="shared" si="64"/>
        <v>TRUE</v>
      </c>
      <c r="PI50">
        <f>VLOOKUP($A50,'FuturesInfo (3)'!$A$2:$V$80,22)</f>
        <v>2</v>
      </c>
      <c r="PJ50" s="257">
        <v>2</v>
      </c>
      <c r="PK50">
        <f t="shared" si="81"/>
        <v>2</v>
      </c>
      <c r="PL50" s="139">
        <f>VLOOKUP($A50,'FuturesInfo (3)'!$A$2:$O$80,15)*PI50</f>
        <v>91080</v>
      </c>
      <c r="PM50" s="139">
        <f>VLOOKUP($A50,'FuturesInfo (3)'!$A$2:$O$80,15)*PK50</f>
        <v>91080</v>
      </c>
      <c r="PN50" s="200">
        <f t="shared" si="82"/>
        <v>0</v>
      </c>
      <c r="PO50" s="200">
        <f t="shared" si="83"/>
        <v>0</v>
      </c>
      <c r="PP50" s="200">
        <f t="shared" si="84"/>
        <v>0</v>
      </c>
      <c r="PQ50" s="200">
        <f t="shared" si="85"/>
        <v>0</v>
      </c>
      <c r="PR50" s="200">
        <f t="shared" si="107"/>
        <v>0</v>
      </c>
      <c r="PT50">
        <f t="shared" si="87"/>
        <v>1</v>
      </c>
      <c r="PU50" s="244"/>
      <c r="PV50" s="218"/>
      <c r="PW50" s="245"/>
      <c r="PX50">
        <f t="shared" si="106"/>
        <v>0</v>
      </c>
      <c r="PY50">
        <f t="shared" si="89"/>
        <v>0</v>
      </c>
      <c r="PZ50" s="218"/>
      <c r="QA50">
        <f t="shared" si="104"/>
        <v>1</v>
      </c>
      <c r="QB50">
        <f t="shared" si="90"/>
        <v>1</v>
      </c>
      <c r="QC50">
        <f t="shared" si="91"/>
        <v>1</v>
      </c>
      <c r="QD50">
        <f t="shared" si="92"/>
        <v>1</v>
      </c>
      <c r="QE50" s="253"/>
      <c r="QF50" s="206">
        <v>42530</v>
      </c>
      <c r="QG50">
        <v>60</v>
      </c>
      <c r="QH50" t="str">
        <f t="shared" si="65"/>
        <v>FALSE</v>
      </c>
      <c r="QI50">
        <f>VLOOKUP($A50,'FuturesInfo (3)'!$A$2:$V$80,22)</f>
        <v>2</v>
      </c>
      <c r="QJ50" s="257"/>
      <c r="QK50">
        <f t="shared" si="93"/>
        <v>2</v>
      </c>
      <c r="QL50" s="139">
        <f>VLOOKUP($A50,'FuturesInfo (3)'!$A$2:$O$80,15)*QI50</f>
        <v>91080</v>
      </c>
      <c r="QM50" s="139">
        <f>VLOOKUP($A50,'FuturesInfo (3)'!$A$2:$O$80,15)*QK50</f>
        <v>91080</v>
      </c>
      <c r="QN50" s="200">
        <f t="shared" si="94"/>
        <v>0</v>
      </c>
      <c r="QO50" s="200">
        <f t="shared" si="95"/>
        <v>0</v>
      </c>
      <c r="QP50" s="200">
        <f t="shared" si="96"/>
        <v>0</v>
      </c>
      <c r="QQ50" s="200">
        <f t="shared" si="97"/>
        <v>0</v>
      </c>
      <c r="QR50" s="200">
        <f t="shared" si="108"/>
        <v>0</v>
      </c>
    </row>
    <row r="51" spans="1:460"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99"/>
        <v>0</v>
      </c>
      <c r="BH51">
        <v>-1</v>
      </c>
      <c r="BI51">
        <v>1</v>
      </c>
      <c r="BJ51">
        <f t="shared" si="66"/>
        <v>0</v>
      </c>
      <c r="BK51" s="1">
        <v>6.4360418342700003E-3</v>
      </c>
      <c r="BL51" s="2">
        <v>10</v>
      </c>
      <c r="BM51">
        <v>60</v>
      </c>
      <c r="BN51" t="str">
        <f t="shared" si="100"/>
        <v>TRUE</v>
      </c>
      <c r="BO51">
        <f>VLOOKUP($A51,'FuturesInfo (3)'!$A$2:$V$80,22)</f>
        <v>2</v>
      </c>
      <c r="BP51">
        <f t="shared" si="122"/>
        <v>2</v>
      </c>
      <c r="BQ51" s="139">
        <f>VLOOKUP($A51,'FuturesInfo (3)'!$A$2:$O$80,15)*BP51</f>
        <v>105620</v>
      </c>
      <c r="BR51" s="145">
        <f t="shared" si="67"/>
        <v>-679.77473853559741</v>
      </c>
      <c r="BT51">
        <f t="shared" si="68"/>
        <v>-1</v>
      </c>
      <c r="BU51">
        <v>-1</v>
      </c>
      <c r="BV51">
        <v>-1</v>
      </c>
      <c r="BW51">
        <v>-1</v>
      </c>
      <c r="BX51">
        <f t="shared" si="123"/>
        <v>1</v>
      </c>
      <c r="BY51">
        <f t="shared" si="124"/>
        <v>1</v>
      </c>
      <c r="BZ51" s="188">
        <v>-7.9936051159099995E-3</v>
      </c>
      <c r="CA51" s="2">
        <v>10</v>
      </c>
      <c r="CB51">
        <v>60</v>
      </c>
      <c r="CC51" t="str">
        <f t="shared" si="125"/>
        <v>TRUE</v>
      </c>
      <c r="CD51">
        <f>VLOOKUP($A51,'FuturesInfo (3)'!$A$2:$V$80,22)</f>
        <v>2</v>
      </c>
      <c r="CE51">
        <f t="shared" si="53"/>
        <v>2</v>
      </c>
      <c r="CF51">
        <f t="shared" si="53"/>
        <v>2</v>
      </c>
      <c r="CG51" s="139">
        <f>VLOOKUP($A51,'FuturesInfo (3)'!$A$2:$O$80,15)*CE51</f>
        <v>105620</v>
      </c>
      <c r="CH51" s="145">
        <f t="shared" si="126"/>
        <v>844.28457234241409</v>
      </c>
      <c r="CI51" s="145">
        <f t="shared" si="69"/>
        <v>844.28457234241409</v>
      </c>
      <c r="CK51">
        <f t="shared" si="127"/>
        <v>-1</v>
      </c>
      <c r="CL51">
        <v>-1</v>
      </c>
      <c r="CM51">
        <v>-1</v>
      </c>
      <c r="CN51">
        <v>1</v>
      </c>
      <c r="CO51">
        <f t="shared" si="101"/>
        <v>0</v>
      </c>
      <c r="CP51">
        <f t="shared" si="128"/>
        <v>0</v>
      </c>
      <c r="CQ51" s="1">
        <v>1.8331990330399998E-2</v>
      </c>
      <c r="CR51" s="2">
        <v>10</v>
      </c>
      <c r="CS51">
        <v>60</v>
      </c>
      <c r="CT51" t="str">
        <f t="shared" si="129"/>
        <v>TRUE</v>
      </c>
      <c r="CU51">
        <f>VLOOKUP($A51,'FuturesInfo (3)'!$A$2:$V$80,22)</f>
        <v>2</v>
      </c>
      <c r="CV51">
        <f t="shared" si="130"/>
        <v>3</v>
      </c>
      <c r="CW51">
        <f t="shared" si="70"/>
        <v>2</v>
      </c>
      <c r="CX51" s="139">
        <f>VLOOKUP($A51,'FuturesInfo (3)'!$A$2:$O$80,15)*CW51</f>
        <v>105620</v>
      </c>
      <c r="CY51" s="200">
        <f t="shared" si="131"/>
        <v>-1936.2248186968479</v>
      </c>
      <c r="CZ51" s="200">
        <f t="shared" si="72"/>
        <v>-1936.2248186968479</v>
      </c>
      <c r="DB51">
        <f t="shared" si="59"/>
        <v>-1</v>
      </c>
      <c r="DC51">
        <v>1</v>
      </c>
      <c r="DD51">
        <v>-1</v>
      </c>
      <c r="DE51">
        <v>1</v>
      </c>
      <c r="DF51">
        <f t="shared" si="102"/>
        <v>1</v>
      </c>
      <c r="DG51">
        <f t="shared" si="60"/>
        <v>0</v>
      </c>
      <c r="DH51" s="1">
        <v>1.7606330366000001E-2</v>
      </c>
      <c r="DI51" s="2">
        <v>10</v>
      </c>
      <c r="DJ51">
        <v>60</v>
      </c>
      <c r="DK51" t="str">
        <f t="shared" si="61"/>
        <v>TRUE</v>
      </c>
      <c r="DL51">
        <f>VLOOKUP($A51,'FuturesInfo (3)'!$A$2:$V$80,22)</f>
        <v>2</v>
      </c>
      <c r="DM51">
        <f t="shared" si="62"/>
        <v>2</v>
      </c>
      <c r="DN51">
        <f t="shared" si="73"/>
        <v>2</v>
      </c>
      <c r="DO51" s="139">
        <f>VLOOKUP($A51,'FuturesInfo (3)'!$A$2:$O$80,15)*DN51</f>
        <v>105620</v>
      </c>
      <c r="DP51" s="200">
        <f t="shared" si="63"/>
        <v>1859.5806132569201</v>
      </c>
      <c r="DQ51" s="200">
        <f t="shared" si="74"/>
        <v>-1859.5806132569201</v>
      </c>
      <c r="DS51">
        <v>1</v>
      </c>
      <c r="DT51">
        <v>1</v>
      </c>
      <c r="DU51">
        <v>-1</v>
      </c>
      <c r="DV51">
        <v>1</v>
      </c>
      <c r="DW51">
        <v>1</v>
      </c>
      <c r="DX51">
        <v>0</v>
      </c>
      <c r="DY51" s="1">
        <v>2.0800933125999999E-2</v>
      </c>
      <c r="DZ51" s="2">
        <v>10</v>
      </c>
      <c r="EA51">
        <v>60</v>
      </c>
      <c r="EB51" t="s">
        <v>1273</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1273</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1273</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1273</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1273</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1273</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1273</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1273</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1273</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1273</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1273</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1273</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f t="shared" si="75"/>
        <v>1</v>
      </c>
      <c r="OU51" s="244">
        <v>1</v>
      </c>
      <c r="OV51" s="218">
        <v>1</v>
      </c>
      <c r="OW51" s="245">
        <v>-5</v>
      </c>
      <c r="OX51">
        <f t="shared" si="105"/>
        <v>1</v>
      </c>
      <c r="OY51">
        <f t="shared" si="77"/>
        <v>-1</v>
      </c>
      <c r="OZ51" s="218"/>
      <c r="PA51">
        <f t="shared" si="103"/>
        <v>0</v>
      </c>
      <c r="PB51">
        <f t="shared" si="78"/>
        <v>0</v>
      </c>
      <c r="PC51">
        <f t="shared" si="79"/>
        <v>0</v>
      </c>
      <c r="PD51">
        <f t="shared" si="80"/>
        <v>0</v>
      </c>
      <c r="PE51" s="253"/>
      <c r="PF51" s="206">
        <v>42537</v>
      </c>
      <c r="PG51">
        <v>60</v>
      </c>
      <c r="PH51" t="str">
        <f t="shared" si="64"/>
        <v>TRUE</v>
      </c>
      <c r="PI51">
        <f>VLOOKUP($A51,'FuturesInfo (3)'!$A$2:$V$80,22)</f>
        <v>2</v>
      </c>
      <c r="PJ51" s="257">
        <v>2</v>
      </c>
      <c r="PK51">
        <f t="shared" si="81"/>
        <v>2</v>
      </c>
      <c r="PL51" s="139">
        <f>VLOOKUP($A51,'FuturesInfo (3)'!$A$2:$O$80,15)*PI51</f>
        <v>105620</v>
      </c>
      <c r="PM51" s="139">
        <f>VLOOKUP($A51,'FuturesInfo (3)'!$A$2:$O$80,15)*PK51</f>
        <v>105620</v>
      </c>
      <c r="PN51" s="200">
        <f t="shared" si="82"/>
        <v>0</v>
      </c>
      <c r="PO51" s="200">
        <f t="shared" si="83"/>
        <v>0</v>
      </c>
      <c r="PP51" s="200">
        <f t="shared" si="84"/>
        <v>0</v>
      </c>
      <c r="PQ51" s="200">
        <f t="shared" si="85"/>
        <v>0</v>
      </c>
      <c r="PR51" s="200">
        <f t="shared" si="107"/>
        <v>0</v>
      </c>
      <c r="PT51">
        <f t="shared" si="87"/>
        <v>1</v>
      </c>
      <c r="PU51" s="244"/>
      <c r="PV51" s="218"/>
      <c r="PW51" s="245"/>
      <c r="PX51">
        <f t="shared" si="106"/>
        <v>0</v>
      </c>
      <c r="PY51">
        <f t="shared" si="89"/>
        <v>0</v>
      </c>
      <c r="PZ51" s="218"/>
      <c r="QA51">
        <f t="shared" si="104"/>
        <v>1</v>
      </c>
      <c r="QB51">
        <f t="shared" si="90"/>
        <v>1</v>
      </c>
      <c r="QC51">
        <f t="shared" si="91"/>
        <v>1</v>
      </c>
      <c r="QD51">
        <f t="shared" si="92"/>
        <v>1</v>
      </c>
      <c r="QE51" s="253"/>
      <c r="QF51" s="206">
        <v>42537</v>
      </c>
      <c r="QG51">
        <v>60</v>
      </c>
      <c r="QH51" t="str">
        <f t="shared" si="65"/>
        <v>FALSE</v>
      </c>
      <c r="QI51">
        <f>VLOOKUP($A51,'FuturesInfo (3)'!$A$2:$V$80,22)</f>
        <v>2</v>
      </c>
      <c r="QJ51" s="257"/>
      <c r="QK51">
        <f t="shared" si="93"/>
        <v>2</v>
      </c>
      <c r="QL51" s="139">
        <f>VLOOKUP($A51,'FuturesInfo (3)'!$A$2:$O$80,15)*QI51</f>
        <v>105620</v>
      </c>
      <c r="QM51" s="139">
        <f>VLOOKUP($A51,'FuturesInfo (3)'!$A$2:$O$80,15)*QK51</f>
        <v>105620</v>
      </c>
      <c r="QN51" s="200">
        <f t="shared" si="94"/>
        <v>0</v>
      </c>
      <c r="QO51" s="200">
        <f t="shared" si="95"/>
        <v>0</v>
      </c>
      <c r="QP51" s="200">
        <f t="shared" si="96"/>
        <v>0</v>
      </c>
      <c r="QQ51" s="200">
        <f t="shared" si="97"/>
        <v>0</v>
      </c>
      <c r="QR51" s="200">
        <f t="shared" si="108"/>
        <v>0</v>
      </c>
    </row>
    <row r="52" spans="1:460"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99"/>
        <v>0</v>
      </c>
      <c r="BH52">
        <v>-1</v>
      </c>
      <c r="BI52">
        <v>1</v>
      </c>
      <c r="BJ52">
        <f t="shared" si="66"/>
        <v>0</v>
      </c>
      <c r="BK52" s="1">
        <v>1.23804164322E-2</v>
      </c>
      <c r="BL52" s="2">
        <v>10</v>
      </c>
      <c r="BM52">
        <v>60</v>
      </c>
      <c r="BN52" t="str">
        <f t="shared" si="100"/>
        <v>TRUE</v>
      </c>
      <c r="BO52">
        <f>VLOOKUP($A52,'FuturesInfo (3)'!$A$2:$V$80,22)</f>
        <v>2</v>
      </c>
      <c r="BP52">
        <f t="shared" si="122"/>
        <v>2</v>
      </c>
      <c r="BQ52" s="139">
        <f>VLOOKUP($A52,'FuturesInfo (3)'!$A$2:$O$80,15)*BP52</f>
        <v>90500</v>
      </c>
      <c r="BR52" s="145">
        <f t="shared" si="67"/>
        <v>-1120.4276871141001</v>
      </c>
      <c r="BT52">
        <f t="shared" si="68"/>
        <v>-1</v>
      </c>
      <c r="BU52">
        <v>1</v>
      </c>
      <c r="BV52">
        <v>-1</v>
      </c>
      <c r="BW52">
        <v>-1</v>
      </c>
      <c r="BX52">
        <f t="shared" si="123"/>
        <v>0</v>
      </c>
      <c r="BY52">
        <f t="shared" si="124"/>
        <v>1</v>
      </c>
      <c r="BZ52" s="188">
        <v>-1.4452473596399999E-2</v>
      </c>
      <c r="CA52" s="2">
        <v>10</v>
      </c>
      <c r="CB52">
        <v>60</v>
      </c>
      <c r="CC52" t="str">
        <f t="shared" si="125"/>
        <v>TRUE</v>
      </c>
      <c r="CD52">
        <f>VLOOKUP($A52,'FuturesInfo (3)'!$A$2:$V$80,22)</f>
        <v>2</v>
      </c>
      <c r="CE52">
        <f t="shared" si="53"/>
        <v>2</v>
      </c>
      <c r="CF52">
        <f t="shared" si="53"/>
        <v>2</v>
      </c>
      <c r="CG52" s="139">
        <f>VLOOKUP($A52,'FuturesInfo (3)'!$A$2:$O$80,15)*CE52</f>
        <v>90500</v>
      </c>
      <c r="CH52" s="145">
        <f t="shared" si="126"/>
        <v>-1307.9488604741998</v>
      </c>
      <c r="CI52" s="145">
        <f t="shared" si="69"/>
        <v>1307.9488604741998</v>
      </c>
      <c r="CK52">
        <f t="shared" si="127"/>
        <v>1</v>
      </c>
      <c r="CL52">
        <v>-1</v>
      </c>
      <c r="CM52">
        <v>-1</v>
      </c>
      <c r="CN52">
        <v>1</v>
      </c>
      <c r="CO52">
        <f t="shared" si="101"/>
        <v>0</v>
      </c>
      <c r="CP52">
        <f t="shared" si="128"/>
        <v>0</v>
      </c>
      <c r="CQ52" s="1">
        <v>5.6401579244200004E-3</v>
      </c>
      <c r="CR52" s="2">
        <v>10</v>
      </c>
      <c r="CS52">
        <v>60</v>
      </c>
      <c r="CT52" t="str">
        <f t="shared" si="129"/>
        <v>TRUE</v>
      </c>
      <c r="CU52">
        <f>VLOOKUP($A52,'FuturesInfo (3)'!$A$2:$V$80,22)</f>
        <v>2</v>
      </c>
      <c r="CV52">
        <f t="shared" si="130"/>
        <v>3</v>
      </c>
      <c r="CW52">
        <f t="shared" si="70"/>
        <v>2</v>
      </c>
      <c r="CX52" s="139">
        <f>VLOOKUP($A52,'FuturesInfo (3)'!$A$2:$O$80,15)*CW52</f>
        <v>90500</v>
      </c>
      <c r="CY52" s="200">
        <f t="shared" si="131"/>
        <v>-510.43429216001005</v>
      </c>
      <c r="CZ52" s="200">
        <f t="shared" si="72"/>
        <v>-510.43429216001005</v>
      </c>
      <c r="DB52">
        <f t="shared" si="59"/>
        <v>-1</v>
      </c>
      <c r="DC52">
        <v>-1</v>
      </c>
      <c r="DD52">
        <v>1</v>
      </c>
      <c r="DE52">
        <v>1</v>
      </c>
      <c r="DF52">
        <f t="shared" si="102"/>
        <v>0</v>
      </c>
      <c r="DG52">
        <f t="shared" si="60"/>
        <v>1</v>
      </c>
      <c r="DH52" s="1">
        <v>2.41166573191E-2</v>
      </c>
      <c r="DI52" s="2">
        <v>10</v>
      </c>
      <c r="DJ52">
        <v>60</v>
      </c>
      <c r="DK52" t="str">
        <f t="shared" si="61"/>
        <v>TRUE</v>
      </c>
      <c r="DL52">
        <f>VLOOKUP($A52,'FuturesInfo (3)'!$A$2:$V$80,22)</f>
        <v>2</v>
      </c>
      <c r="DM52">
        <f t="shared" si="62"/>
        <v>2</v>
      </c>
      <c r="DN52">
        <f t="shared" si="73"/>
        <v>2</v>
      </c>
      <c r="DO52" s="139">
        <f>VLOOKUP($A52,'FuturesInfo (3)'!$A$2:$O$80,15)*DN52</f>
        <v>90500</v>
      </c>
      <c r="DP52" s="200">
        <f t="shared" si="63"/>
        <v>-2182.5574873785499</v>
      </c>
      <c r="DQ52" s="200">
        <f t="shared" si="74"/>
        <v>2182.5574873785499</v>
      </c>
      <c r="DS52">
        <v>-1</v>
      </c>
      <c r="DT52">
        <v>1</v>
      </c>
      <c r="DU52">
        <v>1</v>
      </c>
      <c r="DV52">
        <v>1</v>
      </c>
      <c r="DW52">
        <v>1</v>
      </c>
      <c r="DX52">
        <v>1</v>
      </c>
      <c r="DY52" s="1">
        <v>1.7524644030700001E-2</v>
      </c>
      <c r="DZ52" s="2">
        <v>10</v>
      </c>
      <c r="EA52">
        <v>60</v>
      </c>
      <c r="EB52" t="s">
        <v>1273</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1273</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1273</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1273</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1273</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1273</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1273</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1273</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1273</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1273</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1273</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1273</v>
      </c>
      <c r="OI52">
        <v>2</v>
      </c>
      <c r="OJ52" s="257">
        <v>1</v>
      </c>
      <c r="OK52">
        <v>3</v>
      </c>
      <c r="OL52" s="139">
        <v>90500</v>
      </c>
      <c r="OM52" s="139">
        <v>135750</v>
      </c>
      <c r="ON52" s="200">
        <v>-502.77777777818</v>
      </c>
      <c r="OO52" s="200">
        <v>-754.16666666726996</v>
      </c>
      <c r="OP52" s="200">
        <v>502.77777777818</v>
      </c>
      <c r="OQ52" s="200">
        <v>-502.77777777818</v>
      </c>
      <c r="OR52" s="200">
        <v>-502.77777777818</v>
      </c>
      <c r="OT52">
        <f t="shared" si="75"/>
        <v>-1</v>
      </c>
      <c r="OU52" s="244">
        <v>1</v>
      </c>
      <c r="OV52" s="218">
        <v>1</v>
      </c>
      <c r="OW52" s="245">
        <v>5</v>
      </c>
      <c r="OX52">
        <f t="shared" si="105"/>
        <v>1</v>
      </c>
      <c r="OY52">
        <f t="shared" si="77"/>
        <v>1</v>
      </c>
      <c r="OZ52" s="218"/>
      <c r="PA52">
        <f t="shared" si="103"/>
        <v>0</v>
      </c>
      <c r="PB52">
        <f t="shared" si="78"/>
        <v>0</v>
      </c>
      <c r="PC52">
        <f t="shared" si="79"/>
        <v>0</v>
      </c>
      <c r="PD52">
        <f t="shared" si="80"/>
        <v>0</v>
      </c>
      <c r="PE52" s="253"/>
      <c r="PF52" s="206">
        <v>42537</v>
      </c>
      <c r="PG52">
        <v>60</v>
      </c>
      <c r="PH52" t="str">
        <f t="shared" si="64"/>
        <v>TRUE</v>
      </c>
      <c r="PI52">
        <f>VLOOKUP($A52,'FuturesInfo (3)'!$A$2:$V$80,22)</f>
        <v>2</v>
      </c>
      <c r="PJ52" s="257">
        <v>2</v>
      </c>
      <c r="PK52">
        <f t="shared" si="81"/>
        <v>2</v>
      </c>
      <c r="PL52" s="139">
        <f>VLOOKUP($A52,'FuturesInfo (3)'!$A$2:$O$80,15)*PI52</f>
        <v>90500</v>
      </c>
      <c r="PM52" s="139">
        <f>VLOOKUP($A52,'FuturesInfo (3)'!$A$2:$O$80,15)*PK52</f>
        <v>90500</v>
      </c>
      <c r="PN52" s="200">
        <f t="shared" si="82"/>
        <v>0</v>
      </c>
      <c r="PO52" s="200">
        <f t="shared" si="83"/>
        <v>0</v>
      </c>
      <c r="PP52" s="200">
        <f t="shared" si="84"/>
        <v>0</v>
      </c>
      <c r="PQ52" s="200">
        <f t="shared" si="85"/>
        <v>0</v>
      </c>
      <c r="PR52" s="200">
        <f t="shared" si="107"/>
        <v>0</v>
      </c>
      <c r="PT52">
        <f t="shared" si="87"/>
        <v>1</v>
      </c>
      <c r="PU52" s="244"/>
      <c r="PV52" s="218"/>
      <c r="PW52" s="245"/>
      <c r="PX52">
        <f t="shared" si="106"/>
        <v>0</v>
      </c>
      <c r="PY52">
        <f t="shared" si="89"/>
        <v>0</v>
      </c>
      <c r="PZ52" s="218"/>
      <c r="QA52">
        <f t="shared" si="104"/>
        <v>1</v>
      </c>
      <c r="QB52">
        <f t="shared" si="90"/>
        <v>1</v>
      </c>
      <c r="QC52">
        <f t="shared" si="91"/>
        <v>1</v>
      </c>
      <c r="QD52">
        <f t="shared" si="92"/>
        <v>1</v>
      </c>
      <c r="QE52" s="253"/>
      <c r="QF52" s="206">
        <v>42537</v>
      </c>
      <c r="QG52">
        <v>60</v>
      </c>
      <c r="QH52" t="str">
        <f t="shared" si="65"/>
        <v>FALSE</v>
      </c>
      <c r="QI52">
        <f>VLOOKUP($A52,'FuturesInfo (3)'!$A$2:$V$80,22)</f>
        <v>2</v>
      </c>
      <c r="QJ52" s="257"/>
      <c r="QK52">
        <f t="shared" si="93"/>
        <v>2</v>
      </c>
      <c r="QL52" s="139">
        <f>VLOOKUP($A52,'FuturesInfo (3)'!$A$2:$O$80,15)*QI52</f>
        <v>90500</v>
      </c>
      <c r="QM52" s="139">
        <f>VLOOKUP($A52,'FuturesInfo (3)'!$A$2:$O$80,15)*QK52</f>
        <v>90500</v>
      </c>
      <c r="QN52" s="200">
        <f t="shared" si="94"/>
        <v>0</v>
      </c>
      <c r="QO52" s="200">
        <f t="shared" si="95"/>
        <v>0</v>
      </c>
      <c r="QP52" s="200">
        <f t="shared" si="96"/>
        <v>0</v>
      </c>
      <c r="QQ52" s="200">
        <f t="shared" si="97"/>
        <v>0</v>
      </c>
      <c r="QR52" s="200">
        <f t="shared" si="108"/>
        <v>0</v>
      </c>
    </row>
    <row r="53" spans="1:460"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99"/>
        <v>0</v>
      </c>
      <c r="BH53">
        <v>1</v>
      </c>
      <c r="BI53">
        <v>1</v>
      </c>
      <c r="BJ53">
        <f t="shared" si="66"/>
        <v>1</v>
      </c>
      <c r="BK53" s="1">
        <v>1.9927536231899998E-2</v>
      </c>
      <c r="BL53" s="2">
        <v>10</v>
      </c>
      <c r="BM53">
        <v>60</v>
      </c>
      <c r="BN53" t="str">
        <f t="shared" si="100"/>
        <v>TRUE</v>
      </c>
      <c r="BO53">
        <f>VLOOKUP($A53,'FuturesInfo (3)'!$A$2:$V$80,22)</f>
        <v>3</v>
      </c>
      <c r="BP53">
        <f t="shared" si="122"/>
        <v>3</v>
      </c>
      <c r="BQ53" s="139">
        <f>VLOOKUP($A53,'FuturesInfo (3)'!$A$2:$O$80,15)*BP53</f>
        <v>102540</v>
      </c>
      <c r="BR53" s="145">
        <f t="shared" si="67"/>
        <v>2043.3695652190258</v>
      </c>
      <c r="BT53">
        <f t="shared" si="68"/>
        <v>1</v>
      </c>
      <c r="BU53">
        <v>1</v>
      </c>
      <c r="BV53">
        <v>-1</v>
      </c>
      <c r="BW53">
        <v>1</v>
      </c>
      <c r="BX53">
        <f t="shared" si="123"/>
        <v>1</v>
      </c>
      <c r="BY53">
        <f t="shared" si="124"/>
        <v>0</v>
      </c>
      <c r="BZ53" s="188">
        <v>1.8058022498500002E-2</v>
      </c>
      <c r="CA53" s="2">
        <v>10</v>
      </c>
      <c r="CB53">
        <v>60</v>
      </c>
      <c r="CC53" t="str">
        <f t="shared" si="125"/>
        <v>TRUE</v>
      </c>
      <c r="CD53">
        <f>VLOOKUP($A53,'FuturesInfo (3)'!$A$2:$V$80,22)</f>
        <v>3</v>
      </c>
      <c r="CE53">
        <f t="shared" si="53"/>
        <v>3</v>
      </c>
      <c r="CF53">
        <f t="shared" si="53"/>
        <v>3</v>
      </c>
      <c r="CG53" s="139">
        <f>VLOOKUP($A53,'FuturesInfo (3)'!$A$2:$O$80,15)*CE53</f>
        <v>102540</v>
      </c>
      <c r="CH53" s="145">
        <f t="shared" si="126"/>
        <v>1851.6696269961901</v>
      </c>
      <c r="CI53" s="145">
        <f t="shared" si="69"/>
        <v>-1851.6696269961901</v>
      </c>
      <c r="CK53">
        <f t="shared" si="127"/>
        <v>1</v>
      </c>
      <c r="CL53">
        <v>1</v>
      </c>
      <c r="CM53">
        <v>-1</v>
      </c>
      <c r="CN53">
        <v>1</v>
      </c>
      <c r="CO53">
        <f t="shared" si="101"/>
        <v>1</v>
      </c>
      <c r="CP53">
        <f t="shared" si="128"/>
        <v>0</v>
      </c>
      <c r="CQ53" s="1">
        <v>9.5958127362599996E-3</v>
      </c>
      <c r="CR53" s="2">
        <v>10</v>
      </c>
      <c r="CS53">
        <v>60</v>
      </c>
      <c r="CT53" t="str">
        <f t="shared" si="129"/>
        <v>TRUE</v>
      </c>
      <c r="CU53">
        <f>VLOOKUP($A53,'FuturesInfo (3)'!$A$2:$V$80,22)</f>
        <v>3</v>
      </c>
      <c r="CV53">
        <f t="shared" si="130"/>
        <v>2</v>
      </c>
      <c r="CW53">
        <f t="shared" si="70"/>
        <v>3</v>
      </c>
      <c r="CX53" s="139">
        <f>VLOOKUP($A53,'FuturesInfo (3)'!$A$2:$O$80,15)*CW53</f>
        <v>102540</v>
      </c>
      <c r="CY53" s="200">
        <f t="shared" si="131"/>
        <v>983.95463797610034</v>
      </c>
      <c r="CZ53" s="200">
        <f t="shared" si="72"/>
        <v>-983.95463797610034</v>
      </c>
      <c r="DB53">
        <f t="shared" si="59"/>
        <v>1</v>
      </c>
      <c r="DC53">
        <v>1</v>
      </c>
      <c r="DD53">
        <v>-1</v>
      </c>
      <c r="DE53">
        <v>-1</v>
      </c>
      <c r="DF53">
        <f t="shared" si="102"/>
        <v>0</v>
      </c>
      <c r="DG53">
        <f t="shared" si="60"/>
        <v>1</v>
      </c>
      <c r="DH53" s="1">
        <v>-6.0483870967699997E-3</v>
      </c>
      <c r="DI53" s="2">
        <v>10</v>
      </c>
      <c r="DJ53">
        <v>60</v>
      </c>
      <c r="DK53" t="str">
        <f t="shared" si="61"/>
        <v>TRUE</v>
      </c>
      <c r="DL53">
        <f>VLOOKUP($A53,'FuturesInfo (3)'!$A$2:$V$80,22)</f>
        <v>3</v>
      </c>
      <c r="DM53">
        <f t="shared" si="62"/>
        <v>2</v>
      </c>
      <c r="DN53">
        <f t="shared" si="73"/>
        <v>3</v>
      </c>
      <c r="DO53" s="139">
        <f>VLOOKUP($A53,'FuturesInfo (3)'!$A$2:$O$80,15)*DN53</f>
        <v>102540</v>
      </c>
      <c r="DP53" s="200">
        <f t="shared" si="63"/>
        <v>-620.20161290279577</v>
      </c>
      <c r="DQ53" s="200">
        <f t="shared" si="74"/>
        <v>620.20161290279577</v>
      </c>
      <c r="DS53">
        <v>1</v>
      </c>
      <c r="DT53">
        <v>1</v>
      </c>
      <c r="DU53">
        <v>-1</v>
      </c>
      <c r="DV53">
        <v>1</v>
      </c>
      <c r="DW53">
        <v>1</v>
      </c>
      <c r="DX53">
        <v>0</v>
      </c>
      <c r="DY53" s="1">
        <v>8.6931323793899996E-3</v>
      </c>
      <c r="DZ53" s="2">
        <v>10</v>
      </c>
      <c r="EA53">
        <v>60</v>
      </c>
      <c r="EB53" t="s">
        <v>1273</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1273</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1273</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1273</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1273</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1273</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1273</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1273</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1273</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1273</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1273</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1273</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f t="shared" si="75"/>
        <v>-1</v>
      </c>
      <c r="OU53" s="244">
        <v>-1</v>
      </c>
      <c r="OV53" s="218">
        <v>-1</v>
      </c>
      <c r="OW53" s="245">
        <v>3</v>
      </c>
      <c r="OX53">
        <f t="shared" si="105"/>
        <v>-1</v>
      </c>
      <c r="OY53">
        <f t="shared" si="77"/>
        <v>-1</v>
      </c>
      <c r="OZ53" s="218"/>
      <c r="PA53">
        <f t="shared" si="103"/>
        <v>0</v>
      </c>
      <c r="PB53">
        <f t="shared" si="78"/>
        <v>0</v>
      </c>
      <c r="PC53">
        <f t="shared" si="79"/>
        <v>0</v>
      </c>
      <c r="PD53">
        <f t="shared" si="80"/>
        <v>0</v>
      </c>
      <c r="PE53" s="253"/>
      <c r="PF53" s="206">
        <v>42537</v>
      </c>
      <c r="PG53">
        <v>60</v>
      </c>
      <c r="PH53" t="str">
        <f t="shared" si="64"/>
        <v>TRUE</v>
      </c>
      <c r="PI53">
        <f>VLOOKUP($A53,'FuturesInfo (3)'!$A$2:$V$80,22)</f>
        <v>3</v>
      </c>
      <c r="PJ53" s="257">
        <v>1</v>
      </c>
      <c r="PK53">
        <f t="shared" si="81"/>
        <v>4</v>
      </c>
      <c r="PL53" s="139">
        <f>VLOOKUP($A53,'FuturesInfo (3)'!$A$2:$O$80,15)*PI53</f>
        <v>102540</v>
      </c>
      <c r="PM53" s="139">
        <f>VLOOKUP($A53,'FuturesInfo (3)'!$A$2:$O$80,15)*PK53</f>
        <v>136720</v>
      </c>
      <c r="PN53" s="200">
        <f t="shared" si="82"/>
        <v>0</v>
      </c>
      <c r="PO53" s="200">
        <f t="shared" si="83"/>
        <v>0</v>
      </c>
      <c r="PP53" s="200">
        <f t="shared" si="84"/>
        <v>0</v>
      </c>
      <c r="PQ53" s="200">
        <f t="shared" si="85"/>
        <v>0</v>
      </c>
      <c r="PR53" s="200">
        <f t="shared" si="107"/>
        <v>0</v>
      </c>
      <c r="PT53">
        <f t="shared" si="87"/>
        <v>-1</v>
      </c>
      <c r="PU53" s="244"/>
      <c r="PV53" s="218"/>
      <c r="PW53" s="245"/>
      <c r="PX53">
        <f t="shared" si="106"/>
        <v>0</v>
      </c>
      <c r="PY53">
        <f t="shared" si="89"/>
        <v>0</v>
      </c>
      <c r="PZ53" s="218"/>
      <c r="QA53">
        <f t="shared" si="104"/>
        <v>1</v>
      </c>
      <c r="QB53">
        <f t="shared" si="90"/>
        <v>1</v>
      </c>
      <c r="QC53">
        <f t="shared" si="91"/>
        <v>1</v>
      </c>
      <c r="QD53">
        <f t="shared" si="92"/>
        <v>1</v>
      </c>
      <c r="QE53" s="253"/>
      <c r="QF53" s="206">
        <v>42537</v>
      </c>
      <c r="QG53">
        <v>60</v>
      </c>
      <c r="QH53" t="str">
        <f t="shared" si="65"/>
        <v>FALSE</v>
      </c>
      <c r="QI53">
        <f>VLOOKUP($A53,'FuturesInfo (3)'!$A$2:$V$80,22)</f>
        <v>3</v>
      </c>
      <c r="QJ53" s="257"/>
      <c r="QK53">
        <f t="shared" si="93"/>
        <v>2</v>
      </c>
      <c r="QL53" s="139">
        <f>VLOOKUP($A53,'FuturesInfo (3)'!$A$2:$O$80,15)*QI53</f>
        <v>102540</v>
      </c>
      <c r="QM53" s="139">
        <f>VLOOKUP($A53,'FuturesInfo (3)'!$A$2:$O$80,15)*QK53</f>
        <v>68360</v>
      </c>
      <c r="QN53" s="200">
        <f t="shared" si="94"/>
        <v>0</v>
      </c>
      <c r="QO53" s="200">
        <f t="shared" si="95"/>
        <v>0</v>
      </c>
      <c r="QP53" s="200">
        <f t="shared" si="96"/>
        <v>0</v>
      </c>
      <c r="QQ53" s="200">
        <f t="shared" si="97"/>
        <v>0</v>
      </c>
      <c r="QR53" s="200">
        <f t="shared" si="108"/>
        <v>0</v>
      </c>
    </row>
    <row r="54" spans="1:460"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99"/>
        <v>2</v>
      </c>
      <c r="BH54">
        <v>1</v>
      </c>
      <c r="BI54">
        <v>-1</v>
      </c>
      <c r="BJ54">
        <f t="shared" si="66"/>
        <v>0</v>
      </c>
      <c r="BK54" s="1">
        <v>-8.5054678007300006E-3</v>
      </c>
      <c r="BL54" s="2">
        <v>10</v>
      </c>
      <c r="BM54">
        <v>60</v>
      </c>
      <c r="BN54" t="str">
        <f t="shared" si="100"/>
        <v>TRUE</v>
      </c>
      <c r="BO54">
        <f>VLOOKUP($A54,'FuturesInfo (3)'!$A$2:$V$80,22)</f>
        <v>6</v>
      </c>
      <c r="BP54">
        <f t="shared" si="122"/>
        <v>6</v>
      </c>
      <c r="BQ54" s="139">
        <f>VLOOKUP($A54,'FuturesInfo (3)'!$A$2:$O$80,15)*BP54</f>
        <v>103080</v>
      </c>
      <c r="BR54" s="145">
        <f t="shared" si="67"/>
        <v>-876.74362089924841</v>
      </c>
      <c r="BT54">
        <f t="shared" si="68"/>
        <v>1</v>
      </c>
      <c r="BU54">
        <v>1</v>
      </c>
      <c r="BV54">
        <v>-1</v>
      </c>
      <c r="BW54">
        <v>1</v>
      </c>
      <c r="BX54">
        <f t="shared" si="123"/>
        <v>1</v>
      </c>
      <c r="BY54">
        <f t="shared" si="124"/>
        <v>0</v>
      </c>
      <c r="BZ54" s="188">
        <v>5.5147058823500003E-3</v>
      </c>
      <c r="CA54" s="2">
        <v>10</v>
      </c>
      <c r="CB54">
        <v>60</v>
      </c>
      <c r="CC54" t="str">
        <f t="shared" si="125"/>
        <v>TRUE</v>
      </c>
      <c r="CD54">
        <f>VLOOKUP($A54,'FuturesInfo (3)'!$A$2:$V$80,22)</f>
        <v>6</v>
      </c>
      <c r="CE54">
        <f t="shared" si="53"/>
        <v>6</v>
      </c>
      <c r="CF54">
        <f t="shared" si="53"/>
        <v>6</v>
      </c>
      <c r="CG54" s="139">
        <f>VLOOKUP($A54,'FuturesInfo (3)'!$A$2:$O$80,15)*CE54</f>
        <v>103080</v>
      </c>
      <c r="CH54" s="145">
        <f t="shared" si="126"/>
        <v>568.45588235263801</v>
      </c>
      <c r="CI54" s="145">
        <f t="shared" si="69"/>
        <v>-568.45588235263801</v>
      </c>
      <c r="CK54">
        <f t="shared" si="127"/>
        <v>1</v>
      </c>
      <c r="CL54">
        <v>-1</v>
      </c>
      <c r="CM54">
        <v>-1</v>
      </c>
      <c r="CN54">
        <v>1</v>
      </c>
      <c r="CO54">
        <f t="shared" si="101"/>
        <v>0</v>
      </c>
      <c r="CP54">
        <f t="shared" si="128"/>
        <v>0</v>
      </c>
      <c r="CQ54" s="1">
        <v>1.4625228519199999E-2</v>
      </c>
      <c r="CR54" s="2">
        <v>10</v>
      </c>
      <c r="CS54">
        <v>60</v>
      </c>
      <c r="CT54" t="str">
        <f t="shared" si="129"/>
        <v>TRUE</v>
      </c>
      <c r="CU54">
        <f>VLOOKUP($A54,'FuturesInfo (3)'!$A$2:$V$80,22)</f>
        <v>6</v>
      </c>
      <c r="CV54">
        <f t="shared" si="130"/>
        <v>8</v>
      </c>
      <c r="CW54">
        <f t="shared" si="70"/>
        <v>6</v>
      </c>
      <c r="CX54" s="139">
        <f>VLOOKUP($A54,'FuturesInfo (3)'!$A$2:$O$80,15)*CW54</f>
        <v>103080</v>
      </c>
      <c r="CY54" s="200">
        <f t="shared" si="131"/>
        <v>-1507.568555759136</v>
      </c>
      <c r="CZ54" s="200">
        <f t="shared" si="72"/>
        <v>-1507.568555759136</v>
      </c>
      <c r="DB54">
        <f t="shared" si="59"/>
        <v>-1</v>
      </c>
      <c r="DC54">
        <v>1</v>
      </c>
      <c r="DD54">
        <v>-1</v>
      </c>
      <c r="DE54">
        <v>1</v>
      </c>
      <c r="DF54">
        <f t="shared" si="102"/>
        <v>1</v>
      </c>
      <c r="DG54">
        <f t="shared" si="60"/>
        <v>0</v>
      </c>
      <c r="DH54" s="1">
        <v>1.4414414414400001E-2</v>
      </c>
      <c r="DI54" s="2">
        <v>10</v>
      </c>
      <c r="DJ54">
        <v>60</v>
      </c>
      <c r="DK54" t="str">
        <f t="shared" si="61"/>
        <v>TRUE</v>
      </c>
      <c r="DL54">
        <f>VLOOKUP($A54,'FuturesInfo (3)'!$A$2:$V$80,22)</f>
        <v>6</v>
      </c>
      <c r="DM54">
        <f t="shared" si="62"/>
        <v>5</v>
      </c>
      <c r="DN54">
        <f t="shared" si="73"/>
        <v>6</v>
      </c>
      <c r="DO54" s="139">
        <f>VLOOKUP($A54,'FuturesInfo (3)'!$A$2:$O$80,15)*DN54</f>
        <v>103080</v>
      </c>
      <c r="DP54" s="200">
        <f t="shared" si="63"/>
        <v>1485.837837836352</v>
      </c>
      <c r="DQ54" s="200">
        <f t="shared" si="74"/>
        <v>-1485.837837836352</v>
      </c>
      <c r="DS54">
        <v>1</v>
      </c>
      <c r="DT54">
        <v>1</v>
      </c>
      <c r="DU54">
        <v>-1</v>
      </c>
      <c r="DV54">
        <v>1</v>
      </c>
      <c r="DW54">
        <v>1</v>
      </c>
      <c r="DX54">
        <v>0</v>
      </c>
      <c r="DY54" s="1">
        <v>4.7365304914200003E-3</v>
      </c>
      <c r="DZ54" s="2">
        <v>10</v>
      </c>
      <c r="EA54">
        <v>60</v>
      </c>
      <c r="EB54" t="s">
        <v>1273</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1273</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1273</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1273</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1273</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1273</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1273</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1273</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1273</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1273</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1273</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1273</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f t="shared" si="75"/>
        <v>-1</v>
      </c>
      <c r="OU54" s="244">
        <v>1</v>
      </c>
      <c r="OV54" s="218">
        <v>-1</v>
      </c>
      <c r="OW54" s="245">
        <v>-6</v>
      </c>
      <c r="OX54">
        <f t="shared" si="105"/>
        <v>1</v>
      </c>
      <c r="OY54">
        <f t="shared" si="77"/>
        <v>1</v>
      </c>
      <c r="OZ54" s="218"/>
      <c r="PA54">
        <f t="shared" si="103"/>
        <v>0</v>
      </c>
      <c r="PB54">
        <f t="shared" si="78"/>
        <v>0</v>
      </c>
      <c r="PC54">
        <f t="shared" si="79"/>
        <v>0</v>
      </c>
      <c r="PD54">
        <f t="shared" si="80"/>
        <v>0</v>
      </c>
      <c r="PE54" s="253"/>
      <c r="PF54" s="206">
        <v>42536</v>
      </c>
      <c r="PG54">
        <v>60</v>
      </c>
      <c r="PH54" t="str">
        <f t="shared" si="64"/>
        <v>TRUE</v>
      </c>
      <c r="PI54">
        <f>VLOOKUP($A54,'FuturesInfo (3)'!$A$2:$V$80,22)</f>
        <v>6</v>
      </c>
      <c r="PJ54" s="257">
        <v>2</v>
      </c>
      <c r="PK54">
        <f t="shared" si="81"/>
        <v>5</v>
      </c>
      <c r="PL54" s="139">
        <f>VLOOKUP($A54,'FuturesInfo (3)'!$A$2:$O$80,15)*PI54</f>
        <v>103080</v>
      </c>
      <c r="PM54" s="139">
        <f>VLOOKUP($A54,'FuturesInfo (3)'!$A$2:$O$80,15)*PK54</f>
        <v>85900</v>
      </c>
      <c r="PN54" s="200">
        <f t="shared" si="82"/>
        <v>0</v>
      </c>
      <c r="PO54" s="200">
        <f t="shared" si="83"/>
        <v>0</v>
      </c>
      <c r="PP54" s="200">
        <f t="shared" si="84"/>
        <v>0</v>
      </c>
      <c r="PQ54" s="200">
        <f t="shared" si="85"/>
        <v>0</v>
      </c>
      <c r="PR54" s="200">
        <f t="shared" si="107"/>
        <v>0</v>
      </c>
      <c r="PT54">
        <f t="shared" si="87"/>
        <v>1</v>
      </c>
      <c r="PU54" s="244"/>
      <c r="PV54" s="218"/>
      <c r="PW54" s="245"/>
      <c r="PX54">
        <f t="shared" si="106"/>
        <v>0</v>
      </c>
      <c r="PY54">
        <f t="shared" si="89"/>
        <v>0</v>
      </c>
      <c r="PZ54" s="218"/>
      <c r="QA54">
        <f t="shared" si="104"/>
        <v>1</v>
      </c>
      <c r="QB54">
        <f t="shared" si="90"/>
        <v>1</v>
      </c>
      <c r="QC54">
        <f t="shared" si="91"/>
        <v>1</v>
      </c>
      <c r="QD54">
        <f t="shared" si="92"/>
        <v>1</v>
      </c>
      <c r="QE54" s="253"/>
      <c r="QF54" s="206">
        <v>42536</v>
      </c>
      <c r="QG54">
        <v>60</v>
      </c>
      <c r="QH54" t="str">
        <f t="shared" si="65"/>
        <v>FALSE</v>
      </c>
      <c r="QI54">
        <f>VLOOKUP($A54,'FuturesInfo (3)'!$A$2:$V$80,22)</f>
        <v>6</v>
      </c>
      <c r="QJ54" s="257"/>
      <c r="QK54">
        <f t="shared" si="93"/>
        <v>5</v>
      </c>
      <c r="QL54" s="139">
        <f>VLOOKUP($A54,'FuturesInfo (3)'!$A$2:$O$80,15)*QI54</f>
        <v>103080</v>
      </c>
      <c r="QM54" s="139">
        <f>VLOOKUP($A54,'FuturesInfo (3)'!$A$2:$O$80,15)*QK54</f>
        <v>85900</v>
      </c>
      <c r="QN54" s="200">
        <f t="shared" si="94"/>
        <v>0</v>
      </c>
      <c r="QO54" s="200">
        <f t="shared" si="95"/>
        <v>0</v>
      </c>
      <c r="QP54" s="200">
        <f t="shared" si="96"/>
        <v>0</v>
      </c>
      <c r="QQ54" s="200">
        <f t="shared" si="97"/>
        <v>0</v>
      </c>
      <c r="QR54" s="200">
        <f t="shared" si="108"/>
        <v>0</v>
      </c>
    </row>
    <row r="55" spans="1:460"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99"/>
        <v>0</v>
      </c>
      <c r="BH55">
        <v>-1</v>
      </c>
      <c r="BI55">
        <v>1</v>
      </c>
      <c r="BJ55">
        <f t="shared" si="66"/>
        <v>0</v>
      </c>
      <c r="BK55" s="1">
        <v>2.7408637873800001E-2</v>
      </c>
      <c r="BL55" s="2">
        <v>10</v>
      </c>
      <c r="BM55">
        <v>60</v>
      </c>
      <c r="BN55" t="str">
        <f t="shared" si="100"/>
        <v>TRUE</v>
      </c>
      <c r="BO55">
        <f>VLOOKUP($A55,'FuturesInfo (3)'!$A$2:$V$80,22)</f>
        <v>4</v>
      </c>
      <c r="BP55">
        <f t="shared" si="122"/>
        <v>4</v>
      </c>
      <c r="BQ55" s="139">
        <f>VLOOKUP($A55,'FuturesInfo (3)'!$A$2:$O$80,15)*BP55</f>
        <v>106740.00000000001</v>
      </c>
      <c r="BR55" s="145">
        <f t="shared" si="67"/>
        <v>-2925.5980066494126</v>
      </c>
      <c r="BT55">
        <f t="shared" si="68"/>
        <v>-1</v>
      </c>
      <c r="BU55">
        <v>-1</v>
      </c>
      <c r="BV55">
        <v>1</v>
      </c>
      <c r="BW55">
        <v>1</v>
      </c>
      <c r="BX55">
        <f t="shared" si="123"/>
        <v>0</v>
      </c>
      <c r="BY55">
        <f t="shared" si="124"/>
        <v>1</v>
      </c>
      <c r="BZ55" s="188">
        <v>2.52627324171E-2</v>
      </c>
      <c r="CA55" s="2">
        <v>10</v>
      </c>
      <c r="CB55">
        <v>60</v>
      </c>
      <c r="CC55" t="str">
        <f t="shared" si="125"/>
        <v>TRUE</v>
      </c>
      <c r="CD55">
        <f>VLOOKUP($A55,'FuturesInfo (3)'!$A$2:$V$80,22)</f>
        <v>4</v>
      </c>
      <c r="CE55">
        <f t="shared" si="53"/>
        <v>4</v>
      </c>
      <c r="CF55">
        <f t="shared" si="53"/>
        <v>4</v>
      </c>
      <c r="CG55" s="139">
        <f>VLOOKUP($A55,'FuturesInfo (3)'!$A$2:$O$80,15)*CE55</f>
        <v>106740.00000000001</v>
      </c>
      <c r="CH55" s="145">
        <f t="shared" si="126"/>
        <v>-2696.5440582012543</v>
      </c>
      <c r="CI55" s="145">
        <f t="shared" si="69"/>
        <v>2696.5440582012543</v>
      </c>
      <c r="CK55">
        <f t="shared" si="127"/>
        <v>-1</v>
      </c>
      <c r="CL55">
        <v>1</v>
      </c>
      <c r="CM55">
        <v>1</v>
      </c>
      <c r="CN55">
        <v>1</v>
      </c>
      <c r="CO55">
        <f t="shared" si="101"/>
        <v>1</v>
      </c>
      <c r="CP55">
        <f t="shared" si="128"/>
        <v>1</v>
      </c>
      <c r="CQ55" s="1">
        <v>7.8848807411799999E-4</v>
      </c>
      <c r="CR55" s="2">
        <v>10</v>
      </c>
      <c r="CS55">
        <v>60</v>
      </c>
      <c r="CT55" t="str">
        <f t="shared" si="129"/>
        <v>TRUE</v>
      </c>
      <c r="CU55">
        <f>VLOOKUP($A55,'FuturesInfo (3)'!$A$2:$V$80,22)</f>
        <v>4</v>
      </c>
      <c r="CV55">
        <f t="shared" si="130"/>
        <v>5</v>
      </c>
      <c r="CW55">
        <f t="shared" si="70"/>
        <v>4</v>
      </c>
      <c r="CX55" s="139">
        <f>VLOOKUP($A55,'FuturesInfo (3)'!$A$2:$O$80,15)*CW55</f>
        <v>106740.00000000001</v>
      </c>
      <c r="CY55" s="200">
        <f t="shared" si="131"/>
        <v>84.16321703135533</v>
      </c>
      <c r="CZ55" s="200">
        <f t="shared" si="72"/>
        <v>84.16321703135533</v>
      </c>
      <c r="DB55">
        <f t="shared" si="59"/>
        <v>1</v>
      </c>
      <c r="DC55">
        <v>1</v>
      </c>
      <c r="DD55">
        <v>1</v>
      </c>
      <c r="DE55">
        <v>1</v>
      </c>
      <c r="DF55">
        <f t="shared" si="102"/>
        <v>1</v>
      </c>
      <c r="DG55">
        <f t="shared" si="60"/>
        <v>1</v>
      </c>
      <c r="DH55" s="1">
        <v>1.22119361828E-2</v>
      </c>
      <c r="DI55" s="2">
        <v>10</v>
      </c>
      <c r="DJ55">
        <v>60</v>
      </c>
      <c r="DK55" t="str">
        <f t="shared" si="61"/>
        <v>TRUE</v>
      </c>
      <c r="DL55">
        <f>VLOOKUP($A55,'FuturesInfo (3)'!$A$2:$V$80,22)</f>
        <v>4</v>
      </c>
      <c r="DM55">
        <f t="shared" si="62"/>
        <v>5</v>
      </c>
      <c r="DN55">
        <f t="shared" si="73"/>
        <v>4</v>
      </c>
      <c r="DO55" s="139">
        <f>VLOOKUP($A55,'FuturesInfo (3)'!$A$2:$O$80,15)*DN55</f>
        <v>106740.00000000001</v>
      </c>
      <c r="DP55" s="200">
        <f t="shared" si="63"/>
        <v>1303.5020681520723</v>
      </c>
      <c r="DQ55" s="200">
        <f t="shared" si="74"/>
        <v>1303.5020681520723</v>
      </c>
      <c r="DS55">
        <v>1</v>
      </c>
      <c r="DT55">
        <v>1</v>
      </c>
      <c r="DU55">
        <v>1</v>
      </c>
      <c r="DV55">
        <v>1</v>
      </c>
      <c r="DW55">
        <v>1</v>
      </c>
      <c r="DX55">
        <v>1</v>
      </c>
      <c r="DY55" s="1">
        <v>2.68534734384E-2</v>
      </c>
      <c r="DZ55" s="2">
        <v>10</v>
      </c>
      <c r="EA55">
        <v>60</v>
      </c>
      <c r="EB55" t="s">
        <v>1273</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1273</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1273</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1273</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1273</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1273</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1273</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1273</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1273</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1273</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1273</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1273</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f t="shared" si="75"/>
        <v>1</v>
      </c>
      <c r="OU55" s="244">
        <v>1</v>
      </c>
      <c r="OV55" s="218">
        <v>-1</v>
      </c>
      <c r="OW55" s="245">
        <v>19</v>
      </c>
      <c r="OX55">
        <f t="shared" si="105"/>
        <v>1</v>
      </c>
      <c r="OY55">
        <f t="shared" si="77"/>
        <v>-1</v>
      </c>
      <c r="OZ55" s="218"/>
      <c r="PA55">
        <f t="shared" si="103"/>
        <v>0</v>
      </c>
      <c r="PB55">
        <f t="shared" si="78"/>
        <v>0</v>
      </c>
      <c r="PC55">
        <f t="shared" si="79"/>
        <v>0</v>
      </c>
      <c r="PD55">
        <f t="shared" si="80"/>
        <v>0</v>
      </c>
      <c r="PE55" s="253"/>
      <c r="PF55" s="206">
        <v>42516</v>
      </c>
      <c r="PG55">
        <v>60</v>
      </c>
      <c r="PH55" t="str">
        <f t="shared" si="64"/>
        <v>TRUE</v>
      </c>
      <c r="PI55">
        <f>VLOOKUP($A55,'FuturesInfo (3)'!$A$2:$V$80,22)</f>
        <v>4</v>
      </c>
      <c r="PJ55" s="257">
        <v>2</v>
      </c>
      <c r="PK55">
        <f t="shared" si="81"/>
        <v>3</v>
      </c>
      <c r="PL55" s="139">
        <f>VLOOKUP($A55,'FuturesInfo (3)'!$A$2:$O$80,15)*PI55</f>
        <v>106740.00000000001</v>
      </c>
      <c r="PM55" s="139">
        <f>VLOOKUP($A55,'FuturesInfo (3)'!$A$2:$O$80,15)*PK55</f>
        <v>80055.000000000015</v>
      </c>
      <c r="PN55" s="200">
        <f t="shared" si="82"/>
        <v>0</v>
      </c>
      <c r="PO55" s="200">
        <f t="shared" si="83"/>
        <v>0</v>
      </c>
      <c r="PP55" s="200">
        <f t="shared" si="84"/>
        <v>0</v>
      </c>
      <c r="PQ55" s="200">
        <f t="shared" si="85"/>
        <v>0</v>
      </c>
      <c r="PR55" s="200">
        <f t="shared" si="107"/>
        <v>0</v>
      </c>
      <c r="PT55">
        <f t="shared" si="87"/>
        <v>1</v>
      </c>
      <c r="PU55" s="244"/>
      <c r="PV55" s="218"/>
      <c r="PW55" s="245"/>
      <c r="PX55">
        <f t="shared" si="106"/>
        <v>0</v>
      </c>
      <c r="PY55">
        <f t="shared" si="89"/>
        <v>0</v>
      </c>
      <c r="PZ55" s="218"/>
      <c r="QA55">
        <f t="shared" si="104"/>
        <v>1</v>
      </c>
      <c r="QB55">
        <f t="shared" si="90"/>
        <v>1</v>
      </c>
      <c r="QC55">
        <f t="shared" si="91"/>
        <v>1</v>
      </c>
      <c r="QD55">
        <f t="shared" si="92"/>
        <v>1</v>
      </c>
      <c r="QE55" s="253"/>
      <c r="QF55" s="206">
        <v>42516</v>
      </c>
      <c r="QG55">
        <v>60</v>
      </c>
      <c r="QH55" t="str">
        <f t="shared" si="65"/>
        <v>FALSE</v>
      </c>
      <c r="QI55">
        <f>VLOOKUP($A55,'FuturesInfo (3)'!$A$2:$V$80,22)</f>
        <v>4</v>
      </c>
      <c r="QJ55" s="257"/>
      <c r="QK55">
        <f t="shared" si="93"/>
        <v>3</v>
      </c>
      <c r="QL55" s="139">
        <f>VLOOKUP($A55,'FuturesInfo (3)'!$A$2:$O$80,15)*QI55</f>
        <v>106740.00000000001</v>
      </c>
      <c r="QM55" s="139">
        <f>VLOOKUP($A55,'FuturesInfo (3)'!$A$2:$O$80,15)*QK55</f>
        <v>80055.000000000015</v>
      </c>
      <c r="QN55" s="200">
        <f t="shared" si="94"/>
        <v>0</v>
      </c>
      <c r="QO55" s="200">
        <f t="shared" si="95"/>
        <v>0</v>
      </c>
      <c r="QP55" s="200">
        <f t="shared" si="96"/>
        <v>0</v>
      </c>
      <c r="QQ55" s="200">
        <f t="shared" si="97"/>
        <v>0</v>
      </c>
      <c r="QR55" s="200">
        <f t="shared" si="108"/>
        <v>0</v>
      </c>
    </row>
    <row r="56" spans="1:460"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99"/>
        <v>0</v>
      </c>
      <c r="BH56">
        <v>-1</v>
      </c>
      <c r="BI56">
        <v>1</v>
      </c>
      <c r="BJ56">
        <f t="shared" si="66"/>
        <v>0</v>
      </c>
      <c r="BK56" s="1">
        <v>8.9452105851699996E-3</v>
      </c>
      <c r="BL56" s="2">
        <v>10</v>
      </c>
      <c r="BM56">
        <v>60</v>
      </c>
      <c r="BN56" t="str">
        <f t="shared" si="100"/>
        <v>TRUE</v>
      </c>
      <c r="BO56">
        <f>VLOOKUP($A56,'FuturesInfo (3)'!$A$2:$V$80,22)</f>
        <v>3</v>
      </c>
      <c r="BP56">
        <f t="shared" si="122"/>
        <v>3</v>
      </c>
      <c r="BQ56" s="139">
        <f>VLOOKUP($A56,'FuturesInfo (3)'!$A$2:$O$80,15)*BP56</f>
        <v>126735</v>
      </c>
      <c r="BR56" s="145">
        <f t="shared" si="67"/>
        <v>-1133.6712635115198</v>
      </c>
      <c r="BT56">
        <f t="shared" si="68"/>
        <v>-1</v>
      </c>
      <c r="BU56">
        <v>1</v>
      </c>
      <c r="BV56">
        <v>-1</v>
      </c>
      <c r="BW56">
        <v>1</v>
      </c>
      <c r="BX56">
        <f t="shared" si="123"/>
        <v>1</v>
      </c>
      <c r="BY56">
        <f t="shared" si="124"/>
        <v>0</v>
      </c>
      <c r="BZ56" s="188">
        <v>1.51459179904E-2</v>
      </c>
      <c r="CA56" s="2">
        <v>10</v>
      </c>
      <c r="CB56">
        <v>60</v>
      </c>
      <c r="CC56" t="str">
        <f t="shared" si="125"/>
        <v>TRUE</v>
      </c>
      <c r="CD56">
        <f>VLOOKUP($A56,'FuturesInfo (3)'!$A$2:$V$80,22)</f>
        <v>3</v>
      </c>
      <c r="CE56">
        <f t="shared" si="53"/>
        <v>3</v>
      </c>
      <c r="CF56">
        <f t="shared" si="53"/>
        <v>3</v>
      </c>
      <c r="CG56" s="139">
        <f>VLOOKUP($A56,'FuturesInfo (3)'!$A$2:$O$80,15)*CE56</f>
        <v>126735</v>
      </c>
      <c r="CH56" s="145">
        <f t="shared" si="126"/>
        <v>1919.5179165133441</v>
      </c>
      <c r="CI56" s="145">
        <f t="shared" si="69"/>
        <v>-1919.5179165133441</v>
      </c>
      <c r="CK56">
        <f t="shared" si="127"/>
        <v>1</v>
      </c>
      <c r="CL56">
        <v>1</v>
      </c>
      <c r="CM56">
        <v>-1</v>
      </c>
      <c r="CN56">
        <v>1</v>
      </c>
      <c r="CO56">
        <f t="shared" si="101"/>
        <v>1</v>
      </c>
      <c r="CP56">
        <f t="shared" si="128"/>
        <v>0</v>
      </c>
      <c r="CQ56" s="1">
        <v>1.00679281902E-2</v>
      </c>
      <c r="CR56" s="2">
        <v>10</v>
      </c>
      <c r="CS56">
        <v>60</v>
      </c>
      <c r="CT56" t="str">
        <f t="shared" si="129"/>
        <v>TRUE</v>
      </c>
      <c r="CU56">
        <f>VLOOKUP($A56,'FuturesInfo (3)'!$A$2:$V$80,22)</f>
        <v>3</v>
      </c>
      <c r="CV56">
        <f t="shared" si="130"/>
        <v>2</v>
      </c>
      <c r="CW56">
        <f t="shared" si="70"/>
        <v>3</v>
      </c>
      <c r="CX56" s="139">
        <f>VLOOKUP($A56,'FuturesInfo (3)'!$A$2:$O$80,15)*CW56</f>
        <v>126735</v>
      </c>
      <c r="CY56" s="200">
        <f t="shared" si="131"/>
        <v>1275.9588791849969</v>
      </c>
      <c r="CZ56" s="200">
        <f t="shared" si="72"/>
        <v>-1275.9588791849969</v>
      </c>
      <c r="DB56">
        <f t="shared" si="59"/>
        <v>1</v>
      </c>
      <c r="DC56">
        <v>1</v>
      </c>
      <c r="DD56">
        <v>-1</v>
      </c>
      <c r="DE56">
        <v>1</v>
      </c>
      <c r="DF56">
        <f t="shared" si="102"/>
        <v>1</v>
      </c>
      <c r="DG56">
        <f t="shared" si="60"/>
        <v>0</v>
      </c>
      <c r="DH56" s="1">
        <v>9.7273928185399993E-3</v>
      </c>
      <c r="DI56" s="2">
        <v>10</v>
      </c>
      <c r="DJ56">
        <v>60</v>
      </c>
      <c r="DK56" t="str">
        <f t="shared" si="61"/>
        <v>TRUE</v>
      </c>
      <c r="DL56">
        <f>VLOOKUP($A56,'FuturesInfo (3)'!$A$2:$V$80,22)</f>
        <v>3</v>
      </c>
      <c r="DM56">
        <f t="shared" si="62"/>
        <v>2</v>
      </c>
      <c r="DN56">
        <f t="shared" si="73"/>
        <v>3</v>
      </c>
      <c r="DO56" s="139">
        <f>VLOOKUP($A56,'FuturesInfo (3)'!$A$2:$O$80,15)*DN56</f>
        <v>126735</v>
      </c>
      <c r="DP56" s="200">
        <f t="shared" si="63"/>
        <v>1232.8011288576668</v>
      </c>
      <c r="DQ56" s="200">
        <f t="shared" si="74"/>
        <v>-1232.8011288576668</v>
      </c>
      <c r="DS56">
        <v>1</v>
      </c>
      <c r="DT56">
        <v>1</v>
      </c>
      <c r="DU56">
        <v>-1</v>
      </c>
      <c r="DV56">
        <v>1</v>
      </c>
      <c r="DW56">
        <v>1</v>
      </c>
      <c r="DX56">
        <v>0</v>
      </c>
      <c r="DY56" s="1">
        <v>6.6603235014300001E-3</v>
      </c>
      <c r="DZ56" s="2">
        <v>10</v>
      </c>
      <c r="EA56">
        <v>60</v>
      </c>
      <c r="EB56" t="s">
        <v>1273</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1273</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1273</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1273</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1273</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1273</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1273</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1273</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1273</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1273</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1273</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1273</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f t="shared" si="75"/>
        <v>1</v>
      </c>
      <c r="OU56" s="244">
        <v>1</v>
      </c>
      <c r="OV56" s="218">
        <v>-1</v>
      </c>
      <c r="OW56" s="245">
        <v>-7</v>
      </c>
      <c r="OX56">
        <f t="shared" si="105"/>
        <v>-1</v>
      </c>
      <c r="OY56">
        <f t="shared" si="77"/>
        <v>1</v>
      </c>
      <c r="OZ56" s="218"/>
      <c r="PA56">
        <f t="shared" si="103"/>
        <v>0</v>
      </c>
      <c r="PB56">
        <f t="shared" si="78"/>
        <v>0</v>
      </c>
      <c r="PC56">
        <f t="shared" si="79"/>
        <v>0</v>
      </c>
      <c r="PD56">
        <f t="shared" si="80"/>
        <v>0</v>
      </c>
      <c r="PE56" s="253"/>
      <c r="PF56" s="206">
        <v>42535</v>
      </c>
      <c r="PG56">
        <v>60</v>
      </c>
      <c r="PH56" t="str">
        <f t="shared" si="64"/>
        <v>TRUE</v>
      </c>
      <c r="PI56">
        <f>VLOOKUP($A56,'FuturesInfo (3)'!$A$2:$V$80,22)</f>
        <v>3</v>
      </c>
      <c r="PJ56" s="257">
        <v>2</v>
      </c>
      <c r="PK56">
        <f t="shared" si="81"/>
        <v>2</v>
      </c>
      <c r="PL56" s="139">
        <f>VLOOKUP($A56,'FuturesInfo (3)'!$A$2:$O$80,15)*PI56</f>
        <v>126735</v>
      </c>
      <c r="PM56" s="139">
        <f>VLOOKUP($A56,'FuturesInfo (3)'!$A$2:$O$80,15)*PK56</f>
        <v>84490</v>
      </c>
      <c r="PN56" s="200">
        <f t="shared" si="82"/>
        <v>0</v>
      </c>
      <c r="PO56" s="200">
        <f t="shared" si="83"/>
        <v>0</v>
      </c>
      <c r="PP56" s="200">
        <f t="shared" si="84"/>
        <v>0</v>
      </c>
      <c r="PQ56" s="200">
        <f t="shared" si="85"/>
        <v>0</v>
      </c>
      <c r="PR56" s="200">
        <f t="shared" si="107"/>
        <v>0</v>
      </c>
      <c r="PT56">
        <f t="shared" si="87"/>
        <v>1</v>
      </c>
      <c r="PU56" s="244"/>
      <c r="PV56" s="218"/>
      <c r="PW56" s="245"/>
      <c r="PX56">
        <f t="shared" si="106"/>
        <v>0</v>
      </c>
      <c r="PY56">
        <f t="shared" si="89"/>
        <v>0</v>
      </c>
      <c r="PZ56" s="218"/>
      <c r="QA56">
        <f t="shared" si="104"/>
        <v>1</v>
      </c>
      <c r="QB56">
        <f t="shared" si="90"/>
        <v>1</v>
      </c>
      <c r="QC56">
        <f t="shared" si="91"/>
        <v>1</v>
      </c>
      <c r="QD56">
        <f t="shared" si="92"/>
        <v>1</v>
      </c>
      <c r="QE56" s="253"/>
      <c r="QF56" s="206">
        <v>42535</v>
      </c>
      <c r="QG56">
        <v>60</v>
      </c>
      <c r="QH56" t="str">
        <f t="shared" si="65"/>
        <v>FALSE</v>
      </c>
      <c r="QI56">
        <f>VLOOKUP($A56,'FuturesInfo (3)'!$A$2:$V$80,22)</f>
        <v>3</v>
      </c>
      <c r="QJ56" s="257"/>
      <c r="QK56">
        <f t="shared" si="93"/>
        <v>2</v>
      </c>
      <c r="QL56" s="139">
        <f>VLOOKUP($A56,'FuturesInfo (3)'!$A$2:$O$80,15)*QI56</f>
        <v>126735</v>
      </c>
      <c r="QM56" s="139">
        <f>VLOOKUP($A56,'FuturesInfo (3)'!$A$2:$O$80,15)*QK56</f>
        <v>84490</v>
      </c>
      <c r="QN56" s="200">
        <f t="shared" si="94"/>
        <v>0</v>
      </c>
      <c r="QO56" s="200">
        <f t="shared" si="95"/>
        <v>0</v>
      </c>
      <c r="QP56" s="200">
        <f t="shared" si="96"/>
        <v>0</v>
      </c>
      <c r="QQ56" s="200">
        <f t="shared" si="97"/>
        <v>0</v>
      </c>
      <c r="QR56" s="200">
        <f t="shared" si="108"/>
        <v>0</v>
      </c>
    </row>
    <row r="57" spans="1:460"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99"/>
        <v>0</v>
      </c>
      <c r="BH57">
        <v>-1</v>
      </c>
      <c r="BI57">
        <v>1</v>
      </c>
      <c r="BJ57">
        <f t="shared" si="66"/>
        <v>0</v>
      </c>
      <c r="BK57" s="1">
        <v>5.8595065442399999E-3</v>
      </c>
      <c r="BL57" s="2">
        <v>10</v>
      </c>
      <c r="BM57">
        <v>60</v>
      </c>
      <c r="BN57" t="str">
        <f t="shared" si="100"/>
        <v>TRUE</v>
      </c>
      <c r="BO57">
        <f>VLOOKUP($A57,'FuturesInfo (3)'!$A$2:$V$80,22)</f>
        <v>1</v>
      </c>
      <c r="BP57">
        <f t="shared" si="122"/>
        <v>1</v>
      </c>
      <c r="BQ57" s="139">
        <f>VLOOKUP($A57,'FuturesInfo (3)'!$A$2:$O$80,15)*BP57</f>
        <v>100342.87262999998</v>
      </c>
      <c r="BR57" s="145">
        <f t="shared" si="67"/>
        <v>-587.95971884332562</v>
      </c>
      <c r="BT57">
        <f t="shared" si="68"/>
        <v>-1</v>
      </c>
      <c r="BU57">
        <v>-1</v>
      </c>
      <c r="BV57">
        <v>-1</v>
      </c>
      <c r="BW57">
        <v>-1</v>
      </c>
      <c r="BX57">
        <f t="shared" si="123"/>
        <v>1</v>
      </c>
      <c r="BY57">
        <f t="shared" si="124"/>
        <v>1</v>
      </c>
      <c r="BZ57" s="188">
        <v>-2.02548879564E-2</v>
      </c>
      <c r="CA57" s="2">
        <v>10</v>
      </c>
      <c r="CB57">
        <v>60</v>
      </c>
      <c r="CC57" t="str">
        <f t="shared" si="125"/>
        <v>TRUE</v>
      </c>
      <c r="CD57">
        <f>VLOOKUP($A57,'FuturesInfo (3)'!$A$2:$V$80,22)</f>
        <v>1</v>
      </c>
      <c r="CE57">
        <f t="shared" si="53"/>
        <v>1</v>
      </c>
      <c r="CF57">
        <f t="shared" si="53"/>
        <v>1</v>
      </c>
      <c r="CG57" s="139">
        <f>VLOOKUP($A57,'FuturesInfo (3)'!$A$2:$O$80,15)*CE57</f>
        <v>100342.87262999998</v>
      </c>
      <c r="CH57" s="145">
        <f t="shared" si="126"/>
        <v>2032.4336423439659</v>
      </c>
      <c r="CI57" s="145">
        <f t="shared" si="69"/>
        <v>2032.4336423439659</v>
      </c>
      <c r="CK57">
        <f t="shared" si="127"/>
        <v>-1</v>
      </c>
      <c r="CL57">
        <v>-1</v>
      </c>
      <c r="CM57">
        <v>-1</v>
      </c>
      <c r="CN57">
        <v>1</v>
      </c>
      <c r="CO57">
        <f t="shared" si="101"/>
        <v>0</v>
      </c>
      <c r="CP57">
        <f t="shared" si="128"/>
        <v>0</v>
      </c>
      <c r="CQ57" s="1">
        <v>4.9092752269499999E-3</v>
      </c>
      <c r="CR57" s="2">
        <v>10</v>
      </c>
      <c r="CS57">
        <v>60</v>
      </c>
      <c r="CT57" t="str">
        <f t="shared" si="129"/>
        <v>TRUE</v>
      </c>
      <c r="CU57">
        <f>VLOOKUP($A57,'FuturesInfo (3)'!$A$2:$V$80,22)</f>
        <v>1</v>
      </c>
      <c r="CV57">
        <f t="shared" si="130"/>
        <v>1</v>
      </c>
      <c r="CW57">
        <f t="shared" si="70"/>
        <v>1</v>
      </c>
      <c r="CX57" s="139">
        <f>VLOOKUP($A57,'FuturesInfo (3)'!$A$2:$O$80,15)*CW57</f>
        <v>100342.87262999998</v>
      </c>
      <c r="CY57" s="200">
        <f t="shared" si="131"/>
        <v>-492.61077880345812</v>
      </c>
      <c r="CZ57" s="200">
        <f t="shared" si="72"/>
        <v>-492.61077880345812</v>
      </c>
      <c r="DB57">
        <f t="shared" si="59"/>
        <v>-1</v>
      </c>
      <c r="DC57">
        <v>-1</v>
      </c>
      <c r="DD57">
        <v>-1</v>
      </c>
      <c r="DE57">
        <v>1</v>
      </c>
      <c r="DF57">
        <f t="shared" si="102"/>
        <v>0</v>
      </c>
      <c r="DG57">
        <f t="shared" si="60"/>
        <v>0</v>
      </c>
      <c r="DH57" s="1">
        <v>6.7895357272400002E-3</v>
      </c>
      <c r="DI57" s="2">
        <v>10</v>
      </c>
      <c r="DJ57">
        <v>60</v>
      </c>
      <c r="DK57" t="str">
        <f t="shared" si="61"/>
        <v>TRUE</v>
      </c>
      <c r="DL57">
        <f>VLOOKUP($A57,'FuturesInfo (3)'!$A$2:$V$80,22)</f>
        <v>1</v>
      </c>
      <c r="DM57">
        <f t="shared" si="62"/>
        <v>1</v>
      </c>
      <c r="DN57">
        <f t="shared" si="73"/>
        <v>1</v>
      </c>
      <c r="DO57" s="139">
        <f>VLOOKUP($A57,'FuturesInfo (3)'!$A$2:$O$80,15)*DN57</f>
        <v>100342.87262999998</v>
      </c>
      <c r="DP57" s="200">
        <f t="shared" si="63"/>
        <v>-681.28151869527767</v>
      </c>
      <c r="DQ57" s="200">
        <f t="shared" si="74"/>
        <v>-681.28151869527767</v>
      </c>
      <c r="DS57">
        <v>-1</v>
      </c>
      <c r="DT57">
        <v>1</v>
      </c>
      <c r="DU57">
        <v>-1</v>
      </c>
      <c r="DV57">
        <v>-1</v>
      </c>
      <c r="DW57">
        <v>0</v>
      </c>
      <c r="DX57">
        <v>1</v>
      </c>
      <c r="DY57" s="1">
        <v>-8.1397836146000005E-3</v>
      </c>
      <c r="DZ57" s="2">
        <v>10</v>
      </c>
      <c r="EA57">
        <v>60</v>
      </c>
      <c r="EB57" t="s">
        <v>1273</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1273</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1273</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1273</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1273</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1273</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1273</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1273</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1273</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1273</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1273</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1273</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f t="shared" si="75"/>
        <v>1</v>
      </c>
      <c r="OU57" s="244">
        <v>1</v>
      </c>
      <c r="OV57" s="218">
        <v>-1</v>
      </c>
      <c r="OW57" s="245">
        <v>-7</v>
      </c>
      <c r="OX57">
        <f t="shared" si="105"/>
        <v>-1</v>
      </c>
      <c r="OY57">
        <f t="shared" si="77"/>
        <v>1</v>
      </c>
      <c r="OZ57" s="218"/>
      <c r="PA57">
        <f t="shared" si="103"/>
        <v>0</v>
      </c>
      <c r="PB57">
        <f t="shared" si="78"/>
        <v>0</v>
      </c>
      <c r="PC57">
        <f t="shared" si="79"/>
        <v>0</v>
      </c>
      <c r="PD57">
        <f t="shared" si="80"/>
        <v>0</v>
      </c>
      <c r="PE57" s="253"/>
      <c r="PF57" s="206">
        <v>42535</v>
      </c>
      <c r="PG57">
        <v>60</v>
      </c>
      <c r="PH57" t="str">
        <f t="shared" si="64"/>
        <v>TRUE</v>
      </c>
      <c r="PI57">
        <f>VLOOKUP($A57,'FuturesInfo (3)'!$A$2:$V$80,22)</f>
        <v>1</v>
      </c>
      <c r="PJ57" s="257">
        <v>2</v>
      </c>
      <c r="PK57">
        <f t="shared" si="81"/>
        <v>1</v>
      </c>
      <c r="PL57" s="139">
        <f>VLOOKUP($A57,'FuturesInfo (3)'!$A$2:$O$80,15)*PI57</f>
        <v>100342.87262999998</v>
      </c>
      <c r="PM57" s="139">
        <f>VLOOKUP($A57,'FuturesInfo (3)'!$A$2:$O$80,15)*PK57</f>
        <v>100342.87262999998</v>
      </c>
      <c r="PN57" s="200">
        <f t="shared" si="82"/>
        <v>0</v>
      </c>
      <c r="PO57" s="200">
        <f t="shared" si="83"/>
        <v>0</v>
      </c>
      <c r="PP57" s="200">
        <f t="shared" si="84"/>
        <v>0</v>
      </c>
      <c r="PQ57" s="200">
        <f t="shared" si="85"/>
        <v>0</v>
      </c>
      <c r="PR57" s="200">
        <f t="shared" si="107"/>
        <v>0</v>
      </c>
      <c r="PT57">
        <f t="shared" si="87"/>
        <v>1</v>
      </c>
      <c r="PU57" s="244"/>
      <c r="PV57" s="218"/>
      <c r="PW57" s="245"/>
      <c r="PX57">
        <f t="shared" si="106"/>
        <v>0</v>
      </c>
      <c r="PY57">
        <f t="shared" si="89"/>
        <v>0</v>
      </c>
      <c r="PZ57" s="218"/>
      <c r="QA57">
        <f t="shared" si="104"/>
        <v>1</v>
      </c>
      <c r="QB57">
        <f t="shared" si="90"/>
        <v>1</v>
      </c>
      <c r="QC57">
        <f t="shared" si="91"/>
        <v>1</v>
      </c>
      <c r="QD57">
        <f t="shared" si="92"/>
        <v>1</v>
      </c>
      <c r="QE57" s="253"/>
      <c r="QF57" s="206">
        <v>42535</v>
      </c>
      <c r="QG57">
        <v>60</v>
      </c>
      <c r="QH57" t="str">
        <f t="shared" si="65"/>
        <v>FALSE</v>
      </c>
      <c r="QI57">
        <f>VLOOKUP($A57,'FuturesInfo (3)'!$A$2:$V$80,22)</f>
        <v>1</v>
      </c>
      <c r="QJ57" s="257"/>
      <c r="QK57">
        <f t="shared" si="93"/>
        <v>1</v>
      </c>
      <c r="QL57" s="139">
        <f>VLOOKUP($A57,'FuturesInfo (3)'!$A$2:$O$80,15)*QI57</f>
        <v>100342.87262999998</v>
      </c>
      <c r="QM57" s="139">
        <f>VLOOKUP($A57,'FuturesInfo (3)'!$A$2:$O$80,15)*QK57</f>
        <v>100342.87262999998</v>
      </c>
      <c r="QN57" s="200">
        <f t="shared" si="94"/>
        <v>0</v>
      </c>
      <c r="QO57" s="200">
        <f t="shared" si="95"/>
        <v>0</v>
      </c>
      <c r="QP57" s="200">
        <f t="shared" si="96"/>
        <v>0</v>
      </c>
      <c r="QQ57" s="200">
        <f t="shared" si="97"/>
        <v>0</v>
      </c>
      <c r="QR57" s="200">
        <f t="shared" si="108"/>
        <v>0</v>
      </c>
    </row>
    <row r="58" spans="1:460"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99"/>
        <v>2</v>
      </c>
      <c r="BH58">
        <v>1</v>
      </c>
      <c r="BI58">
        <v>-1</v>
      </c>
      <c r="BJ58">
        <f t="shared" si="66"/>
        <v>0</v>
      </c>
      <c r="BK58" s="1">
        <v>-9.0707145501700004E-3</v>
      </c>
      <c r="BL58" s="2">
        <v>10</v>
      </c>
      <c r="BM58">
        <v>60</v>
      </c>
      <c r="BN58" t="str">
        <f t="shared" si="100"/>
        <v>TRUE</v>
      </c>
      <c r="BO58">
        <f>VLOOKUP($A58,'FuturesInfo (3)'!$A$2:$V$80,22)</f>
        <v>6</v>
      </c>
      <c r="BP58">
        <f t="shared" si="122"/>
        <v>6</v>
      </c>
      <c r="BQ58" s="139">
        <f>VLOOKUP($A58,'FuturesInfo (3)'!$A$2:$O$80,15)*BP58</f>
        <v>162630</v>
      </c>
      <c r="BR58" s="145">
        <f t="shared" si="67"/>
        <v>-1475.1703072941471</v>
      </c>
      <c r="BT58">
        <f t="shared" si="68"/>
        <v>1</v>
      </c>
      <c r="BU58">
        <v>-1</v>
      </c>
      <c r="BV58">
        <v>1</v>
      </c>
      <c r="BW58">
        <v>1</v>
      </c>
      <c r="BX58">
        <f t="shared" si="123"/>
        <v>0</v>
      </c>
      <c r="BY58">
        <f t="shared" si="124"/>
        <v>1</v>
      </c>
      <c r="BZ58" s="188">
        <v>3.1757892770399999E-3</v>
      </c>
      <c r="CA58" s="2">
        <v>10</v>
      </c>
      <c r="CB58">
        <v>60</v>
      </c>
      <c r="CC58" t="str">
        <f t="shared" si="125"/>
        <v>TRUE</v>
      </c>
      <c r="CD58">
        <f>VLOOKUP($A58,'FuturesInfo (3)'!$A$2:$V$80,22)</f>
        <v>6</v>
      </c>
      <c r="CE58">
        <f t="shared" si="53"/>
        <v>6</v>
      </c>
      <c r="CF58">
        <f t="shared" si="53"/>
        <v>6</v>
      </c>
      <c r="CG58" s="139">
        <f>VLOOKUP($A58,'FuturesInfo (3)'!$A$2:$O$80,15)*CE58</f>
        <v>162630</v>
      </c>
      <c r="CH58" s="145">
        <f t="shared" si="126"/>
        <v>-516.47861012501517</v>
      </c>
      <c r="CI58" s="145">
        <f t="shared" si="69"/>
        <v>516.47861012501517</v>
      </c>
      <c r="CK58">
        <f t="shared" si="127"/>
        <v>-1</v>
      </c>
      <c r="CL58">
        <v>-1</v>
      </c>
      <c r="CM58">
        <v>1</v>
      </c>
      <c r="CN58">
        <v>-1</v>
      </c>
      <c r="CO58">
        <f t="shared" si="101"/>
        <v>1</v>
      </c>
      <c r="CP58">
        <f t="shared" si="128"/>
        <v>0</v>
      </c>
      <c r="CQ58" s="1">
        <v>-7.4487895716900002E-4</v>
      </c>
      <c r="CR58" s="2">
        <v>10</v>
      </c>
      <c r="CS58">
        <v>60</v>
      </c>
      <c r="CT58" t="str">
        <f t="shared" si="129"/>
        <v>TRUE</v>
      </c>
      <c r="CU58">
        <f>VLOOKUP($A58,'FuturesInfo (3)'!$A$2:$V$80,22)</f>
        <v>6</v>
      </c>
      <c r="CV58">
        <f t="shared" si="130"/>
        <v>5</v>
      </c>
      <c r="CW58">
        <f t="shared" si="70"/>
        <v>6</v>
      </c>
      <c r="CX58" s="139">
        <f>VLOOKUP($A58,'FuturesInfo (3)'!$A$2:$O$80,15)*CW58</f>
        <v>162630</v>
      </c>
      <c r="CY58" s="200">
        <f t="shared" si="131"/>
        <v>121.13966480439447</v>
      </c>
      <c r="CZ58" s="200">
        <f t="shared" si="72"/>
        <v>-121.13966480439447</v>
      </c>
      <c r="DB58">
        <f t="shared" si="59"/>
        <v>-1</v>
      </c>
      <c r="DC58">
        <v>-1</v>
      </c>
      <c r="DD58">
        <v>1</v>
      </c>
      <c r="DE58">
        <v>1</v>
      </c>
      <c r="DF58">
        <f t="shared" si="102"/>
        <v>0</v>
      </c>
      <c r="DG58">
        <f t="shared" si="60"/>
        <v>1</v>
      </c>
      <c r="DH58" s="1">
        <v>1.39768915393E-2</v>
      </c>
      <c r="DI58" s="2">
        <v>10</v>
      </c>
      <c r="DJ58">
        <v>60</v>
      </c>
      <c r="DK58" t="str">
        <f t="shared" si="61"/>
        <v>TRUE</v>
      </c>
      <c r="DL58">
        <f>VLOOKUP($A58,'FuturesInfo (3)'!$A$2:$V$80,22)</f>
        <v>6</v>
      </c>
      <c r="DM58">
        <f t="shared" si="62"/>
        <v>5</v>
      </c>
      <c r="DN58">
        <f t="shared" si="73"/>
        <v>6</v>
      </c>
      <c r="DO58" s="139">
        <f>VLOOKUP($A58,'FuturesInfo (3)'!$A$2:$O$80,15)*DN58</f>
        <v>162630</v>
      </c>
      <c r="DP58" s="200">
        <f t="shared" si="63"/>
        <v>-2273.0618710363592</v>
      </c>
      <c r="DQ58" s="200">
        <f t="shared" si="74"/>
        <v>2273.0618710363592</v>
      </c>
      <c r="DS58">
        <v>-1</v>
      </c>
      <c r="DT58">
        <v>1</v>
      </c>
      <c r="DU58">
        <v>1</v>
      </c>
      <c r="DV58">
        <v>1</v>
      </c>
      <c r="DW58">
        <v>1</v>
      </c>
      <c r="DX58">
        <v>1</v>
      </c>
      <c r="DY58" s="1">
        <v>1.50707590516E-2</v>
      </c>
      <c r="DZ58" s="2">
        <v>10</v>
      </c>
      <c r="EA58">
        <v>60</v>
      </c>
      <c r="EB58" t="s">
        <v>1273</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1273</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1273</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1273</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1273</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1273</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1273</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1273</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1273</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1273</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1273</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1273</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f t="shared" si="75"/>
        <v>-1</v>
      </c>
      <c r="OU58" s="244">
        <v>1</v>
      </c>
      <c r="OV58" s="218">
        <v>1</v>
      </c>
      <c r="OW58" s="245">
        <v>-2</v>
      </c>
      <c r="OX58">
        <f t="shared" si="105"/>
        <v>1</v>
      </c>
      <c r="OY58">
        <f t="shared" si="77"/>
        <v>-1</v>
      </c>
      <c r="OZ58" s="218"/>
      <c r="PA58">
        <f t="shared" si="103"/>
        <v>0</v>
      </c>
      <c r="PB58">
        <f t="shared" si="78"/>
        <v>0</v>
      </c>
      <c r="PC58">
        <f t="shared" si="79"/>
        <v>0</v>
      </c>
      <c r="PD58">
        <f t="shared" si="80"/>
        <v>0</v>
      </c>
      <c r="PE58" s="253"/>
      <c r="PF58" s="206">
        <v>42535</v>
      </c>
      <c r="PG58">
        <v>60</v>
      </c>
      <c r="PH58" t="str">
        <f t="shared" si="64"/>
        <v>TRUE</v>
      </c>
      <c r="PI58">
        <f>VLOOKUP($A58,'FuturesInfo (3)'!$A$2:$V$80,22)</f>
        <v>6</v>
      </c>
      <c r="PJ58" s="257">
        <v>2</v>
      </c>
      <c r="PK58">
        <f t="shared" si="81"/>
        <v>5</v>
      </c>
      <c r="PL58" s="139">
        <f>VLOOKUP($A58,'FuturesInfo (3)'!$A$2:$O$80,15)*PI58</f>
        <v>162630</v>
      </c>
      <c r="PM58" s="139">
        <f>VLOOKUP($A58,'FuturesInfo (3)'!$A$2:$O$80,15)*PK58</f>
        <v>135525</v>
      </c>
      <c r="PN58" s="200">
        <f t="shared" si="82"/>
        <v>0</v>
      </c>
      <c r="PO58" s="200">
        <f t="shared" si="83"/>
        <v>0</v>
      </c>
      <c r="PP58" s="200">
        <f t="shared" si="84"/>
        <v>0</v>
      </c>
      <c r="PQ58" s="200">
        <f t="shared" si="85"/>
        <v>0</v>
      </c>
      <c r="PR58" s="200">
        <f t="shared" si="107"/>
        <v>0</v>
      </c>
      <c r="PT58">
        <f t="shared" si="87"/>
        <v>1</v>
      </c>
      <c r="PU58" s="244"/>
      <c r="PV58" s="218"/>
      <c r="PW58" s="245"/>
      <c r="PX58">
        <f t="shared" si="106"/>
        <v>0</v>
      </c>
      <c r="PY58">
        <f t="shared" si="89"/>
        <v>0</v>
      </c>
      <c r="PZ58" s="218"/>
      <c r="QA58">
        <f t="shared" si="104"/>
        <v>1</v>
      </c>
      <c r="QB58">
        <f t="shared" si="90"/>
        <v>1</v>
      </c>
      <c r="QC58">
        <f t="shared" si="91"/>
        <v>1</v>
      </c>
      <c r="QD58">
        <f t="shared" si="92"/>
        <v>1</v>
      </c>
      <c r="QE58" s="253"/>
      <c r="QF58" s="206">
        <v>42535</v>
      </c>
      <c r="QG58">
        <v>60</v>
      </c>
      <c r="QH58" t="str">
        <f t="shared" si="65"/>
        <v>FALSE</v>
      </c>
      <c r="QI58">
        <f>VLOOKUP($A58,'FuturesInfo (3)'!$A$2:$V$80,22)</f>
        <v>6</v>
      </c>
      <c r="QJ58" s="257"/>
      <c r="QK58">
        <f t="shared" si="93"/>
        <v>5</v>
      </c>
      <c r="QL58" s="139">
        <f>VLOOKUP($A58,'FuturesInfo (3)'!$A$2:$O$80,15)*QI58</f>
        <v>162630</v>
      </c>
      <c r="QM58" s="139">
        <f>VLOOKUP($A58,'FuturesInfo (3)'!$A$2:$O$80,15)*QK58</f>
        <v>135525</v>
      </c>
      <c r="QN58" s="200">
        <f t="shared" si="94"/>
        <v>0</v>
      </c>
      <c r="QO58" s="200">
        <f t="shared" si="95"/>
        <v>0</v>
      </c>
      <c r="QP58" s="200">
        <f t="shared" si="96"/>
        <v>0</v>
      </c>
      <c r="QQ58" s="200">
        <f t="shared" si="97"/>
        <v>0</v>
      </c>
      <c r="QR58" s="200">
        <f t="shared" si="108"/>
        <v>0</v>
      </c>
    </row>
    <row r="59" spans="1:460"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99"/>
        <v>0</v>
      </c>
      <c r="BH59">
        <v>1</v>
      </c>
      <c r="BI59">
        <v>1</v>
      </c>
      <c r="BJ59">
        <f t="shared" si="66"/>
        <v>1</v>
      </c>
      <c r="BK59" s="1">
        <v>6.6193853427899997E-3</v>
      </c>
      <c r="BL59" s="2">
        <v>10</v>
      </c>
      <c r="BM59">
        <v>60</v>
      </c>
      <c r="BN59" t="str">
        <f t="shared" si="100"/>
        <v>TRUE</v>
      </c>
      <c r="BO59">
        <f>VLOOKUP($A59,'FuturesInfo (3)'!$A$2:$V$80,22)</f>
        <v>4</v>
      </c>
      <c r="BP59">
        <f t="shared" si="122"/>
        <v>4</v>
      </c>
      <c r="BQ59" s="139">
        <f>VLOOKUP($A59,'FuturesInfo (3)'!$A$2:$O$80,15)*BP59</f>
        <v>106200</v>
      </c>
      <c r="BR59" s="145">
        <f t="shared" si="67"/>
        <v>702.97872340429797</v>
      </c>
      <c r="BT59">
        <f t="shared" si="68"/>
        <v>1</v>
      </c>
      <c r="BU59">
        <v>-1</v>
      </c>
      <c r="BV59">
        <v>-1</v>
      </c>
      <c r="BW59">
        <v>1</v>
      </c>
      <c r="BX59">
        <f t="shared" si="123"/>
        <v>0</v>
      </c>
      <c r="BY59">
        <f t="shared" si="124"/>
        <v>0</v>
      </c>
      <c r="BZ59" s="188">
        <v>1.36214185063E-2</v>
      </c>
      <c r="CA59" s="2">
        <v>10</v>
      </c>
      <c r="CB59">
        <v>60</v>
      </c>
      <c r="CC59" t="str">
        <f t="shared" si="125"/>
        <v>TRUE</v>
      </c>
      <c r="CD59">
        <f>VLOOKUP($A59,'FuturesInfo (3)'!$A$2:$V$80,22)</f>
        <v>4</v>
      </c>
      <c r="CE59">
        <f t="shared" si="53"/>
        <v>4</v>
      </c>
      <c r="CF59">
        <f t="shared" si="53"/>
        <v>4</v>
      </c>
      <c r="CG59" s="139">
        <f>VLOOKUP($A59,'FuturesInfo (3)'!$A$2:$O$80,15)*CE59</f>
        <v>106200</v>
      </c>
      <c r="CH59" s="145">
        <f t="shared" si="126"/>
        <v>-1446.5946453690599</v>
      </c>
      <c r="CI59" s="145">
        <f t="shared" si="69"/>
        <v>-1446.5946453690599</v>
      </c>
      <c r="CK59">
        <f t="shared" si="127"/>
        <v>-1</v>
      </c>
      <c r="CL59">
        <v>-1</v>
      </c>
      <c r="CM59">
        <v>-1</v>
      </c>
      <c r="CN59">
        <v>1</v>
      </c>
      <c r="CO59">
        <f t="shared" si="101"/>
        <v>0</v>
      </c>
      <c r="CP59">
        <f t="shared" si="128"/>
        <v>0</v>
      </c>
      <c r="CQ59" s="1">
        <v>1.25115848007E-2</v>
      </c>
      <c r="CR59" s="2">
        <v>10</v>
      </c>
      <c r="CS59">
        <v>60</v>
      </c>
      <c r="CT59" t="str">
        <f t="shared" si="129"/>
        <v>TRUE</v>
      </c>
      <c r="CU59">
        <f>VLOOKUP($A59,'FuturesInfo (3)'!$A$2:$V$80,22)</f>
        <v>4</v>
      </c>
      <c r="CV59">
        <f t="shared" si="130"/>
        <v>5</v>
      </c>
      <c r="CW59">
        <f t="shared" si="70"/>
        <v>4</v>
      </c>
      <c r="CX59" s="139">
        <f>VLOOKUP($A59,'FuturesInfo (3)'!$A$2:$O$80,15)*CW59</f>
        <v>106200</v>
      </c>
      <c r="CY59" s="200">
        <f t="shared" si="131"/>
        <v>-1328.73030583434</v>
      </c>
      <c r="CZ59" s="200">
        <f t="shared" si="72"/>
        <v>-1328.73030583434</v>
      </c>
      <c r="DB59">
        <f t="shared" si="59"/>
        <v>-1</v>
      </c>
      <c r="DC59">
        <v>-1</v>
      </c>
      <c r="DD59">
        <v>-1</v>
      </c>
      <c r="DE59">
        <v>1</v>
      </c>
      <c r="DF59">
        <f t="shared" si="102"/>
        <v>0</v>
      </c>
      <c r="DG59">
        <f t="shared" si="60"/>
        <v>0</v>
      </c>
      <c r="DH59" s="1">
        <v>0</v>
      </c>
      <c r="DI59" s="2">
        <v>10</v>
      </c>
      <c r="DJ59">
        <v>60</v>
      </c>
      <c r="DK59" t="str">
        <f t="shared" si="61"/>
        <v>TRUE</v>
      </c>
      <c r="DL59">
        <f>VLOOKUP($A59,'FuturesInfo (3)'!$A$2:$V$80,22)</f>
        <v>4</v>
      </c>
      <c r="DM59">
        <f t="shared" si="62"/>
        <v>5</v>
      </c>
      <c r="DN59">
        <f t="shared" si="73"/>
        <v>4</v>
      </c>
      <c r="DO59" s="139">
        <f>VLOOKUP($A59,'FuturesInfo (3)'!$A$2:$O$80,15)*DN59</f>
        <v>106200</v>
      </c>
      <c r="DP59" s="200">
        <f t="shared" si="63"/>
        <v>0</v>
      </c>
      <c r="DQ59" s="200">
        <f t="shared" si="74"/>
        <v>0</v>
      </c>
      <c r="DS59">
        <v>-1</v>
      </c>
      <c r="DT59">
        <v>-1</v>
      </c>
      <c r="DU59">
        <v>-1</v>
      </c>
      <c r="DV59">
        <v>1</v>
      </c>
      <c r="DW59">
        <v>0</v>
      </c>
      <c r="DX59">
        <v>0</v>
      </c>
      <c r="DY59" s="1">
        <v>1.6933638443900001E-2</v>
      </c>
      <c r="DZ59" s="2">
        <v>10</v>
      </c>
      <c r="EA59">
        <v>60</v>
      </c>
      <c r="EB59" t="s">
        <v>1273</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1273</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1273</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1273</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1273</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1273</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1273</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1273</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1273</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1273</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1273</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1273</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f t="shared" si="75"/>
        <v>1</v>
      </c>
      <c r="OU59" s="244">
        <v>1</v>
      </c>
      <c r="OV59" s="218">
        <v>1</v>
      </c>
      <c r="OW59" s="245">
        <v>-5</v>
      </c>
      <c r="OX59">
        <f t="shared" si="105"/>
        <v>1</v>
      </c>
      <c r="OY59">
        <f t="shared" si="77"/>
        <v>-1</v>
      </c>
      <c r="OZ59" s="218"/>
      <c r="PA59">
        <f t="shared" si="103"/>
        <v>0</v>
      </c>
      <c r="PB59">
        <f t="shared" si="78"/>
        <v>0</v>
      </c>
      <c r="PC59">
        <f t="shared" si="79"/>
        <v>0</v>
      </c>
      <c r="PD59">
        <f t="shared" si="80"/>
        <v>0</v>
      </c>
      <c r="PE59" s="253"/>
      <c r="PF59" s="206">
        <v>42537</v>
      </c>
      <c r="PG59">
        <v>60</v>
      </c>
      <c r="PH59" t="str">
        <f t="shared" si="64"/>
        <v>TRUE</v>
      </c>
      <c r="PI59">
        <f>VLOOKUP($A59,'FuturesInfo (3)'!$A$2:$V$80,22)</f>
        <v>4</v>
      </c>
      <c r="PJ59" s="257">
        <v>2</v>
      </c>
      <c r="PK59">
        <f t="shared" si="81"/>
        <v>3</v>
      </c>
      <c r="PL59" s="139">
        <f>VLOOKUP($A59,'FuturesInfo (3)'!$A$2:$O$80,15)*PI59</f>
        <v>106200</v>
      </c>
      <c r="PM59" s="139">
        <f>VLOOKUP($A59,'FuturesInfo (3)'!$A$2:$O$80,15)*PK59</f>
        <v>79650</v>
      </c>
      <c r="PN59" s="200">
        <f t="shared" si="82"/>
        <v>0</v>
      </c>
      <c r="PO59" s="200">
        <f t="shared" si="83"/>
        <v>0</v>
      </c>
      <c r="PP59" s="200">
        <f t="shared" si="84"/>
        <v>0</v>
      </c>
      <c r="PQ59" s="200">
        <f t="shared" si="85"/>
        <v>0</v>
      </c>
      <c r="PR59" s="200">
        <f t="shared" si="107"/>
        <v>0</v>
      </c>
      <c r="PT59">
        <f t="shared" si="87"/>
        <v>1</v>
      </c>
      <c r="PU59" s="244"/>
      <c r="PV59" s="218"/>
      <c r="PW59" s="245"/>
      <c r="PX59">
        <f t="shared" si="106"/>
        <v>0</v>
      </c>
      <c r="PY59">
        <f t="shared" si="89"/>
        <v>0</v>
      </c>
      <c r="PZ59" s="218"/>
      <c r="QA59">
        <f t="shared" si="104"/>
        <v>1</v>
      </c>
      <c r="QB59">
        <f t="shared" si="90"/>
        <v>1</v>
      </c>
      <c r="QC59">
        <f t="shared" si="91"/>
        <v>1</v>
      </c>
      <c r="QD59">
        <f t="shared" si="92"/>
        <v>1</v>
      </c>
      <c r="QE59" s="253"/>
      <c r="QF59" s="206">
        <v>42537</v>
      </c>
      <c r="QG59">
        <v>60</v>
      </c>
      <c r="QH59" t="str">
        <f t="shared" si="65"/>
        <v>FALSE</v>
      </c>
      <c r="QI59">
        <f>VLOOKUP($A59,'FuturesInfo (3)'!$A$2:$V$80,22)</f>
        <v>4</v>
      </c>
      <c r="QJ59" s="257"/>
      <c r="QK59">
        <f t="shared" si="93"/>
        <v>3</v>
      </c>
      <c r="QL59" s="139">
        <f>VLOOKUP($A59,'FuturesInfo (3)'!$A$2:$O$80,15)*QI59</f>
        <v>106200</v>
      </c>
      <c r="QM59" s="139">
        <f>VLOOKUP($A59,'FuturesInfo (3)'!$A$2:$O$80,15)*QK59</f>
        <v>79650</v>
      </c>
      <c r="QN59" s="200">
        <f t="shared" si="94"/>
        <v>0</v>
      </c>
      <c r="QO59" s="200">
        <f t="shared" si="95"/>
        <v>0</v>
      </c>
      <c r="QP59" s="200">
        <f t="shared" si="96"/>
        <v>0</v>
      </c>
      <c r="QQ59" s="200">
        <f t="shared" si="97"/>
        <v>0</v>
      </c>
      <c r="QR59" s="200">
        <f t="shared" si="108"/>
        <v>0</v>
      </c>
    </row>
    <row r="60" spans="1:460"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99"/>
        <v>0</v>
      </c>
      <c r="BH60">
        <v>1</v>
      </c>
      <c r="BI60">
        <v>-1</v>
      </c>
      <c r="BJ60">
        <f t="shared" si="66"/>
        <v>0</v>
      </c>
      <c r="BK60" s="1">
        <v>-1.61408657373E-3</v>
      </c>
      <c r="BL60" s="2">
        <v>10</v>
      </c>
      <c r="BM60">
        <v>60</v>
      </c>
      <c r="BN60" t="str">
        <f t="shared" si="100"/>
        <v>TRUE</v>
      </c>
      <c r="BO60">
        <f>VLOOKUP($A60,'FuturesInfo (3)'!$A$2:$V$80,22)</f>
        <v>2</v>
      </c>
      <c r="BP60">
        <f t="shared" si="122"/>
        <v>2</v>
      </c>
      <c r="BQ60" s="139">
        <f>VLOOKUP($A60,'FuturesInfo (3)'!$A$2:$O$80,15)*BP60</f>
        <v>144260</v>
      </c>
      <c r="BR60" s="145">
        <f t="shared" si="67"/>
        <v>-232.84812912628979</v>
      </c>
      <c r="BT60">
        <f t="shared" si="68"/>
        <v>1</v>
      </c>
      <c r="BU60">
        <v>1</v>
      </c>
      <c r="BV60">
        <v>1</v>
      </c>
      <c r="BW60">
        <v>1</v>
      </c>
      <c r="BX60">
        <f t="shared" si="123"/>
        <v>1</v>
      </c>
      <c r="BY60">
        <f t="shared" si="124"/>
        <v>1</v>
      </c>
      <c r="BZ60" s="188">
        <v>2.16049382716E-2</v>
      </c>
      <c r="CA60" s="2">
        <v>10</v>
      </c>
      <c r="CB60">
        <v>60</v>
      </c>
      <c r="CC60" t="str">
        <f t="shared" si="125"/>
        <v>TRUE</v>
      </c>
      <c r="CD60">
        <f>VLOOKUP($A60,'FuturesInfo (3)'!$A$2:$V$80,22)</f>
        <v>2</v>
      </c>
      <c r="CE60">
        <f t="shared" si="53"/>
        <v>2</v>
      </c>
      <c r="CF60">
        <f t="shared" si="53"/>
        <v>2</v>
      </c>
      <c r="CG60" s="139">
        <f>VLOOKUP($A60,'FuturesInfo (3)'!$A$2:$O$80,15)*CE60</f>
        <v>144260</v>
      </c>
      <c r="CH60" s="145">
        <f t="shared" si="126"/>
        <v>3116.7283950610158</v>
      </c>
      <c r="CI60" s="145">
        <f t="shared" si="69"/>
        <v>3116.7283950610158</v>
      </c>
      <c r="CK60">
        <f t="shared" si="127"/>
        <v>1</v>
      </c>
      <c r="CL60">
        <v>-1</v>
      </c>
      <c r="CM60">
        <v>1</v>
      </c>
      <c r="CN60">
        <v>-1</v>
      </c>
      <c r="CO60">
        <f t="shared" si="101"/>
        <v>1</v>
      </c>
      <c r="CP60">
        <f t="shared" si="128"/>
        <v>0</v>
      </c>
      <c r="CQ60" s="1">
        <v>-2.5895554596499998E-3</v>
      </c>
      <c r="CR60" s="2">
        <v>10</v>
      </c>
      <c r="CS60">
        <v>60</v>
      </c>
      <c r="CT60" t="str">
        <f t="shared" si="129"/>
        <v>TRUE</v>
      </c>
      <c r="CU60">
        <f>VLOOKUP($A60,'FuturesInfo (3)'!$A$2:$V$80,22)</f>
        <v>2</v>
      </c>
      <c r="CV60">
        <f t="shared" si="130"/>
        <v>2</v>
      </c>
      <c r="CW60">
        <f t="shared" si="70"/>
        <v>2</v>
      </c>
      <c r="CX60" s="139">
        <f>VLOOKUP($A60,'FuturesInfo (3)'!$A$2:$O$80,15)*CW60</f>
        <v>144260</v>
      </c>
      <c r="CY60" s="200">
        <f t="shared" si="131"/>
        <v>373.56927060910897</v>
      </c>
      <c r="CZ60" s="200">
        <f t="shared" si="72"/>
        <v>-373.56927060910897</v>
      </c>
      <c r="DB60">
        <f t="shared" si="59"/>
        <v>-1</v>
      </c>
      <c r="DC60">
        <v>-1</v>
      </c>
      <c r="DD60">
        <v>1</v>
      </c>
      <c r="DE60">
        <v>1</v>
      </c>
      <c r="DF60">
        <f t="shared" si="102"/>
        <v>0</v>
      </c>
      <c r="DG60">
        <f t="shared" si="60"/>
        <v>1</v>
      </c>
      <c r="DH60" s="1">
        <v>5.1925573344900004E-3</v>
      </c>
      <c r="DI60" s="2">
        <v>10</v>
      </c>
      <c r="DJ60">
        <v>60</v>
      </c>
      <c r="DK60" t="str">
        <f t="shared" si="61"/>
        <v>TRUE</v>
      </c>
      <c r="DL60">
        <f>VLOOKUP($A60,'FuturesInfo (3)'!$A$2:$V$80,22)</f>
        <v>2</v>
      </c>
      <c r="DM60">
        <f t="shared" si="62"/>
        <v>2</v>
      </c>
      <c r="DN60">
        <f t="shared" si="73"/>
        <v>2</v>
      </c>
      <c r="DO60" s="139">
        <f>VLOOKUP($A60,'FuturesInfo (3)'!$A$2:$O$80,15)*DN60</f>
        <v>144260</v>
      </c>
      <c r="DP60" s="200">
        <f t="shared" si="63"/>
        <v>-749.07832107352749</v>
      </c>
      <c r="DQ60" s="200">
        <f t="shared" si="74"/>
        <v>749.07832107352749</v>
      </c>
      <c r="DS60">
        <v>-1</v>
      </c>
      <c r="DT60">
        <v>1</v>
      </c>
      <c r="DU60">
        <v>1</v>
      </c>
      <c r="DV60">
        <v>1</v>
      </c>
      <c r="DW60">
        <v>1</v>
      </c>
      <c r="DX60">
        <v>1</v>
      </c>
      <c r="DY60" s="1">
        <v>6.7441526761399997E-3</v>
      </c>
      <c r="DZ60" s="2">
        <v>10</v>
      </c>
      <c r="EA60">
        <v>60</v>
      </c>
      <c r="EB60" t="s">
        <v>1273</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1273</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1273</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1273</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1273</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1273</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1273</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1273</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1273</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1273</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1273</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1273</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f t="shared" si="75"/>
        <v>1</v>
      </c>
      <c r="OU60" s="244">
        <v>1</v>
      </c>
      <c r="OV60" s="218">
        <v>1</v>
      </c>
      <c r="OW60" s="245">
        <v>-3</v>
      </c>
      <c r="OX60">
        <f t="shared" si="105"/>
        <v>1</v>
      </c>
      <c r="OY60">
        <f t="shared" si="77"/>
        <v>-1</v>
      </c>
      <c r="OZ60" s="218"/>
      <c r="PA60">
        <f t="shared" si="103"/>
        <v>0</v>
      </c>
      <c r="PB60">
        <f t="shared" si="78"/>
        <v>0</v>
      </c>
      <c r="PC60">
        <f t="shared" si="79"/>
        <v>0</v>
      </c>
      <c r="PD60">
        <f t="shared" si="80"/>
        <v>0</v>
      </c>
      <c r="PE60" s="253"/>
      <c r="PF60" s="206">
        <v>42522</v>
      </c>
      <c r="PG60">
        <v>60</v>
      </c>
      <c r="PH60" t="str">
        <f t="shared" si="64"/>
        <v>TRUE</v>
      </c>
      <c r="PI60">
        <f>VLOOKUP($A60,'FuturesInfo (3)'!$A$2:$V$80,22)</f>
        <v>2</v>
      </c>
      <c r="PJ60" s="257">
        <v>2</v>
      </c>
      <c r="PK60">
        <f t="shared" si="81"/>
        <v>2</v>
      </c>
      <c r="PL60" s="139">
        <f>VLOOKUP($A60,'FuturesInfo (3)'!$A$2:$O$80,15)*PI60</f>
        <v>144260</v>
      </c>
      <c r="PM60" s="139">
        <f>VLOOKUP($A60,'FuturesInfo (3)'!$A$2:$O$80,15)*PK60</f>
        <v>144260</v>
      </c>
      <c r="PN60" s="200">
        <f t="shared" si="82"/>
        <v>0</v>
      </c>
      <c r="PO60" s="200">
        <f t="shared" si="83"/>
        <v>0</v>
      </c>
      <c r="PP60" s="200">
        <f t="shared" si="84"/>
        <v>0</v>
      </c>
      <c r="PQ60" s="200">
        <f t="shared" si="85"/>
        <v>0</v>
      </c>
      <c r="PR60" s="200">
        <f t="shared" si="107"/>
        <v>0</v>
      </c>
      <c r="PT60">
        <f t="shared" si="87"/>
        <v>1</v>
      </c>
      <c r="PU60" s="244"/>
      <c r="PV60" s="218"/>
      <c r="PW60" s="245"/>
      <c r="PX60">
        <f t="shared" si="106"/>
        <v>0</v>
      </c>
      <c r="PY60">
        <f t="shared" si="89"/>
        <v>0</v>
      </c>
      <c r="PZ60" s="218"/>
      <c r="QA60">
        <f t="shared" si="104"/>
        <v>1</v>
      </c>
      <c r="QB60">
        <f t="shared" si="90"/>
        <v>1</v>
      </c>
      <c r="QC60">
        <f t="shared" si="91"/>
        <v>1</v>
      </c>
      <c r="QD60">
        <f t="shared" si="92"/>
        <v>1</v>
      </c>
      <c r="QE60" s="253"/>
      <c r="QF60" s="206">
        <v>42522</v>
      </c>
      <c r="QG60">
        <v>60</v>
      </c>
      <c r="QH60" t="str">
        <f t="shared" si="65"/>
        <v>FALSE</v>
      </c>
      <c r="QI60">
        <f>VLOOKUP($A60,'FuturesInfo (3)'!$A$2:$V$80,22)</f>
        <v>2</v>
      </c>
      <c r="QJ60" s="257"/>
      <c r="QK60">
        <f t="shared" si="93"/>
        <v>2</v>
      </c>
      <c r="QL60" s="139">
        <f>VLOOKUP($A60,'FuturesInfo (3)'!$A$2:$O$80,15)*QI60</f>
        <v>144260</v>
      </c>
      <c r="QM60" s="139">
        <f>VLOOKUP($A60,'FuturesInfo (3)'!$A$2:$O$80,15)*QK60</f>
        <v>144260</v>
      </c>
      <c r="QN60" s="200">
        <f t="shared" si="94"/>
        <v>0</v>
      </c>
      <c r="QO60" s="200">
        <f t="shared" si="95"/>
        <v>0</v>
      </c>
      <c r="QP60" s="200">
        <f t="shared" si="96"/>
        <v>0</v>
      </c>
      <c r="QQ60" s="200">
        <f t="shared" si="97"/>
        <v>0</v>
      </c>
      <c r="QR60" s="200">
        <f t="shared" si="108"/>
        <v>0</v>
      </c>
    </row>
    <row r="61" spans="1:460"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99"/>
        <v>0</v>
      </c>
      <c r="BH61">
        <v>1</v>
      </c>
      <c r="BI61">
        <v>1</v>
      </c>
      <c r="BJ61">
        <f t="shared" si="66"/>
        <v>1</v>
      </c>
      <c r="BK61" s="1">
        <v>1.0079798403999999E-2</v>
      </c>
      <c r="BL61" s="2">
        <v>10</v>
      </c>
      <c r="BM61">
        <v>60</v>
      </c>
      <c r="BN61" t="str">
        <f t="shared" si="100"/>
        <v>TRUE</v>
      </c>
      <c r="BO61">
        <f>VLOOKUP($A61,'FuturesInfo (3)'!$A$2:$V$80,22)</f>
        <v>2</v>
      </c>
      <c r="BP61">
        <f t="shared" si="122"/>
        <v>2</v>
      </c>
      <c r="BQ61" s="139">
        <f>VLOOKUP($A61,'FuturesInfo (3)'!$A$2:$O$80,15)*BP61</f>
        <v>54880.000000000007</v>
      </c>
      <c r="BR61" s="145">
        <f t="shared" si="67"/>
        <v>553.17933641152001</v>
      </c>
      <c r="BT61">
        <f t="shared" si="68"/>
        <v>1</v>
      </c>
      <c r="BU61">
        <v>1</v>
      </c>
      <c r="BV61">
        <v>-1</v>
      </c>
      <c r="BW61">
        <v>-1</v>
      </c>
      <c r="BX61">
        <f t="shared" si="123"/>
        <v>0</v>
      </c>
      <c r="BY61">
        <f t="shared" si="124"/>
        <v>1</v>
      </c>
      <c r="BZ61" s="188">
        <v>-2.9106029105999999E-3</v>
      </c>
      <c r="CA61" s="2">
        <v>10</v>
      </c>
      <c r="CB61">
        <v>60</v>
      </c>
      <c r="CC61" t="str">
        <f t="shared" si="125"/>
        <v>TRUE</v>
      </c>
      <c r="CD61">
        <f>VLOOKUP($A61,'FuturesInfo (3)'!$A$2:$V$80,22)</f>
        <v>2</v>
      </c>
      <c r="CE61">
        <f t="shared" si="53"/>
        <v>2</v>
      </c>
      <c r="CF61">
        <f t="shared" si="53"/>
        <v>2</v>
      </c>
      <c r="CG61" s="139">
        <f>VLOOKUP($A61,'FuturesInfo (3)'!$A$2:$O$80,15)*CE61</f>
        <v>54880.000000000007</v>
      </c>
      <c r="CH61" s="145">
        <f t="shared" si="126"/>
        <v>-159.73388773372801</v>
      </c>
      <c r="CI61" s="145">
        <f t="shared" si="69"/>
        <v>159.73388773372801</v>
      </c>
      <c r="CK61">
        <f t="shared" si="127"/>
        <v>1</v>
      </c>
      <c r="CL61">
        <v>1</v>
      </c>
      <c r="CM61">
        <v>-1</v>
      </c>
      <c r="CN61">
        <v>1</v>
      </c>
      <c r="CO61">
        <f t="shared" si="101"/>
        <v>1</v>
      </c>
      <c r="CP61">
        <f t="shared" si="128"/>
        <v>0</v>
      </c>
      <c r="CQ61" s="1">
        <v>2.83569641368E-2</v>
      </c>
      <c r="CR61" s="2">
        <v>10</v>
      </c>
      <c r="CS61">
        <v>60</v>
      </c>
      <c r="CT61" t="str">
        <f t="shared" si="129"/>
        <v>TRUE</v>
      </c>
      <c r="CU61">
        <f>VLOOKUP($A61,'FuturesInfo (3)'!$A$2:$V$80,22)</f>
        <v>2</v>
      </c>
      <c r="CV61">
        <f t="shared" si="130"/>
        <v>2</v>
      </c>
      <c r="CW61">
        <f t="shared" si="70"/>
        <v>2</v>
      </c>
      <c r="CX61" s="139">
        <f>VLOOKUP($A61,'FuturesInfo (3)'!$A$2:$O$80,15)*CW61</f>
        <v>54880.000000000007</v>
      </c>
      <c r="CY61" s="200">
        <f t="shared" si="131"/>
        <v>1556.2301918275841</v>
      </c>
      <c r="CZ61" s="200">
        <f t="shared" si="72"/>
        <v>-1556.2301918275841</v>
      </c>
      <c r="DB61">
        <f t="shared" si="59"/>
        <v>1</v>
      </c>
      <c r="DC61">
        <v>1</v>
      </c>
      <c r="DD61">
        <v>-1</v>
      </c>
      <c r="DE61">
        <v>1</v>
      </c>
      <c r="DF61">
        <f t="shared" si="102"/>
        <v>1</v>
      </c>
      <c r="DG61">
        <f t="shared" si="60"/>
        <v>0</v>
      </c>
      <c r="DH61" s="1">
        <v>3.24412003244E-3</v>
      </c>
      <c r="DI61" s="2">
        <v>10</v>
      </c>
      <c r="DJ61">
        <v>60</v>
      </c>
      <c r="DK61" t="str">
        <f t="shared" si="61"/>
        <v>TRUE</v>
      </c>
      <c r="DL61">
        <f>VLOOKUP($A61,'FuturesInfo (3)'!$A$2:$V$80,22)</f>
        <v>2</v>
      </c>
      <c r="DM61">
        <f t="shared" si="62"/>
        <v>2</v>
      </c>
      <c r="DN61">
        <f t="shared" si="73"/>
        <v>2</v>
      </c>
      <c r="DO61" s="139">
        <f>VLOOKUP($A61,'FuturesInfo (3)'!$A$2:$O$80,15)*DN61</f>
        <v>54880.000000000007</v>
      </c>
      <c r="DP61" s="200">
        <f t="shared" si="63"/>
        <v>178.03730738030723</v>
      </c>
      <c r="DQ61" s="200">
        <f t="shared" si="74"/>
        <v>-178.03730738030723</v>
      </c>
      <c r="DS61">
        <v>1</v>
      </c>
      <c r="DT61">
        <v>1</v>
      </c>
      <c r="DU61">
        <v>-1</v>
      </c>
      <c r="DV61">
        <v>-1</v>
      </c>
      <c r="DW61">
        <v>0</v>
      </c>
      <c r="DX61">
        <v>1</v>
      </c>
      <c r="DY61" s="1">
        <v>-2.4252223120499999E-3</v>
      </c>
      <c r="DZ61" s="2">
        <v>10</v>
      </c>
      <c r="EA61">
        <v>60</v>
      </c>
      <c r="EB61" t="s">
        <v>1273</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1273</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1273</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1273</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1273</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1273</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1273</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1273</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1273</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1273</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1273</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1273</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f t="shared" si="75"/>
        <v>-1</v>
      </c>
      <c r="OU61" s="244">
        <v>-1</v>
      </c>
      <c r="OV61" s="218">
        <v>-1</v>
      </c>
      <c r="OW61" s="245">
        <v>-5</v>
      </c>
      <c r="OX61">
        <f t="shared" si="105"/>
        <v>-1</v>
      </c>
      <c r="OY61">
        <f t="shared" si="77"/>
        <v>1</v>
      </c>
      <c r="OZ61" s="218"/>
      <c r="PA61">
        <f t="shared" si="103"/>
        <v>0</v>
      </c>
      <c r="PB61">
        <f t="shared" si="78"/>
        <v>0</v>
      </c>
      <c r="PC61">
        <f t="shared" si="79"/>
        <v>0</v>
      </c>
      <c r="PD61">
        <f t="shared" si="80"/>
        <v>0</v>
      </c>
      <c r="PE61" s="253"/>
      <c r="PF61" s="206">
        <v>42537</v>
      </c>
      <c r="PG61">
        <v>60</v>
      </c>
      <c r="PH61" t="str">
        <f t="shared" si="64"/>
        <v>TRUE</v>
      </c>
      <c r="PI61">
        <f>VLOOKUP($A61,'FuturesInfo (3)'!$A$2:$V$80,22)</f>
        <v>2</v>
      </c>
      <c r="PJ61" s="257">
        <v>1</v>
      </c>
      <c r="PK61">
        <f t="shared" si="81"/>
        <v>3</v>
      </c>
      <c r="PL61" s="139">
        <f>VLOOKUP($A61,'FuturesInfo (3)'!$A$2:$O$80,15)*PI61</f>
        <v>54880.000000000007</v>
      </c>
      <c r="PM61" s="139">
        <f>VLOOKUP($A61,'FuturesInfo (3)'!$A$2:$O$80,15)*PK61</f>
        <v>82320.000000000015</v>
      </c>
      <c r="PN61" s="200">
        <f t="shared" si="82"/>
        <v>0</v>
      </c>
      <c r="PO61" s="200">
        <f t="shared" si="83"/>
        <v>0</v>
      </c>
      <c r="PP61" s="200">
        <f t="shared" si="84"/>
        <v>0</v>
      </c>
      <c r="PQ61" s="200">
        <f t="shared" si="85"/>
        <v>0</v>
      </c>
      <c r="PR61" s="200">
        <f t="shared" si="107"/>
        <v>0</v>
      </c>
      <c r="PT61">
        <f t="shared" si="87"/>
        <v>-1</v>
      </c>
      <c r="PU61" s="244"/>
      <c r="PV61" s="218"/>
      <c r="PW61" s="245"/>
      <c r="PX61">
        <f t="shared" si="106"/>
        <v>0</v>
      </c>
      <c r="PY61">
        <f t="shared" si="89"/>
        <v>0</v>
      </c>
      <c r="PZ61" s="218"/>
      <c r="QA61">
        <f t="shared" si="104"/>
        <v>1</v>
      </c>
      <c r="QB61">
        <f t="shared" si="90"/>
        <v>1</v>
      </c>
      <c r="QC61">
        <f t="shared" si="91"/>
        <v>1</v>
      </c>
      <c r="QD61">
        <f t="shared" si="92"/>
        <v>1</v>
      </c>
      <c r="QE61" s="253"/>
      <c r="QF61" s="206">
        <v>42537</v>
      </c>
      <c r="QG61">
        <v>60</v>
      </c>
      <c r="QH61" t="str">
        <f t="shared" si="65"/>
        <v>FALSE</v>
      </c>
      <c r="QI61">
        <f>VLOOKUP($A61,'FuturesInfo (3)'!$A$2:$V$80,22)</f>
        <v>2</v>
      </c>
      <c r="QJ61" s="257"/>
      <c r="QK61">
        <f t="shared" si="93"/>
        <v>2</v>
      </c>
      <c r="QL61" s="139">
        <f>VLOOKUP($A61,'FuturesInfo (3)'!$A$2:$O$80,15)*QI61</f>
        <v>54880.000000000007</v>
      </c>
      <c r="QM61" s="139">
        <f>VLOOKUP($A61,'FuturesInfo (3)'!$A$2:$O$80,15)*QK61</f>
        <v>54880.000000000007</v>
      </c>
      <c r="QN61" s="200">
        <f t="shared" si="94"/>
        <v>0</v>
      </c>
      <c r="QO61" s="200">
        <f t="shared" si="95"/>
        <v>0</v>
      </c>
      <c r="QP61" s="200">
        <f t="shared" si="96"/>
        <v>0</v>
      </c>
      <c r="QQ61" s="200">
        <f t="shared" si="97"/>
        <v>0</v>
      </c>
      <c r="QR61" s="200">
        <f t="shared" si="108"/>
        <v>0</v>
      </c>
    </row>
    <row r="62" spans="1:460"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99"/>
        <v>2</v>
      </c>
      <c r="BH62">
        <v>1</v>
      </c>
      <c r="BI62">
        <v>-1</v>
      </c>
      <c r="BJ62">
        <f t="shared" si="66"/>
        <v>0</v>
      </c>
      <c r="BK62" s="1">
        <v>-1.48323939484E-2</v>
      </c>
      <c r="BL62" s="2">
        <v>10</v>
      </c>
      <c r="BM62">
        <v>60</v>
      </c>
      <c r="BN62" t="str">
        <f t="shared" si="100"/>
        <v>TRUE</v>
      </c>
      <c r="BO62">
        <f>VLOOKUP($A62,'FuturesInfo (3)'!$A$2:$V$80,22)</f>
        <v>1</v>
      </c>
      <c r="BP62">
        <f t="shared" si="122"/>
        <v>1</v>
      </c>
      <c r="BQ62" s="139">
        <f>VLOOKUP($A62,'FuturesInfo (3)'!$A$2:$O$80,15)*BP62</f>
        <v>77712.761947836581</v>
      </c>
      <c r="BR62" s="145">
        <f t="shared" si="67"/>
        <v>-1152.6663000285412</v>
      </c>
      <c r="BT62">
        <f t="shared" si="68"/>
        <v>1</v>
      </c>
      <c r="BU62">
        <v>-1</v>
      </c>
      <c r="BV62">
        <v>-1</v>
      </c>
      <c r="BW62">
        <v>-1</v>
      </c>
      <c r="BX62">
        <f t="shared" si="123"/>
        <v>1</v>
      </c>
      <c r="BY62">
        <f t="shared" si="124"/>
        <v>1</v>
      </c>
      <c r="BZ62" s="188">
        <v>-1.6561276723899999E-2</v>
      </c>
      <c r="CA62" s="2">
        <v>10</v>
      </c>
      <c r="CB62">
        <v>60</v>
      </c>
      <c r="CC62" t="str">
        <f t="shared" si="125"/>
        <v>TRUE</v>
      </c>
      <c r="CD62">
        <f>VLOOKUP($A62,'FuturesInfo (3)'!$A$2:$V$80,22)</f>
        <v>1</v>
      </c>
      <c r="CE62">
        <f t="shared" si="53"/>
        <v>1</v>
      </c>
      <c r="CF62">
        <f t="shared" si="53"/>
        <v>1</v>
      </c>
      <c r="CG62" s="139">
        <f>VLOOKUP($A62,'FuturesInfo (3)'!$A$2:$O$80,15)*CE62</f>
        <v>77712.761947836581</v>
      </c>
      <c r="CH62" s="145">
        <f t="shared" si="126"/>
        <v>1287.0225555966874</v>
      </c>
      <c r="CI62" s="145">
        <f t="shared" si="69"/>
        <v>1287.0225555966874</v>
      </c>
      <c r="CK62">
        <f t="shared" si="127"/>
        <v>-1</v>
      </c>
      <c r="CL62">
        <v>-1</v>
      </c>
      <c r="CM62">
        <v>-1</v>
      </c>
      <c r="CN62">
        <v>1</v>
      </c>
      <c r="CO62">
        <f t="shared" si="101"/>
        <v>0</v>
      </c>
      <c r="CP62">
        <f t="shared" si="128"/>
        <v>0</v>
      </c>
      <c r="CQ62" s="1">
        <v>1.9902020820600001E-2</v>
      </c>
      <c r="CR62" s="2">
        <v>10</v>
      </c>
      <c r="CS62">
        <v>60</v>
      </c>
      <c r="CT62" t="str">
        <f t="shared" si="129"/>
        <v>TRUE</v>
      </c>
      <c r="CU62">
        <f>VLOOKUP($A62,'FuturesInfo (3)'!$A$2:$V$80,22)</f>
        <v>1</v>
      </c>
      <c r="CV62">
        <f t="shared" si="130"/>
        <v>1</v>
      </c>
      <c r="CW62">
        <f t="shared" si="70"/>
        <v>1</v>
      </c>
      <c r="CX62" s="139">
        <f>VLOOKUP($A62,'FuturesInfo (3)'!$A$2:$O$80,15)*CW62</f>
        <v>77712.761947836581</v>
      </c>
      <c r="CY62" s="200">
        <f t="shared" si="131"/>
        <v>-1546.641006312175</v>
      </c>
      <c r="CZ62" s="200">
        <f t="shared" si="72"/>
        <v>-1546.641006312175</v>
      </c>
      <c r="DB62">
        <f t="shared" si="59"/>
        <v>-1</v>
      </c>
      <c r="DC62">
        <v>-1</v>
      </c>
      <c r="DD62">
        <v>1</v>
      </c>
      <c r="DE62">
        <v>1</v>
      </c>
      <c r="DF62">
        <f t="shared" si="102"/>
        <v>0</v>
      </c>
      <c r="DG62">
        <f t="shared" si="60"/>
        <v>1</v>
      </c>
      <c r="DH62" s="1">
        <v>3.3023116181299999E-3</v>
      </c>
      <c r="DI62" s="2">
        <v>10</v>
      </c>
      <c r="DJ62">
        <v>60</v>
      </c>
      <c r="DK62" t="str">
        <f t="shared" si="61"/>
        <v>TRUE</v>
      </c>
      <c r="DL62">
        <f>VLOOKUP($A62,'FuturesInfo (3)'!$A$2:$V$80,22)</f>
        <v>1</v>
      </c>
      <c r="DM62">
        <f t="shared" si="62"/>
        <v>1</v>
      </c>
      <c r="DN62">
        <f t="shared" si="73"/>
        <v>1</v>
      </c>
      <c r="DO62" s="139">
        <f>VLOOKUP($A62,'FuturesInfo (3)'!$A$2:$O$80,15)*DN62</f>
        <v>77712.761947836581</v>
      </c>
      <c r="DP62" s="200">
        <f t="shared" si="63"/>
        <v>-256.63175665731171</v>
      </c>
      <c r="DQ62" s="200">
        <f t="shared" si="74"/>
        <v>256.63175665731171</v>
      </c>
      <c r="DS62">
        <v>-1</v>
      </c>
      <c r="DT62">
        <v>1</v>
      </c>
      <c r="DU62">
        <v>1</v>
      </c>
      <c r="DV62">
        <v>1</v>
      </c>
      <c r="DW62">
        <v>1</v>
      </c>
      <c r="DX62">
        <v>1</v>
      </c>
      <c r="DY62" s="1">
        <v>6.28366247756E-3</v>
      </c>
      <c r="DZ62" s="2">
        <v>10</v>
      </c>
      <c r="EA62">
        <v>60</v>
      </c>
      <c r="EB62" t="s">
        <v>1273</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1273</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1273</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1273</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1273</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1273</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1273</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1273</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1273</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1273</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1273</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1273</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f t="shared" si="75"/>
        <v>-1</v>
      </c>
      <c r="OU62" s="244">
        <v>-1</v>
      </c>
      <c r="OV62" s="218">
        <v>1</v>
      </c>
      <c r="OW62" s="245">
        <v>-4</v>
      </c>
      <c r="OX62">
        <f t="shared" si="105"/>
        <v>1</v>
      </c>
      <c r="OY62">
        <f t="shared" si="77"/>
        <v>-1</v>
      </c>
      <c r="OZ62" s="218"/>
      <c r="PA62">
        <f t="shared" si="103"/>
        <v>0</v>
      </c>
      <c r="PB62">
        <f t="shared" si="78"/>
        <v>0</v>
      </c>
      <c r="PC62">
        <f t="shared" si="79"/>
        <v>0</v>
      </c>
      <c r="PD62">
        <f t="shared" si="80"/>
        <v>0</v>
      </c>
      <c r="PE62" s="253"/>
      <c r="PF62" s="206">
        <v>42538</v>
      </c>
      <c r="PG62">
        <v>60</v>
      </c>
      <c r="PH62" t="str">
        <f t="shared" si="64"/>
        <v>TRUE</v>
      </c>
      <c r="PI62">
        <f>VLOOKUP($A62,'FuturesInfo (3)'!$A$2:$V$80,22)</f>
        <v>1</v>
      </c>
      <c r="PJ62" s="257">
        <v>2</v>
      </c>
      <c r="PK62">
        <f t="shared" si="81"/>
        <v>1</v>
      </c>
      <c r="PL62" s="139">
        <f>VLOOKUP($A62,'FuturesInfo (3)'!$A$2:$O$80,15)*PI62</f>
        <v>77712.761947836581</v>
      </c>
      <c r="PM62" s="139">
        <f>VLOOKUP($A62,'FuturesInfo (3)'!$A$2:$O$80,15)*PK62</f>
        <v>77712.761947836581</v>
      </c>
      <c r="PN62" s="200">
        <f t="shared" si="82"/>
        <v>0</v>
      </c>
      <c r="PO62" s="200">
        <f t="shared" si="83"/>
        <v>0</v>
      </c>
      <c r="PP62" s="200">
        <f t="shared" si="84"/>
        <v>0</v>
      </c>
      <c r="PQ62" s="200">
        <f t="shared" si="85"/>
        <v>0</v>
      </c>
      <c r="PR62" s="200">
        <f t="shared" si="107"/>
        <v>0</v>
      </c>
      <c r="PT62">
        <f t="shared" si="87"/>
        <v>-1</v>
      </c>
      <c r="PU62" s="244"/>
      <c r="PV62" s="218"/>
      <c r="PW62" s="245"/>
      <c r="PX62">
        <f t="shared" si="106"/>
        <v>0</v>
      </c>
      <c r="PY62">
        <f t="shared" si="89"/>
        <v>0</v>
      </c>
      <c r="PZ62" s="218"/>
      <c r="QA62">
        <f t="shared" si="104"/>
        <v>1</v>
      </c>
      <c r="QB62">
        <f t="shared" si="90"/>
        <v>1</v>
      </c>
      <c r="QC62">
        <f t="shared" si="91"/>
        <v>1</v>
      </c>
      <c r="QD62">
        <f t="shared" si="92"/>
        <v>1</v>
      </c>
      <c r="QE62" s="253"/>
      <c r="QF62" s="206">
        <v>42538</v>
      </c>
      <c r="QG62">
        <v>60</v>
      </c>
      <c r="QH62" t="str">
        <f t="shared" si="65"/>
        <v>FALSE</v>
      </c>
      <c r="QI62">
        <f>VLOOKUP($A62,'FuturesInfo (3)'!$A$2:$V$80,22)</f>
        <v>1</v>
      </c>
      <c r="QJ62" s="257"/>
      <c r="QK62">
        <f t="shared" si="93"/>
        <v>1</v>
      </c>
      <c r="QL62" s="139">
        <f>VLOOKUP($A62,'FuturesInfo (3)'!$A$2:$O$80,15)*QI62</f>
        <v>77712.761947836581</v>
      </c>
      <c r="QM62" s="139">
        <f>VLOOKUP($A62,'FuturesInfo (3)'!$A$2:$O$80,15)*QK62</f>
        <v>77712.761947836581</v>
      </c>
      <c r="QN62" s="200">
        <f t="shared" si="94"/>
        <v>0</v>
      </c>
      <c r="QO62" s="200">
        <f t="shared" si="95"/>
        <v>0</v>
      </c>
      <c r="QP62" s="200">
        <f t="shared" si="96"/>
        <v>0</v>
      </c>
      <c r="QQ62" s="200">
        <f t="shared" si="97"/>
        <v>0</v>
      </c>
      <c r="QR62" s="200">
        <f t="shared" si="108"/>
        <v>0</v>
      </c>
    </row>
    <row r="63" spans="1:460"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32">IF(J63="","FALSE","TRUE")</f>
        <v>TRUE</v>
      </c>
      <c r="N63">
        <f>ROUND(VLOOKUP($B63,MARGIN!$A$42:$P$172,16),0)</f>
        <v>2</v>
      </c>
      <c r="P63">
        <f t="shared" ref="P63:P69" si="133">-J63+Q63</f>
        <v>-2</v>
      </c>
      <c r="Q63">
        <v>-1</v>
      </c>
      <c r="R63">
        <v>1</v>
      </c>
      <c r="S63" t="s">
        <v>960</v>
      </c>
      <c r="T63" s="2" t="s">
        <v>31</v>
      </c>
      <c r="U63">
        <v>45</v>
      </c>
      <c r="V63" t="str">
        <f t="shared" ref="V63:V69" si="134">IF(Q63="","FALSE","TRUE")</f>
        <v>TRUE</v>
      </c>
      <c r="W63">
        <f>ROUND(VLOOKUP($B63,MARGIN!$A$42:$P$172,16),0)</f>
        <v>2</v>
      </c>
      <c r="X63">
        <f t="shared" ref="X63:X69" si="135">IF(ABS(Q63+R63)=2,ROUND(W63*(1+$X$13),0),W63)</f>
        <v>2</v>
      </c>
      <c r="Z63">
        <f t="shared" ref="Z63:Z69" si="136">-Q63+AA63</f>
        <v>2</v>
      </c>
      <c r="AA63">
        <v>1</v>
      </c>
      <c r="AB63">
        <v>1</v>
      </c>
      <c r="AC63" t="s">
        <v>960</v>
      </c>
      <c r="AD63" s="2" t="s">
        <v>31</v>
      </c>
      <c r="AE63">
        <v>45</v>
      </c>
      <c r="AF63" t="str">
        <f t="shared" ref="AF63:AF69" si="137">IF(AA63="","FALSE","TRUE")</f>
        <v>TRUE</v>
      </c>
      <c r="AG63">
        <f>ROUND(VLOOKUP($B63,MARGIN!$A$42:$P$172,16),0)</f>
        <v>2</v>
      </c>
      <c r="AH63">
        <f t="shared" ref="AH63:AH69" si="138">IF(ABS(AA63+AB63)=2,ROUND(AG63*(1+$X$13),0),IF(AB63="",AG63,ROUND(AG63*(1+-$AH$13),0)))</f>
        <v>3</v>
      </c>
      <c r="AI63" s="139" t="e">
        <f>VLOOKUP($B63,#REF!,2)*AH63</f>
        <v>#REF!</v>
      </c>
      <c r="AK63">
        <f t="shared" ref="AK63:AK69" si="139">-AB63+AL63</f>
        <v>0</v>
      </c>
      <c r="AL63">
        <v>1</v>
      </c>
      <c r="AM63">
        <v>1</v>
      </c>
      <c r="AN63" t="s">
        <v>960</v>
      </c>
      <c r="AO63" s="2" t="s">
        <v>31</v>
      </c>
      <c r="AP63">
        <v>45</v>
      </c>
      <c r="AQ63" t="str">
        <f t="shared" ref="AQ63:AQ69" si="140">IF(AL63="","FALSE","TRUE")</f>
        <v>TRUE</v>
      </c>
      <c r="AR63">
        <f>ROUND(VLOOKUP($B63,MARGIN!$A$42:$P$172,16),0)</f>
        <v>2</v>
      </c>
      <c r="AS63">
        <f t="shared" ref="AS63:AS69" si="141">IF(ABS(AL63+AM63)=2,ROUND(AR63*(1+$X$13),0),IF(AM63="",AR63,ROUND(AR63*(1+-$AH$13),0)))</f>
        <v>3</v>
      </c>
      <c r="AT63" s="139" t="e">
        <f>VLOOKUP($B63,#REF!,2)*AS63</f>
        <v>#REF!</v>
      </c>
      <c r="AV63">
        <f t="shared" ref="AV63:AV69" si="142">-AM63+AW63</f>
        <v>0</v>
      </c>
      <c r="AW63">
        <v>1</v>
      </c>
      <c r="AX63">
        <v>-1</v>
      </c>
      <c r="AY63">
        <v>-6.0783555285400003E-4</v>
      </c>
      <c r="AZ63" s="2" t="s">
        <v>31</v>
      </c>
      <c r="BA63">
        <v>45</v>
      </c>
      <c r="BB63" t="str">
        <f t="shared" ref="BB63:BB69" si="143">IF(AW63="","FALSE","TRUE")</f>
        <v>TRUE</v>
      </c>
      <c r="BC63">
        <f>ROUND(VLOOKUP($B63,MARGIN!$A$42:$P$172,16),0)</f>
        <v>2</v>
      </c>
      <c r="BD63">
        <f t="shared" ref="BD63:BD69" si="144">IF(ABS(AW63+AX63)=2,ROUND(BC63*(1+$X$13),0),IF(AX63="",BC63,ROUND(BC63*(1+-$AH$13),0)))</f>
        <v>2</v>
      </c>
      <c r="BE63" s="139" t="e">
        <f>VLOOKUP($B63,#REF!,2)*BD63</f>
        <v>#REF!</v>
      </c>
      <c r="BG63">
        <f t="shared" si="99"/>
        <v>2</v>
      </c>
      <c r="BH63">
        <v>1</v>
      </c>
      <c r="BI63">
        <v>1</v>
      </c>
      <c r="BJ63">
        <f t="shared" si="66"/>
        <v>1</v>
      </c>
      <c r="BK63" s="1">
        <v>2.3775295808899999E-3</v>
      </c>
      <c r="BL63" s="2">
        <v>10</v>
      </c>
      <c r="BM63">
        <v>60</v>
      </c>
      <c r="BN63" t="str">
        <f t="shared" si="100"/>
        <v>TRUE</v>
      </c>
      <c r="BO63">
        <f>VLOOKUP($A63,'FuturesInfo (3)'!$A$2:$V$80,22)</f>
        <v>2</v>
      </c>
      <c r="BP63">
        <f t="shared" si="122"/>
        <v>2</v>
      </c>
      <c r="BQ63" s="139">
        <f>VLOOKUP($A63,'FuturesInfo (3)'!$A$2:$O$80,15)*BP63</f>
        <v>178500</v>
      </c>
      <c r="BR63" s="145">
        <f t="shared" si="67"/>
        <v>424.38903018886498</v>
      </c>
      <c r="BT63">
        <f t="shared" si="68"/>
        <v>1</v>
      </c>
      <c r="BU63">
        <v>1</v>
      </c>
      <c r="BV63">
        <v>-1</v>
      </c>
      <c r="BW63">
        <v>-1</v>
      </c>
      <c r="BX63">
        <f t="shared" si="123"/>
        <v>0</v>
      </c>
      <c r="BY63">
        <f t="shared" si="124"/>
        <v>1</v>
      </c>
      <c r="BZ63" s="188">
        <v>-5.1299023663699999E-3</v>
      </c>
      <c r="CA63" s="2">
        <v>10</v>
      </c>
      <c r="CB63">
        <v>60</v>
      </c>
      <c r="CC63" t="str">
        <f t="shared" si="125"/>
        <v>TRUE</v>
      </c>
      <c r="CD63">
        <f>VLOOKUP($A63,'FuturesInfo (3)'!$A$2:$V$80,22)</f>
        <v>2</v>
      </c>
      <c r="CE63">
        <f t="shared" si="53"/>
        <v>2</v>
      </c>
      <c r="CF63">
        <f t="shared" si="53"/>
        <v>2</v>
      </c>
      <c r="CG63" s="139">
        <f>VLOOKUP($A63,'FuturesInfo (3)'!$A$2:$O$80,15)*CE63</f>
        <v>178500</v>
      </c>
      <c r="CH63" s="145">
        <f t="shared" si="126"/>
        <v>-915.68757239704496</v>
      </c>
      <c r="CI63" s="145">
        <f t="shared" si="69"/>
        <v>915.68757239704496</v>
      </c>
      <c r="CK63">
        <f t="shared" si="127"/>
        <v>1</v>
      </c>
      <c r="CL63">
        <v>1</v>
      </c>
      <c r="CM63">
        <v>-1</v>
      </c>
      <c r="CN63">
        <v>1</v>
      </c>
      <c r="CO63">
        <f t="shared" si="101"/>
        <v>1</v>
      </c>
      <c r="CP63">
        <f t="shared" si="128"/>
        <v>0</v>
      </c>
      <c r="CQ63" s="1">
        <v>3.6593479707300001E-3</v>
      </c>
      <c r="CR63" s="2">
        <v>10</v>
      </c>
      <c r="CS63">
        <v>60</v>
      </c>
      <c r="CT63" t="str">
        <f t="shared" si="129"/>
        <v>TRUE</v>
      </c>
      <c r="CU63">
        <f>VLOOKUP($A63,'FuturesInfo (3)'!$A$2:$V$80,22)</f>
        <v>2</v>
      </c>
      <c r="CV63">
        <f t="shared" si="130"/>
        <v>2</v>
      </c>
      <c r="CW63">
        <f t="shared" si="70"/>
        <v>2</v>
      </c>
      <c r="CX63" s="139">
        <f>VLOOKUP($A63,'FuturesInfo (3)'!$A$2:$O$80,15)*CW63</f>
        <v>178500</v>
      </c>
      <c r="CY63" s="200">
        <f t="shared" si="131"/>
        <v>653.19361277530504</v>
      </c>
      <c r="CZ63" s="200">
        <f t="shared" si="72"/>
        <v>-653.19361277530504</v>
      </c>
      <c r="DB63">
        <f t="shared" si="59"/>
        <v>1</v>
      </c>
      <c r="DC63">
        <v>1</v>
      </c>
      <c r="DD63">
        <v>-1</v>
      </c>
      <c r="DE63">
        <v>-1</v>
      </c>
      <c r="DF63">
        <f t="shared" si="102"/>
        <v>0</v>
      </c>
      <c r="DG63">
        <f t="shared" si="60"/>
        <v>1</v>
      </c>
      <c r="DH63" s="1">
        <v>-2.4859131587699999E-3</v>
      </c>
      <c r="DI63" s="2">
        <v>10</v>
      </c>
      <c r="DJ63">
        <v>60</v>
      </c>
      <c r="DK63" t="str">
        <f t="shared" si="61"/>
        <v>TRUE</v>
      </c>
      <c r="DL63">
        <f>VLOOKUP($A63,'FuturesInfo (3)'!$A$2:$V$80,22)</f>
        <v>2</v>
      </c>
      <c r="DM63">
        <f t="shared" si="62"/>
        <v>2</v>
      </c>
      <c r="DN63">
        <f t="shared" si="73"/>
        <v>2</v>
      </c>
      <c r="DO63" s="139">
        <f>VLOOKUP($A63,'FuturesInfo (3)'!$A$2:$O$80,15)*DN63</f>
        <v>178500</v>
      </c>
      <c r="DP63" s="200">
        <f t="shared" si="63"/>
        <v>-443.73549884044496</v>
      </c>
      <c r="DQ63" s="200">
        <f t="shared" si="74"/>
        <v>443.73549884044496</v>
      </c>
      <c r="DS63">
        <v>1</v>
      </c>
      <c r="DT63">
        <v>-1</v>
      </c>
      <c r="DU63">
        <v>-1</v>
      </c>
      <c r="DV63">
        <v>1</v>
      </c>
      <c r="DW63">
        <v>0</v>
      </c>
      <c r="DX63">
        <v>0</v>
      </c>
      <c r="DY63" s="1">
        <v>1.05222351443E-3</v>
      </c>
      <c r="DZ63" s="2">
        <v>10</v>
      </c>
      <c r="EA63">
        <v>60</v>
      </c>
      <c r="EB63" t="s">
        <v>1273</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1273</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1273</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1273</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1273</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1273</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1273</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1273</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1273</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1273</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1273</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1273</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f t="shared" si="75"/>
        <v>1</v>
      </c>
      <c r="OU63" s="244">
        <v>-1</v>
      </c>
      <c r="OV63" s="218">
        <v>1</v>
      </c>
      <c r="OW63" s="245">
        <v>4</v>
      </c>
      <c r="OX63">
        <f t="shared" si="105"/>
        <v>1</v>
      </c>
      <c r="OY63">
        <f t="shared" si="77"/>
        <v>1</v>
      </c>
      <c r="OZ63" s="218"/>
      <c r="PA63">
        <f t="shared" si="103"/>
        <v>0</v>
      </c>
      <c r="PB63">
        <f t="shared" si="78"/>
        <v>0</v>
      </c>
      <c r="PC63">
        <f t="shared" si="79"/>
        <v>0</v>
      </c>
      <c r="PD63">
        <f t="shared" si="80"/>
        <v>0</v>
      </c>
      <c r="PE63" s="253"/>
      <c r="PF63" s="206">
        <v>42538</v>
      </c>
      <c r="PG63">
        <v>60</v>
      </c>
      <c r="PH63" t="str">
        <f t="shared" si="64"/>
        <v>TRUE</v>
      </c>
      <c r="PI63">
        <f>VLOOKUP($A63,'FuturesInfo (3)'!$A$2:$V$80,22)</f>
        <v>2</v>
      </c>
      <c r="PJ63" s="257">
        <v>2</v>
      </c>
      <c r="PK63">
        <f t="shared" si="81"/>
        <v>2</v>
      </c>
      <c r="PL63" s="139">
        <f>VLOOKUP($A63,'FuturesInfo (3)'!$A$2:$O$80,15)*PI63</f>
        <v>178500</v>
      </c>
      <c r="PM63" s="139">
        <f>VLOOKUP($A63,'FuturesInfo (3)'!$A$2:$O$80,15)*PK63</f>
        <v>178500</v>
      </c>
      <c r="PN63" s="200">
        <f t="shared" si="82"/>
        <v>0</v>
      </c>
      <c r="PO63" s="200">
        <f t="shared" si="83"/>
        <v>0</v>
      </c>
      <c r="PP63" s="200">
        <f t="shared" si="84"/>
        <v>0</v>
      </c>
      <c r="PQ63" s="200">
        <f t="shared" si="85"/>
        <v>0</v>
      </c>
      <c r="PR63" s="200">
        <f t="shared" si="107"/>
        <v>0</v>
      </c>
      <c r="PT63">
        <f t="shared" si="87"/>
        <v>-1</v>
      </c>
      <c r="PU63" s="244"/>
      <c r="PV63" s="218"/>
      <c r="PW63" s="245"/>
      <c r="PX63">
        <f t="shared" si="106"/>
        <v>0</v>
      </c>
      <c r="PY63">
        <f t="shared" si="89"/>
        <v>0</v>
      </c>
      <c r="PZ63" s="218"/>
      <c r="QA63">
        <f t="shared" si="104"/>
        <v>1</v>
      </c>
      <c r="QB63">
        <f t="shared" si="90"/>
        <v>1</v>
      </c>
      <c r="QC63">
        <f t="shared" si="91"/>
        <v>1</v>
      </c>
      <c r="QD63">
        <f t="shared" si="92"/>
        <v>1</v>
      </c>
      <c r="QE63" s="253"/>
      <c r="QF63" s="206">
        <v>42538</v>
      </c>
      <c r="QG63">
        <v>60</v>
      </c>
      <c r="QH63" t="str">
        <f t="shared" si="65"/>
        <v>FALSE</v>
      </c>
      <c r="QI63">
        <f>VLOOKUP($A63,'FuturesInfo (3)'!$A$2:$V$80,22)</f>
        <v>2</v>
      </c>
      <c r="QJ63" s="257"/>
      <c r="QK63">
        <f t="shared" si="93"/>
        <v>2</v>
      </c>
      <c r="QL63" s="139">
        <f>VLOOKUP($A63,'FuturesInfo (3)'!$A$2:$O$80,15)*QI63</f>
        <v>178500</v>
      </c>
      <c r="QM63" s="139">
        <f>VLOOKUP($A63,'FuturesInfo (3)'!$A$2:$O$80,15)*QK63</f>
        <v>178500</v>
      </c>
      <c r="QN63" s="200">
        <f t="shared" si="94"/>
        <v>0</v>
      </c>
      <c r="QO63" s="200">
        <f t="shared" si="95"/>
        <v>0</v>
      </c>
      <c r="QP63" s="200">
        <f t="shared" si="96"/>
        <v>0</v>
      </c>
      <c r="QQ63" s="200">
        <f t="shared" si="97"/>
        <v>0</v>
      </c>
      <c r="QR63" s="200">
        <f t="shared" si="108"/>
        <v>0</v>
      </c>
    </row>
    <row r="64" spans="1:460"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32"/>
        <v>TRUE</v>
      </c>
      <c r="N64">
        <f>ROUND(VLOOKUP($B64,MARGIN!$A$42:$P$172,16),0)</f>
        <v>13</v>
      </c>
      <c r="P64">
        <f t="shared" si="133"/>
        <v>2</v>
      </c>
      <c r="Q64">
        <v>1</v>
      </c>
      <c r="S64" t="s">
        <v>206</v>
      </c>
      <c r="T64" s="2" t="s">
        <v>790</v>
      </c>
      <c r="U64">
        <v>60</v>
      </c>
      <c r="V64" t="str">
        <f t="shared" si="134"/>
        <v>TRUE</v>
      </c>
      <c r="W64">
        <f>ROUND(VLOOKUP($B64,MARGIN!$A$42:$P$172,16),0)</f>
        <v>13</v>
      </c>
      <c r="X64">
        <f t="shared" si="135"/>
        <v>13</v>
      </c>
      <c r="Z64">
        <f t="shared" si="136"/>
        <v>0</v>
      </c>
      <c r="AA64">
        <v>1</v>
      </c>
      <c r="AC64" t="s">
        <v>206</v>
      </c>
      <c r="AD64" s="2" t="s">
        <v>790</v>
      </c>
      <c r="AE64">
        <v>60</v>
      </c>
      <c r="AF64" t="str">
        <f t="shared" si="137"/>
        <v>TRUE</v>
      </c>
      <c r="AG64">
        <f>ROUND(VLOOKUP($B64,MARGIN!$A$42:$P$172,16),0)</f>
        <v>13</v>
      </c>
      <c r="AH64">
        <f t="shared" si="138"/>
        <v>13</v>
      </c>
      <c r="AI64" s="139" t="e">
        <f>VLOOKUP($B64,#REF!,2)*AH64</f>
        <v>#REF!</v>
      </c>
      <c r="AK64">
        <f t="shared" si="139"/>
        <v>1</v>
      </c>
      <c r="AL64">
        <v>1</v>
      </c>
      <c r="AN64" t="s">
        <v>206</v>
      </c>
      <c r="AO64" s="2" t="s">
        <v>790</v>
      </c>
      <c r="AP64">
        <v>60</v>
      </c>
      <c r="AQ64" t="str">
        <f t="shared" si="140"/>
        <v>TRUE</v>
      </c>
      <c r="AR64">
        <f>ROUND(VLOOKUP($B64,MARGIN!$A$42:$P$172,16),0)</f>
        <v>13</v>
      </c>
      <c r="AS64">
        <f t="shared" si="141"/>
        <v>13</v>
      </c>
      <c r="AT64" s="139" t="e">
        <f>VLOOKUP($B64,#REF!,2)*AS64</f>
        <v>#REF!</v>
      </c>
      <c r="AV64">
        <f t="shared" si="142"/>
        <v>1</v>
      </c>
      <c r="AW64">
        <v>1</v>
      </c>
      <c r="AX64" s="3">
        <v>1</v>
      </c>
      <c r="AY64">
        <v>6.6137566137599996E-3</v>
      </c>
      <c r="AZ64" s="2" t="s">
        <v>790</v>
      </c>
      <c r="BA64">
        <v>60</v>
      </c>
      <c r="BB64" t="str">
        <f t="shared" si="143"/>
        <v>TRUE</v>
      </c>
      <c r="BC64">
        <f>ROUND(VLOOKUP($B64,MARGIN!$A$42:$P$172,16),0)</f>
        <v>13</v>
      </c>
      <c r="BD64">
        <f t="shared" si="144"/>
        <v>16</v>
      </c>
      <c r="BE64" s="139" t="e">
        <f>VLOOKUP($B64,#REF!,2)*BD64</f>
        <v>#REF!</v>
      </c>
      <c r="BG64">
        <f t="shared" si="99"/>
        <v>-2</v>
      </c>
      <c r="BH64">
        <v>-1</v>
      </c>
      <c r="BI64">
        <v>1</v>
      </c>
      <c r="BJ64">
        <f t="shared" si="66"/>
        <v>0</v>
      </c>
      <c r="BK64" s="1">
        <v>2.6281208935600001E-3</v>
      </c>
      <c r="BL64" s="2">
        <v>10</v>
      </c>
      <c r="BM64">
        <v>60</v>
      </c>
      <c r="BN64" t="str">
        <f t="shared" si="100"/>
        <v>TRUE</v>
      </c>
      <c r="BO64">
        <f>VLOOKUP($A64,'FuturesInfo (3)'!$A$2:$V$80,22)</f>
        <v>6</v>
      </c>
      <c r="BP64">
        <f t="shared" si="122"/>
        <v>6</v>
      </c>
      <c r="BQ64" s="139">
        <f>VLOOKUP($A64,'FuturesInfo (3)'!$A$2:$O$80,15)*BP64</f>
        <v>63000</v>
      </c>
      <c r="BR64" s="145">
        <f t="shared" si="67"/>
        <v>-165.57161629428001</v>
      </c>
      <c r="BT64">
        <f t="shared" si="68"/>
        <v>-1</v>
      </c>
      <c r="BU64">
        <v>-1</v>
      </c>
      <c r="BV64">
        <v>1</v>
      </c>
      <c r="BW64">
        <v>-1</v>
      </c>
      <c r="BX64">
        <f t="shared" si="123"/>
        <v>1</v>
      </c>
      <c r="BY64">
        <f t="shared" si="124"/>
        <v>0</v>
      </c>
      <c r="BZ64" s="188">
        <v>-1.44167758847E-2</v>
      </c>
      <c r="CA64" s="2">
        <v>10</v>
      </c>
      <c r="CB64">
        <v>60</v>
      </c>
      <c r="CC64" t="str">
        <f t="shared" si="125"/>
        <v>TRUE</v>
      </c>
      <c r="CD64">
        <f>VLOOKUP($A64,'FuturesInfo (3)'!$A$2:$V$80,22)</f>
        <v>6</v>
      </c>
      <c r="CE64">
        <f t="shared" si="53"/>
        <v>6</v>
      </c>
      <c r="CF64">
        <f t="shared" si="53"/>
        <v>6</v>
      </c>
      <c r="CG64" s="139">
        <f>VLOOKUP($A64,'FuturesInfo (3)'!$A$2:$O$80,15)*CE64</f>
        <v>63000</v>
      </c>
      <c r="CH64" s="145">
        <f t="shared" si="126"/>
        <v>908.25688073610002</v>
      </c>
      <c r="CI64" s="145">
        <f t="shared" si="69"/>
        <v>-908.25688073610002</v>
      </c>
      <c r="CK64">
        <f t="shared" si="127"/>
        <v>-1</v>
      </c>
      <c r="CL64">
        <v>1</v>
      </c>
      <c r="CM64">
        <v>1</v>
      </c>
      <c r="CN64">
        <v>1</v>
      </c>
      <c r="CO64">
        <f t="shared" si="101"/>
        <v>1</v>
      </c>
      <c r="CP64">
        <f t="shared" si="128"/>
        <v>1</v>
      </c>
      <c r="CQ64" s="1">
        <v>3.0585106383000001E-2</v>
      </c>
      <c r="CR64" s="2">
        <v>10</v>
      </c>
      <c r="CS64">
        <v>60</v>
      </c>
      <c r="CT64" t="str">
        <f t="shared" si="129"/>
        <v>TRUE</v>
      </c>
      <c r="CU64">
        <f>VLOOKUP($A64,'FuturesInfo (3)'!$A$2:$V$80,22)</f>
        <v>6</v>
      </c>
      <c r="CV64">
        <f t="shared" si="130"/>
        <v>8</v>
      </c>
      <c r="CW64">
        <f t="shared" si="70"/>
        <v>6</v>
      </c>
      <c r="CX64" s="139">
        <f>VLOOKUP($A64,'FuturesInfo (3)'!$A$2:$O$80,15)*CW64</f>
        <v>63000</v>
      </c>
      <c r="CY64" s="200">
        <f t="shared" si="131"/>
        <v>1926.8617021289999</v>
      </c>
      <c r="CZ64" s="200">
        <f t="shared" si="72"/>
        <v>1926.8617021289999</v>
      </c>
      <c r="DB64">
        <f t="shared" si="59"/>
        <v>1</v>
      </c>
      <c r="DC64">
        <v>-1</v>
      </c>
      <c r="DD64">
        <v>1</v>
      </c>
      <c r="DE64">
        <v>1</v>
      </c>
      <c r="DF64">
        <f t="shared" si="102"/>
        <v>0</v>
      </c>
      <c r="DG64">
        <f t="shared" si="60"/>
        <v>1</v>
      </c>
      <c r="DH64" s="1">
        <v>1.41935483871E-2</v>
      </c>
      <c r="DI64" s="2">
        <v>10</v>
      </c>
      <c r="DJ64">
        <v>60</v>
      </c>
      <c r="DK64" t="str">
        <f t="shared" si="61"/>
        <v>TRUE</v>
      </c>
      <c r="DL64">
        <f>VLOOKUP($A64,'FuturesInfo (3)'!$A$2:$V$80,22)</f>
        <v>6</v>
      </c>
      <c r="DM64">
        <f t="shared" si="62"/>
        <v>5</v>
      </c>
      <c r="DN64">
        <f t="shared" si="73"/>
        <v>6</v>
      </c>
      <c r="DO64" s="139">
        <f>VLOOKUP($A64,'FuturesInfo (3)'!$A$2:$O$80,15)*DN64</f>
        <v>63000</v>
      </c>
      <c r="DP64" s="200">
        <f t="shared" si="63"/>
        <v>-894.19354838729998</v>
      </c>
      <c r="DQ64" s="200">
        <f t="shared" si="74"/>
        <v>894.19354838729998</v>
      </c>
      <c r="DS64">
        <v>-1</v>
      </c>
      <c r="DT64">
        <v>-1</v>
      </c>
      <c r="DU64">
        <v>1</v>
      </c>
      <c r="DV64">
        <v>1</v>
      </c>
      <c r="DW64">
        <v>0</v>
      </c>
      <c r="DX64">
        <v>1</v>
      </c>
      <c r="DY64" s="1">
        <v>4.70737913486E-2</v>
      </c>
      <c r="DZ64" s="2">
        <v>10</v>
      </c>
      <c r="EA64">
        <v>60</v>
      </c>
      <c r="EB64" t="s">
        <v>1273</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1273</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1273</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1273</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1273</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1273</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1273</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1273</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1273</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1273</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1273</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1273</v>
      </c>
      <c r="OI64">
        <v>6</v>
      </c>
      <c r="OJ64" s="257">
        <v>1</v>
      </c>
      <c r="OK64">
        <v>8</v>
      </c>
      <c r="OL64" s="139">
        <v>63000</v>
      </c>
      <c r="OM64" s="139">
        <v>84000</v>
      </c>
      <c r="ON64" s="200">
        <v>1961.9377162623</v>
      </c>
      <c r="OO64" s="200">
        <v>2615.9169550164002</v>
      </c>
      <c r="OP64" s="200">
        <v>1961.9377162623</v>
      </c>
      <c r="OQ64" s="200">
        <v>1961.9377162623</v>
      </c>
      <c r="OR64" s="200">
        <v>1961.9377162623</v>
      </c>
      <c r="OT64">
        <f t="shared" si="75"/>
        <v>-1</v>
      </c>
      <c r="OU64" s="244">
        <v>-1</v>
      </c>
      <c r="OV64" s="218">
        <v>1</v>
      </c>
      <c r="OW64" s="245">
        <v>-4</v>
      </c>
      <c r="OX64">
        <f t="shared" si="105"/>
        <v>1</v>
      </c>
      <c r="OY64">
        <f t="shared" si="77"/>
        <v>-1</v>
      </c>
      <c r="OZ64" s="218"/>
      <c r="PA64">
        <f t="shared" si="103"/>
        <v>0</v>
      </c>
      <c r="PB64">
        <f t="shared" si="78"/>
        <v>0</v>
      </c>
      <c r="PC64">
        <f t="shared" si="79"/>
        <v>0</v>
      </c>
      <c r="PD64">
        <f t="shared" si="80"/>
        <v>0</v>
      </c>
      <c r="PE64" s="253"/>
      <c r="PF64" s="206">
        <v>42538</v>
      </c>
      <c r="PG64">
        <v>60</v>
      </c>
      <c r="PH64" t="str">
        <f t="shared" si="64"/>
        <v>TRUE</v>
      </c>
      <c r="PI64">
        <f>VLOOKUP($A64,'FuturesInfo (3)'!$A$2:$V$80,22)</f>
        <v>6</v>
      </c>
      <c r="PJ64" s="257">
        <v>2</v>
      </c>
      <c r="PK64">
        <f t="shared" si="81"/>
        <v>5</v>
      </c>
      <c r="PL64" s="139">
        <f>VLOOKUP($A64,'FuturesInfo (3)'!$A$2:$O$80,15)*PI64</f>
        <v>63000</v>
      </c>
      <c r="PM64" s="139">
        <f>VLOOKUP($A64,'FuturesInfo (3)'!$A$2:$O$80,15)*PK64</f>
        <v>52500</v>
      </c>
      <c r="PN64" s="200">
        <f t="shared" si="82"/>
        <v>0</v>
      </c>
      <c r="PO64" s="200">
        <f t="shared" si="83"/>
        <v>0</v>
      </c>
      <c r="PP64" s="200">
        <f t="shared" si="84"/>
        <v>0</v>
      </c>
      <c r="PQ64" s="200">
        <f t="shared" si="85"/>
        <v>0</v>
      </c>
      <c r="PR64" s="200">
        <f t="shared" si="107"/>
        <v>0</v>
      </c>
      <c r="PT64">
        <f t="shared" si="87"/>
        <v>-1</v>
      </c>
      <c r="PU64" s="244"/>
      <c r="PV64" s="218"/>
      <c r="PW64" s="245"/>
      <c r="PX64">
        <f t="shared" si="106"/>
        <v>0</v>
      </c>
      <c r="PY64">
        <f t="shared" si="89"/>
        <v>0</v>
      </c>
      <c r="PZ64" s="218"/>
      <c r="QA64">
        <f t="shared" si="104"/>
        <v>1</v>
      </c>
      <c r="QB64">
        <f t="shared" si="90"/>
        <v>1</v>
      </c>
      <c r="QC64">
        <f t="shared" si="91"/>
        <v>1</v>
      </c>
      <c r="QD64">
        <f t="shared" si="92"/>
        <v>1</v>
      </c>
      <c r="QE64" s="253"/>
      <c r="QF64" s="206">
        <v>42538</v>
      </c>
      <c r="QG64">
        <v>60</v>
      </c>
      <c r="QH64" t="str">
        <f t="shared" si="65"/>
        <v>FALSE</v>
      </c>
      <c r="QI64">
        <f>VLOOKUP($A64,'FuturesInfo (3)'!$A$2:$V$80,22)</f>
        <v>6</v>
      </c>
      <c r="QJ64" s="257"/>
      <c r="QK64">
        <f t="shared" si="93"/>
        <v>5</v>
      </c>
      <c r="QL64" s="139">
        <f>VLOOKUP($A64,'FuturesInfo (3)'!$A$2:$O$80,15)*QI64</f>
        <v>63000</v>
      </c>
      <c r="QM64" s="139">
        <f>VLOOKUP($A64,'FuturesInfo (3)'!$A$2:$O$80,15)*QK64</f>
        <v>52500</v>
      </c>
      <c r="QN64" s="200">
        <f t="shared" si="94"/>
        <v>0</v>
      </c>
      <c r="QO64" s="200">
        <f t="shared" si="95"/>
        <v>0</v>
      </c>
      <c r="QP64" s="200">
        <f t="shared" si="96"/>
        <v>0</v>
      </c>
      <c r="QQ64" s="200">
        <f t="shared" si="97"/>
        <v>0</v>
      </c>
      <c r="QR64" s="200">
        <f t="shared" si="108"/>
        <v>0</v>
      </c>
    </row>
    <row r="65" spans="1:460"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32"/>
        <v>TRUE</v>
      </c>
      <c r="N65">
        <f>ROUND(VLOOKUP($B65,MARGIN!$A$42:$P$172,16),0)</f>
        <v>5</v>
      </c>
      <c r="P65">
        <f t="shared" si="133"/>
        <v>-2</v>
      </c>
      <c r="Q65" s="3">
        <v>-1</v>
      </c>
      <c r="R65" s="3"/>
      <c r="S65" s="3" t="s">
        <v>240</v>
      </c>
      <c r="T65" s="146" t="s">
        <v>925</v>
      </c>
      <c r="U65" s="3">
        <v>60</v>
      </c>
      <c r="V65" t="str">
        <f t="shared" si="134"/>
        <v>TRUE</v>
      </c>
      <c r="W65">
        <f>ROUND(VLOOKUP($B65,MARGIN!$A$42:$P$172,16),0)</f>
        <v>5</v>
      </c>
      <c r="X65">
        <f t="shared" si="135"/>
        <v>5</v>
      </c>
      <c r="Z65">
        <f t="shared" si="136"/>
        <v>0</v>
      </c>
      <c r="AA65" s="3">
        <v>-1</v>
      </c>
      <c r="AB65" s="3">
        <v>-1</v>
      </c>
      <c r="AC65" s="3" t="s">
        <v>994</v>
      </c>
      <c r="AD65" s="146" t="s">
        <v>925</v>
      </c>
      <c r="AE65" s="3">
        <v>60</v>
      </c>
      <c r="AF65" t="str">
        <f t="shared" si="137"/>
        <v>TRUE</v>
      </c>
      <c r="AG65">
        <f>ROUND(VLOOKUP($B65,MARGIN!$A$42:$P$172,16),0)</f>
        <v>5</v>
      </c>
      <c r="AH65">
        <f t="shared" si="138"/>
        <v>6</v>
      </c>
      <c r="AI65" s="139" t="e">
        <f>VLOOKUP($B65,#REF!,2)*AH65</f>
        <v>#REF!</v>
      </c>
      <c r="AK65">
        <f t="shared" si="139"/>
        <v>0</v>
      </c>
      <c r="AL65" s="3">
        <v>-1</v>
      </c>
      <c r="AM65" s="3">
        <v>-1</v>
      </c>
      <c r="AN65" s="3" t="s">
        <v>994</v>
      </c>
      <c r="AO65" s="146" t="s">
        <v>925</v>
      </c>
      <c r="AP65" s="3">
        <v>60</v>
      </c>
      <c r="AQ65" t="str">
        <f t="shared" si="140"/>
        <v>TRUE</v>
      </c>
      <c r="AR65">
        <f>ROUND(VLOOKUP($B65,MARGIN!$A$42:$P$172,16),0)</f>
        <v>5</v>
      </c>
      <c r="AS65">
        <f t="shared" si="141"/>
        <v>6</v>
      </c>
      <c r="AT65" s="139" t="e">
        <f>VLOOKUP($B65,#REF!,2)*AS65</f>
        <v>#REF!</v>
      </c>
      <c r="AV65">
        <f t="shared" si="142"/>
        <v>0</v>
      </c>
      <c r="AW65" s="3">
        <v>-1</v>
      </c>
      <c r="AX65">
        <v>1</v>
      </c>
      <c r="AY65" s="3">
        <v>1.11438872501E-2</v>
      </c>
      <c r="AZ65" s="146" t="s">
        <v>925</v>
      </c>
      <c r="BA65" s="3">
        <v>60</v>
      </c>
      <c r="BB65" t="str">
        <f t="shared" si="143"/>
        <v>TRUE</v>
      </c>
      <c r="BC65">
        <f>ROUND(VLOOKUP($B65,MARGIN!$A$42:$P$172,16),0)</f>
        <v>5</v>
      </c>
      <c r="BD65">
        <f t="shared" si="144"/>
        <v>4</v>
      </c>
      <c r="BE65" s="139" t="e">
        <f>VLOOKUP($B65,#REF!,2)*BD65</f>
        <v>#REF!</v>
      </c>
      <c r="BG65">
        <f t="shared" si="99"/>
        <v>0</v>
      </c>
      <c r="BH65" s="3">
        <v>1</v>
      </c>
      <c r="BI65" s="3">
        <v>1</v>
      </c>
      <c r="BJ65">
        <f t="shared" si="66"/>
        <v>1</v>
      </c>
      <c r="BK65" s="5">
        <v>1.8152350080999999E-2</v>
      </c>
      <c r="BL65" s="171">
        <v>10</v>
      </c>
      <c r="BM65" s="3">
        <v>60</v>
      </c>
      <c r="BN65" t="str">
        <f t="shared" si="100"/>
        <v>TRUE</v>
      </c>
      <c r="BO65">
        <f>VLOOKUP($A65,'FuturesInfo (3)'!$A$2:$V$80,22)</f>
        <v>3</v>
      </c>
      <c r="BP65">
        <f t="shared" si="122"/>
        <v>3</v>
      </c>
      <c r="BQ65" s="139">
        <f>VLOOKUP($A65,'FuturesInfo (3)'!$A$2:$O$80,15)*BP65</f>
        <v>77197.5</v>
      </c>
      <c r="BR65" s="145">
        <f t="shared" si="67"/>
        <v>1401.3160453779974</v>
      </c>
      <c r="BT65" s="3">
        <f t="shared" si="68"/>
        <v>1</v>
      </c>
      <c r="BU65" s="3">
        <v>1</v>
      </c>
      <c r="BV65">
        <v>1</v>
      </c>
      <c r="BW65" s="3">
        <v>1</v>
      </c>
      <c r="BX65">
        <f t="shared" si="123"/>
        <v>1</v>
      </c>
      <c r="BY65">
        <f t="shared" si="124"/>
        <v>1</v>
      </c>
      <c r="BZ65" s="189">
        <v>9.2327284304400004E-3</v>
      </c>
      <c r="CA65" s="171">
        <v>10</v>
      </c>
      <c r="CB65" s="3">
        <v>60</v>
      </c>
      <c r="CC65" t="str">
        <f t="shared" si="125"/>
        <v>TRUE</v>
      </c>
      <c r="CD65">
        <f>VLOOKUP($A65,'FuturesInfo (3)'!$A$2:$V$80,22)</f>
        <v>3</v>
      </c>
      <c r="CE65">
        <f t="shared" si="53"/>
        <v>3</v>
      </c>
      <c r="CF65">
        <f t="shared" si="53"/>
        <v>3</v>
      </c>
      <c r="CG65" s="139">
        <f>VLOOKUP($A65,'FuturesInfo (3)'!$A$2:$O$80,15)*CE65</f>
        <v>77197.5</v>
      </c>
      <c r="CH65" s="145">
        <f t="shared" si="126"/>
        <v>712.74355300889192</v>
      </c>
      <c r="CI65" s="145">
        <f t="shared" si="69"/>
        <v>712.74355300889192</v>
      </c>
      <c r="CK65" s="3">
        <f t="shared" si="127"/>
        <v>1</v>
      </c>
      <c r="CL65" s="3">
        <v>1</v>
      </c>
      <c r="CM65">
        <v>1</v>
      </c>
      <c r="CN65" s="3">
        <v>1</v>
      </c>
      <c r="CO65">
        <f t="shared" si="101"/>
        <v>1</v>
      </c>
      <c r="CP65">
        <f t="shared" si="128"/>
        <v>1</v>
      </c>
      <c r="CQ65" s="5">
        <v>5.4889589905400001E-2</v>
      </c>
      <c r="CR65" s="171">
        <v>10</v>
      </c>
      <c r="CS65" s="3">
        <v>60</v>
      </c>
      <c r="CT65" t="str">
        <f t="shared" si="129"/>
        <v>TRUE</v>
      </c>
      <c r="CU65">
        <f>VLOOKUP($A65,'FuturesInfo (3)'!$A$2:$V$80,22)</f>
        <v>3</v>
      </c>
      <c r="CV65">
        <f t="shared" si="130"/>
        <v>4</v>
      </c>
      <c r="CW65">
        <f t="shared" si="70"/>
        <v>3</v>
      </c>
      <c r="CX65" s="139">
        <f>VLOOKUP($A65,'FuturesInfo (3)'!$A$2:$O$80,15)*CW65</f>
        <v>77197.5</v>
      </c>
      <c r="CY65" s="200">
        <f t="shared" si="131"/>
        <v>4237.3391167221162</v>
      </c>
      <c r="CZ65" s="200">
        <f t="shared" si="72"/>
        <v>4237.3391167221162</v>
      </c>
      <c r="DB65" s="3">
        <f t="shared" si="59"/>
        <v>1</v>
      </c>
      <c r="DC65" s="3">
        <v>1</v>
      </c>
      <c r="DD65">
        <v>1</v>
      </c>
      <c r="DE65" s="3">
        <v>1</v>
      </c>
      <c r="DF65">
        <f t="shared" si="102"/>
        <v>1</v>
      </c>
      <c r="DG65">
        <f t="shared" si="60"/>
        <v>1</v>
      </c>
      <c r="DH65" s="5">
        <v>1.79425837321E-3</v>
      </c>
      <c r="DI65" s="171">
        <v>10</v>
      </c>
      <c r="DJ65" s="3">
        <v>60</v>
      </c>
      <c r="DK65" t="str">
        <f t="shared" si="61"/>
        <v>TRUE</v>
      </c>
      <c r="DL65">
        <f>VLOOKUP($A65,'FuturesInfo (3)'!$A$2:$V$80,22)</f>
        <v>3</v>
      </c>
      <c r="DM65">
        <f t="shared" si="62"/>
        <v>4</v>
      </c>
      <c r="DN65">
        <f t="shared" si="73"/>
        <v>3</v>
      </c>
      <c r="DO65" s="139">
        <f>VLOOKUP($A65,'FuturesInfo (3)'!$A$2:$O$80,15)*DN65</f>
        <v>77197.5</v>
      </c>
      <c r="DP65" s="200">
        <f t="shared" si="63"/>
        <v>138.51226076587898</v>
      </c>
      <c r="DQ65" s="200">
        <f t="shared" si="74"/>
        <v>138.51226076587898</v>
      </c>
      <c r="DS65" s="3">
        <v>1</v>
      </c>
      <c r="DT65" s="3">
        <v>1</v>
      </c>
      <c r="DU65">
        <v>1</v>
      </c>
      <c r="DV65" s="3">
        <v>-1</v>
      </c>
      <c r="DW65">
        <v>0</v>
      </c>
      <c r="DX65">
        <v>0</v>
      </c>
      <c r="DY65" s="5">
        <v>-1.9104477611900001E-2</v>
      </c>
      <c r="DZ65" s="171">
        <v>10</v>
      </c>
      <c r="EA65" s="3">
        <v>60</v>
      </c>
      <c r="EB65" t="s">
        <v>1273</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1273</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1273</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1273</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1273</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1273</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1273</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1273</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1273</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1273</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1273</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1273</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f t="shared" si="75"/>
        <v>1</v>
      </c>
      <c r="OU65" s="246">
        <v>1</v>
      </c>
      <c r="OV65" s="218">
        <v>-1</v>
      </c>
      <c r="OW65" s="245">
        <v>-20</v>
      </c>
      <c r="OX65">
        <f t="shared" si="105"/>
        <v>1</v>
      </c>
      <c r="OY65">
        <f t="shared" si="77"/>
        <v>1</v>
      </c>
      <c r="OZ65" s="250"/>
      <c r="PA65">
        <f t="shared" si="103"/>
        <v>0</v>
      </c>
      <c r="PB65">
        <f t="shared" si="78"/>
        <v>0</v>
      </c>
      <c r="PC65">
        <f t="shared" si="79"/>
        <v>0</v>
      </c>
      <c r="PD65">
        <f t="shared" si="80"/>
        <v>0</v>
      </c>
      <c r="PE65" s="251"/>
      <c r="PF65" s="206">
        <v>42515</v>
      </c>
      <c r="PG65" s="3">
        <v>60</v>
      </c>
      <c r="PH65" t="str">
        <f t="shared" si="64"/>
        <v>TRUE</v>
      </c>
      <c r="PI65">
        <f>VLOOKUP($A65,'FuturesInfo (3)'!$A$2:$V$80,22)</f>
        <v>3</v>
      </c>
      <c r="PJ65" s="257">
        <v>2</v>
      </c>
      <c r="PK65">
        <f t="shared" si="81"/>
        <v>2</v>
      </c>
      <c r="PL65" s="139">
        <f>VLOOKUP($A65,'FuturesInfo (3)'!$A$2:$O$80,15)*PI65</f>
        <v>77197.5</v>
      </c>
      <c r="PM65" s="139">
        <f>VLOOKUP($A65,'FuturesInfo (3)'!$A$2:$O$80,15)*PK65</f>
        <v>51465</v>
      </c>
      <c r="PN65" s="200">
        <f t="shared" si="82"/>
        <v>0</v>
      </c>
      <c r="PO65" s="200">
        <f t="shared" si="83"/>
        <v>0</v>
      </c>
      <c r="PP65" s="200">
        <f t="shared" si="84"/>
        <v>0</v>
      </c>
      <c r="PQ65" s="200">
        <f t="shared" si="85"/>
        <v>0</v>
      </c>
      <c r="PR65" s="200">
        <f t="shared" si="107"/>
        <v>0</v>
      </c>
      <c r="PT65">
        <f t="shared" si="87"/>
        <v>1</v>
      </c>
      <c r="PU65" s="246"/>
      <c r="PV65" s="218"/>
      <c r="PW65" s="245"/>
      <c r="PX65">
        <f t="shared" si="106"/>
        <v>0</v>
      </c>
      <c r="PY65">
        <f t="shared" si="89"/>
        <v>0</v>
      </c>
      <c r="PZ65" s="250"/>
      <c r="QA65">
        <f t="shared" si="104"/>
        <v>1</v>
      </c>
      <c r="QB65">
        <f t="shared" si="90"/>
        <v>1</v>
      </c>
      <c r="QC65">
        <f t="shared" si="91"/>
        <v>1</v>
      </c>
      <c r="QD65">
        <f t="shared" si="92"/>
        <v>1</v>
      </c>
      <c r="QE65" s="251"/>
      <c r="QF65" s="206">
        <v>42515</v>
      </c>
      <c r="QG65" s="3">
        <v>60</v>
      </c>
      <c r="QH65" t="str">
        <f t="shared" si="65"/>
        <v>FALSE</v>
      </c>
      <c r="QI65">
        <f>VLOOKUP($A65,'FuturesInfo (3)'!$A$2:$V$80,22)</f>
        <v>3</v>
      </c>
      <c r="QJ65" s="257"/>
      <c r="QK65">
        <f t="shared" si="93"/>
        <v>2</v>
      </c>
      <c r="QL65" s="139">
        <f>VLOOKUP($A65,'FuturesInfo (3)'!$A$2:$O$80,15)*QI65</f>
        <v>77197.5</v>
      </c>
      <c r="QM65" s="139">
        <f>VLOOKUP($A65,'FuturesInfo (3)'!$A$2:$O$80,15)*QK65</f>
        <v>51465</v>
      </c>
      <c r="QN65" s="200">
        <f t="shared" si="94"/>
        <v>0</v>
      </c>
      <c r="QO65" s="200">
        <f t="shared" si="95"/>
        <v>0</v>
      </c>
      <c r="QP65" s="200">
        <f t="shared" si="96"/>
        <v>0</v>
      </c>
      <c r="QQ65" s="200">
        <f t="shared" si="97"/>
        <v>0</v>
      </c>
      <c r="QR65" s="200">
        <f t="shared" si="108"/>
        <v>0</v>
      </c>
    </row>
    <row r="66" spans="1:460"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32"/>
        <v>TRUE</v>
      </c>
      <c r="N66">
        <f>ROUND(VLOOKUP($B66,MARGIN!$A$42:$P$172,16),0)</f>
        <v>2</v>
      </c>
      <c r="P66">
        <f t="shared" si="133"/>
        <v>2</v>
      </c>
      <c r="Q66">
        <v>1</v>
      </c>
      <c r="S66" t="s">
        <v>174</v>
      </c>
      <c r="T66" s="2" t="s">
        <v>30</v>
      </c>
      <c r="U66">
        <v>45</v>
      </c>
      <c r="V66" t="str">
        <f t="shared" si="134"/>
        <v>TRUE</v>
      </c>
      <c r="W66">
        <f>ROUND(VLOOKUP($B66,MARGIN!$A$42:$P$172,16),0)</f>
        <v>2</v>
      </c>
      <c r="X66">
        <f t="shared" si="135"/>
        <v>2</v>
      </c>
      <c r="Z66">
        <f t="shared" si="136"/>
        <v>-2</v>
      </c>
      <c r="AA66">
        <v>-1</v>
      </c>
      <c r="AB66">
        <v>-1</v>
      </c>
      <c r="AC66" t="s">
        <v>980</v>
      </c>
      <c r="AD66" s="2" t="s">
        <v>30</v>
      </c>
      <c r="AE66">
        <v>45</v>
      </c>
      <c r="AF66" t="str">
        <f t="shared" si="137"/>
        <v>TRUE</v>
      </c>
      <c r="AG66">
        <f>ROUND(VLOOKUP($B66,MARGIN!$A$42:$P$172,16),0)</f>
        <v>2</v>
      </c>
      <c r="AH66">
        <f t="shared" si="138"/>
        <v>3</v>
      </c>
      <c r="AI66" s="139" t="e">
        <f>VLOOKUP($B66,#REF!,2)*AH66</f>
        <v>#REF!</v>
      </c>
      <c r="AK66">
        <f t="shared" si="139"/>
        <v>0</v>
      </c>
      <c r="AL66">
        <v>-1</v>
      </c>
      <c r="AM66">
        <v>-1</v>
      </c>
      <c r="AN66" t="s">
        <v>980</v>
      </c>
      <c r="AO66" s="2" t="s">
        <v>30</v>
      </c>
      <c r="AP66">
        <v>45</v>
      </c>
      <c r="AQ66" t="str">
        <f t="shared" si="140"/>
        <v>TRUE</v>
      </c>
      <c r="AR66">
        <f>ROUND(VLOOKUP($B66,MARGIN!$A$42:$P$172,16),0)</f>
        <v>2</v>
      </c>
      <c r="AS66">
        <f t="shared" si="141"/>
        <v>3</v>
      </c>
      <c r="AT66" s="139" t="e">
        <f>VLOOKUP($B66,#REF!,2)*AS66</f>
        <v>#REF!</v>
      </c>
      <c r="AV66">
        <f t="shared" si="142"/>
        <v>0</v>
      </c>
      <c r="AW66">
        <v>-1</v>
      </c>
      <c r="AX66">
        <v>-1</v>
      </c>
      <c r="AY66">
        <v>-1.0961907371899999E-3</v>
      </c>
      <c r="AZ66" s="2" t="s">
        <v>30</v>
      </c>
      <c r="BA66">
        <v>45</v>
      </c>
      <c r="BB66" t="str">
        <f t="shared" si="143"/>
        <v>TRUE</v>
      </c>
      <c r="BC66">
        <f>ROUND(VLOOKUP($B66,MARGIN!$A$42:$P$172,16),0)</f>
        <v>2</v>
      </c>
      <c r="BD66">
        <f t="shared" si="144"/>
        <v>3</v>
      </c>
      <c r="BE66" s="139" t="e">
        <f>VLOOKUP($B66,#REF!,2)*BD66</f>
        <v>#REF!</v>
      </c>
      <c r="BG66">
        <f t="shared" si="99"/>
        <v>2</v>
      </c>
      <c r="BH66">
        <v>1</v>
      </c>
      <c r="BI66">
        <v>-1</v>
      </c>
      <c r="BJ66">
        <f t="shared" si="66"/>
        <v>0</v>
      </c>
      <c r="BK66" s="1">
        <v>-2.2496570644699999E-2</v>
      </c>
      <c r="BL66" s="2">
        <v>10</v>
      </c>
      <c r="BM66">
        <v>60</v>
      </c>
      <c r="BN66" t="str">
        <f t="shared" si="100"/>
        <v>TRUE</v>
      </c>
      <c r="BO66">
        <f>VLOOKUP($A66,'FuturesInfo (3)'!$A$2:$V$80,22)</f>
        <v>1</v>
      </c>
      <c r="BP66">
        <f t="shared" si="122"/>
        <v>1</v>
      </c>
      <c r="BQ66" s="139">
        <f>VLOOKUP($A66,'FuturesInfo (3)'!$A$2:$O$80,15)*BP66</f>
        <v>56590</v>
      </c>
      <c r="BR66" s="145">
        <f t="shared" si="67"/>
        <v>-1273.080932783573</v>
      </c>
      <c r="BT66">
        <f t="shared" si="68"/>
        <v>1</v>
      </c>
      <c r="BU66">
        <v>1</v>
      </c>
      <c r="BV66">
        <v>-1</v>
      </c>
      <c r="BW66">
        <v>1</v>
      </c>
      <c r="BX66">
        <f t="shared" si="123"/>
        <v>1</v>
      </c>
      <c r="BY66">
        <f t="shared" si="124"/>
        <v>0</v>
      </c>
      <c r="BZ66" s="188">
        <v>2.7879128075600002E-2</v>
      </c>
      <c r="CA66" s="2">
        <v>10</v>
      </c>
      <c r="CB66">
        <v>60</v>
      </c>
      <c r="CC66" t="str">
        <f t="shared" si="125"/>
        <v>TRUE</v>
      </c>
      <c r="CD66">
        <f>VLOOKUP($A66,'FuturesInfo (3)'!$A$2:$V$80,22)</f>
        <v>1</v>
      </c>
      <c r="CE66">
        <f t="shared" si="53"/>
        <v>1</v>
      </c>
      <c r="CF66">
        <f t="shared" si="53"/>
        <v>1</v>
      </c>
      <c r="CG66" s="139">
        <f>VLOOKUP($A66,'FuturesInfo (3)'!$A$2:$O$80,15)*CE66</f>
        <v>56590</v>
      </c>
      <c r="CH66" s="145">
        <f t="shared" si="126"/>
        <v>1577.679857798204</v>
      </c>
      <c r="CI66" s="145">
        <f t="shared" si="69"/>
        <v>-1577.679857798204</v>
      </c>
      <c r="CK66">
        <f t="shared" si="127"/>
        <v>1</v>
      </c>
      <c r="CL66">
        <v>1</v>
      </c>
      <c r="CM66">
        <v>-1</v>
      </c>
      <c r="CN66">
        <v>1</v>
      </c>
      <c r="CO66">
        <f t="shared" si="101"/>
        <v>1</v>
      </c>
      <c r="CP66">
        <f t="shared" si="128"/>
        <v>0</v>
      </c>
      <c r="CQ66" s="1">
        <v>1.39255483754E-2</v>
      </c>
      <c r="CR66" s="2">
        <v>10</v>
      </c>
      <c r="CS66">
        <v>60</v>
      </c>
      <c r="CT66" t="str">
        <f t="shared" si="129"/>
        <v>TRUE</v>
      </c>
      <c r="CU66">
        <f>VLOOKUP($A66,'FuturesInfo (3)'!$A$2:$V$80,22)</f>
        <v>1</v>
      </c>
      <c r="CV66">
        <f t="shared" si="130"/>
        <v>1</v>
      </c>
      <c r="CW66">
        <f t="shared" si="70"/>
        <v>1</v>
      </c>
      <c r="CX66" s="139">
        <f>VLOOKUP($A66,'FuturesInfo (3)'!$A$2:$O$80,15)*CW66</f>
        <v>56590</v>
      </c>
      <c r="CY66" s="200">
        <f t="shared" si="131"/>
        <v>788.04678256388604</v>
      </c>
      <c r="CZ66" s="200">
        <f t="shared" si="72"/>
        <v>-788.04678256388604</v>
      </c>
      <c r="DB66">
        <f t="shared" si="59"/>
        <v>1</v>
      </c>
      <c r="DC66">
        <v>1</v>
      </c>
      <c r="DD66">
        <v>-1</v>
      </c>
      <c r="DE66">
        <v>-1</v>
      </c>
      <c r="DF66">
        <f t="shared" si="102"/>
        <v>0</v>
      </c>
      <c r="DG66">
        <f t="shared" si="60"/>
        <v>1</v>
      </c>
      <c r="DH66" s="1">
        <v>-8.7073608617599992E-3</v>
      </c>
      <c r="DI66" s="2">
        <v>10</v>
      </c>
      <c r="DJ66">
        <v>60</v>
      </c>
      <c r="DK66" t="str">
        <f t="shared" si="61"/>
        <v>TRUE</v>
      </c>
      <c r="DL66">
        <f>VLOOKUP($A66,'FuturesInfo (3)'!$A$2:$V$80,22)</f>
        <v>1</v>
      </c>
      <c r="DM66">
        <f t="shared" si="62"/>
        <v>1</v>
      </c>
      <c r="DN66">
        <f t="shared" si="73"/>
        <v>1</v>
      </c>
      <c r="DO66" s="139">
        <f>VLOOKUP($A66,'FuturesInfo (3)'!$A$2:$O$80,15)*DN66</f>
        <v>56590</v>
      </c>
      <c r="DP66" s="200">
        <f t="shared" si="63"/>
        <v>-492.74955116699834</v>
      </c>
      <c r="DQ66" s="200">
        <f t="shared" si="74"/>
        <v>492.74955116699834</v>
      </c>
      <c r="DS66">
        <v>1</v>
      </c>
      <c r="DT66">
        <v>1</v>
      </c>
      <c r="DU66">
        <v>-1</v>
      </c>
      <c r="DV66">
        <v>1</v>
      </c>
      <c r="DW66">
        <v>1</v>
      </c>
      <c r="DX66">
        <v>0</v>
      </c>
      <c r="DY66" s="1">
        <v>1.63904736032E-2</v>
      </c>
      <c r="DZ66" s="2">
        <v>10</v>
      </c>
      <c r="EA66">
        <v>60</v>
      </c>
      <c r="EB66" t="s">
        <v>1273</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1273</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1273</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1273</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1273</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1273</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1273</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1273</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1273</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1273</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1273</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1273</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f t="shared" si="75"/>
        <v>1</v>
      </c>
      <c r="OU66" s="244">
        <v>1</v>
      </c>
      <c r="OV66" s="218">
        <v>-1</v>
      </c>
      <c r="OW66" s="245">
        <v>-4</v>
      </c>
      <c r="OX66">
        <f t="shared" si="105"/>
        <v>-1</v>
      </c>
      <c r="OY66">
        <f t="shared" si="77"/>
        <v>1</v>
      </c>
      <c r="OZ66" s="218"/>
      <c r="PA66">
        <f t="shared" si="103"/>
        <v>0</v>
      </c>
      <c r="PB66">
        <f t="shared" si="78"/>
        <v>0</v>
      </c>
      <c r="PC66">
        <f t="shared" si="79"/>
        <v>0</v>
      </c>
      <c r="PD66">
        <f t="shared" si="80"/>
        <v>0</v>
      </c>
      <c r="PE66" s="253"/>
      <c r="PF66" s="206">
        <v>42538</v>
      </c>
      <c r="PG66">
        <v>60</v>
      </c>
      <c r="PH66" t="str">
        <f t="shared" si="64"/>
        <v>TRUE</v>
      </c>
      <c r="PI66">
        <f>VLOOKUP($A66,'FuturesInfo (3)'!$A$2:$V$80,22)</f>
        <v>1</v>
      </c>
      <c r="PJ66" s="257">
        <v>2</v>
      </c>
      <c r="PK66">
        <f t="shared" si="81"/>
        <v>1</v>
      </c>
      <c r="PL66" s="139">
        <f>VLOOKUP($A66,'FuturesInfo (3)'!$A$2:$O$80,15)*PI66</f>
        <v>56590</v>
      </c>
      <c r="PM66" s="139">
        <f>VLOOKUP($A66,'FuturesInfo (3)'!$A$2:$O$80,15)*PK66</f>
        <v>56590</v>
      </c>
      <c r="PN66" s="200">
        <f t="shared" si="82"/>
        <v>0</v>
      </c>
      <c r="PO66" s="200">
        <f t="shared" si="83"/>
        <v>0</v>
      </c>
      <c r="PP66" s="200">
        <f t="shared" si="84"/>
        <v>0</v>
      </c>
      <c r="PQ66" s="200">
        <f t="shared" si="85"/>
        <v>0</v>
      </c>
      <c r="PR66" s="200">
        <f t="shared" si="107"/>
        <v>0</v>
      </c>
      <c r="PT66">
        <f t="shared" si="87"/>
        <v>1</v>
      </c>
      <c r="PU66" s="244"/>
      <c r="PV66" s="218"/>
      <c r="PW66" s="245"/>
      <c r="PX66">
        <f t="shared" si="106"/>
        <v>0</v>
      </c>
      <c r="PY66">
        <f t="shared" si="89"/>
        <v>0</v>
      </c>
      <c r="PZ66" s="218"/>
      <c r="QA66">
        <f t="shared" si="104"/>
        <v>1</v>
      </c>
      <c r="QB66">
        <f t="shared" si="90"/>
        <v>1</v>
      </c>
      <c r="QC66">
        <f t="shared" si="91"/>
        <v>1</v>
      </c>
      <c r="QD66">
        <f t="shared" si="92"/>
        <v>1</v>
      </c>
      <c r="QE66" s="253"/>
      <c r="QF66" s="206">
        <v>42538</v>
      </c>
      <c r="QG66">
        <v>60</v>
      </c>
      <c r="QH66" t="str">
        <f t="shared" si="65"/>
        <v>FALSE</v>
      </c>
      <c r="QI66">
        <f>VLOOKUP($A66,'FuturesInfo (3)'!$A$2:$V$80,22)</f>
        <v>1</v>
      </c>
      <c r="QJ66" s="257"/>
      <c r="QK66">
        <f t="shared" si="93"/>
        <v>1</v>
      </c>
      <c r="QL66" s="139">
        <f>VLOOKUP($A66,'FuturesInfo (3)'!$A$2:$O$80,15)*QI66</f>
        <v>56590</v>
      </c>
      <c r="QM66" s="139">
        <f>VLOOKUP($A66,'FuturesInfo (3)'!$A$2:$O$80,15)*QK66</f>
        <v>56590</v>
      </c>
      <c r="QN66" s="200">
        <f t="shared" si="94"/>
        <v>0</v>
      </c>
      <c r="QO66" s="200">
        <f t="shared" si="95"/>
        <v>0</v>
      </c>
      <c r="QP66" s="200">
        <f t="shared" si="96"/>
        <v>0</v>
      </c>
      <c r="QQ66" s="200">
        <f t="shared" si="97"/>
        <v>0</v>
      </c>
      <c r="QR66" s="200">
        <f t="shared" si="108"/>
        <v>0</v>
      </c>
    </row>
    <row r="67" spans="1:460"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32"/>
        <v>TRUE</v>
      </c>
      <c r="N67">
        <f>ROUND(VLOOKUP($B67,MARGIN!$A$42:$P$172,16),0)</f>
        <v>3</v>
      </c>
      <c r="P67">
        <f t="shared" si="133"/>
        <v>0</v>
      </c>
      <c r="Q67">
        <v>-1</v>
      </c>
      <c r="S67" t="s">
        <v>174</v>
      </c>
      <c r="T67" s="2" t="s">
        <v>32</v>
      </c>
      <c r="U67">
        <v>45</v>
      </c>
      <c r="V67" t="str">
        <f t="shared" si="134"/>
        <v>TRUE</v>
      </c>
      <c r="W67">
        <f>ROUND(VLOOKUP($B67,MARGIN!$A$42:$P$172,16),0)</f>
        <v>3</v>
      </c>
      <c r="X67">
        <f t="shared" si="135"/>
        <v>3</v>
      </c>
      <c r="Z67">
        <f t="shared" si="136"/>
        <v>0</v>
      </c>
      <c r="AA67">
        <v>-1</v>
      </c>
      <c r="AB67">
        <v>-1</v>
      </c>
      <c r="AC67" t="s">
        <v>980</v>
      </c>
      <c r="AD67" s="2" t="s">
        <v>32</v>
      </c>
      <c r="AE67">
        <v>45</v>
      </c>
      <c r="AF67" t="str">
        <f t="shared" si="137"/>
        <v>TRUE</v>
      </c>
      <c r="AG67">
        <f>ROUND(VLOOKUP($B67,MARGIN!$A$42:$P$172,16),0)</f>
        <v>3</v>
      </c>
      <c r="AH67">
        <f t="shared" si="138"/>
        <v>4</v>
      </c>
      <c r="AI67" s="139" t="e">
        <f>VLOOKUP($B67,#REF!,2)*AH67</f>
        <v>#REF!</v>
      </c>
      <c r="AK67">
        <f t="shared" si="139"/>
        <v>0</v>
      </c>
      <c r="AL67">
        <v>-1</v>
      </c>
      <c r="AM67">
        <v>-1</v>
      </c>
      <c r="AN67" t="s">
        <v>980</v>
      </c>
      <c r="AO67" s="2" t="s">
        <v>32</v>
      </c>
      <c r="AP67">
        <v>45</v>
      </c>
      <c r="AQ67" t="str">
        <f t="shared" si="140"/>
        <v>TRUE</v>
      </c>
      <c r="AR67">
        <f>ROUND(VLOOKUP($B67,MARGIN!$A$42:$P$172,16),0)</f>
        <v>3</v>
      </c>
      <c r="AS67">
        <f t="shared" si="141"/>
        <v>4</v>
      </c>
      <c r="AT67" s="139" t="e">
        <f>VLOOKUP($B67,#REF!,2)*AS67</f>
        <v>#REF!</v>
      </c>
      <c r="AV67">
        <f t="shared" si="142"/>
        <v>0</v>
      </c>
      <c r="AW67">
        <v>-1</v>
      </c>
      <c r="AX67" s="3">
        <v>-1</v>
      </c>
      <c r="AY67">
        <v>-8.6699306405499995E-3</v>
      </c>
      <c r="AZ67" s="2" t="s">
        <v>32</v>
      </c>
      <c r="BA67">
        <v>45</v>
      </c>
      <c r="BB67" t="str">
        <f t="shared" si="143"/>
        <v>TRUE</v>
      </c>
      <c r="BC67">
        <f>ROUND(VLOOKUP($B67,MARGIN!$A$42:$P$172,16),0)</f>
        <v>3</v>
      </c>
      <c r="BD67">
        <f t="shared" si="144"/>
        <v>4</v>
      </c>
      <c r="BE67" s="139" t="e">
        <f>VLOOKUP($B67,#REF!,2)*BD67</f>
        <v>#REF!</v>
      </c>
      <c r="BG67">
        <f t="shared" si="99"/>
        <v>0</v>
      </c>
      <c r="BH67">
        <v>-1</v>
      </c>
      <c r="BI67">
        <v>-1</v>
      </c>
      <c r="BJ67">
        <f t="shared" si="66"/>
        <v>1</v>
      </c>
      <c r="BK67" s="1">
        <v>-1.21411667867E-2</v>
      </c>
      <c r="BL67" s="2">
        <v>10</v>
      </c>
      <c r="BM67">
        <v>60</v>
      </c>
      <c r="BN67" t="str">
        <f t="shared" si="100"/>
        <v>TRUE</v>
      </c>
      <c r="BO67">
        <f>VLOOKUP($A67,'FuturesInfo (3)'!$A$2:$V$80,22)</f>
        <v>2</v>
      </c>
      <c r="BP67">
        <f t="shared" si="122"/>
        <v>2</v>
      </c>
      <c r="BQ67" s="139">
        <f>VLOOKUP($A67,'FuturesInfo (3)'!$A$2:$O$80,15)*BP67</f>
        <v>96810</v>
      </c>
      <c r="BR67" s="145">
        <f t="shared" si="67"/>
        <v>1175.386356620427</v>
      </c>
      <c r="BT67">
        <f t="shared" si="68"/>
        <v>-1</v>
      </c>
      <c r="BU67">
        <v>-1</v>
      </c>
      <c r="BV67">
        <v>-1</v>
      </c>
      <c r="BW67">
        <v>1</v>
      </c>
      <c r="BX67">
        <f t="shared" si="123"/>
        <v>0</v>
      </c>
      <c r="BY67">
        <f t="shared" si="124"/>
        <v>0</v>
      </c>
      <c r="BZ67" s="188">
        <v>2.2705968128299999E-2</v>
      </c>
      <c r="CA67" s="2">
        <v>10</v>
      </c>
      <c r="CB67">
        <v>60</v>
      </c>
      <c r="CC67" t="str">
        <f t="shared" si="125"/>
        <v>TRUE</v>
      </c>
      <c r="CD67">
        <f>VLOOKUP($A67,'FuturesInfo (3)'!$A$2:$V$80,22)</f>
        <v>2</v>
      </c>
      <c r="CE67">
        <f t="shared" si="53"/>
        <v>2</v>
      </c>
      <c r="CF67">
        <f t="shared" si="53"/>
        <v>2</v>
      </c>
      <c r="CG67" s="139">
        <f>VLOOKUP($A67,'FuturesInfo (3)'!$A$2:$O$80,15)*CE67</f>
        <v>96810</v>
      </c>
      <c r="CH67" s="145">
        <f t="shared" si="126"/>
        <v>-2198.1647745007231</v>
      </c>
      <c r="CI67" s="145">
        <f t="shared" si="69"/>
        <v>-2198.1647745007231</v>
      </c>
      <c r="CK67">
        <f t="shared" si="127"/>
        <v>-1</v>
      </c>
      <c r="CL67">
        <v>1</v>
      </c>
      <c r="CM67">
        <v>-1</v>
      </c>
      <c r="CN67">
        <v>1</v>
      </c>
      <c r="CO67">
        <f t="shared" si="101"/>
        <v>1</v>
      </c>
      <c r="CP67">
        <f t="shared" si="128"/>
        <v>0</v>
      </c>
      <c r="CQ67" s="1">
        <v>1.4869131276099999E-2</v>
      </c>
      <c r="CR67" s="2">
        <v>10</v>
      </c>
      <c r="CS67">
        <v>60</v>
      </c>
      <c r="CT67" t="str">
        <f t="shared" si="129"/>
        <v>TRUE</v>
      </c>
      <c r="CU67">
        <f>VLOOKUP($A67,'FuturesInfo (3)'!$A$2:$V$80,22)</f>
        <v>2</v>
      </c>
      <c r="CV67">
        <f t="shared" si="130"/>
        <v>2</v>
      </c>
      <c r="CW67">
        <f t="shared" si="70"/>
        <v>2</v>
      </c>
      <c r="CX67" s="139">
        <f>VLOOKUP($A67,'FuturesInfo (3)'!$A$2:$O$80,15)*CW67</f>
        <v>96810</v>
      </c>
      <c r="CY67" s="200">
        <f t="shared" si="131"/>
        <v>1439.4805988392409</v>
      </c>
      <c r="CZ67" s="200">
        <f t="shared" si="72"/>
        <v>-1439.4805988392409</v>
      </c>
      <c r="DB67">
        <f t="shared" si="59"/>
        <v>1</v>
      </c>
      <c r="DC67">
        <v>1</v>
      </c>
      <c r="DD67">
        <v>-1</v>
      </c>
      <c r="DE67">
        <v>1</v>
      </c>
      <c r="DF67">
        <f t="shared" si="102"/>
        <v>1</v>
      </c>
      <c r="DG67">
        <f t="shared" si="60"/>
        <v>0</v>
      </c>
      <c r="DH67" s="1">
        <v>2.91018564977E-3</v>
      </c>
      <c r="DI67" s="2">
        <v>10</v>
      </c>
      <c r="DJ67">
        <v>60</v>
      </c>
      <c r="DK67" t="str">
        <f t="shared" si="61"/>
        <v>TRUE</v>
      </c>
      <c r="DL67">
        <f>VLOOKUP($A67,'FuturesInfo (3)'!$A$2:$V$80,22)</f>
        <v>2</v>
      </c>
      <c r="DM67">
        <f t="shared" si="62"/>
        <v>2</v>
      </c>
      <c r="DN67">
        <f t="shared" si="73"/>
        <v>2</v>
      </c>
      <c r="DO67" s="139">
        <f>VLOOKUP($A67,'FuturesInfo (3)'!$A$2:$O$80,15)*DN67</f>
        <v>96810</v>
      </c>
      <c r="DP67" s="200">
        <f t="shared" si="63"/>
        <v>281.73507275423373</v>
      </c>
      <c r="DQ67" s="200">
        <f t="shared" si="74"/>
        <v>-281.73507275423373</v>
      </c>
      <c r="DS67">
        <v>1</v>
      </c>
      <c r="DT67">
        <v>-1</v>
      </c>
      <c r="DU67">
        <v>-1</v>
      </c>
      <c r="DV67">
        <v>1</v>
      </c>
      <c r="DW67">
        <v>0</v>
      </c>
      <c r="DX67">
        <v>0</v>
      </c>
      <c r="DY67" s="1">
        <v>1.2607564538699999E-2</v>
      </c>
      <c r="DZ67" s="2">
        <v>10</v>
      </c>
      <c r="EA67">
        <v>60</v>
      </c>
      <c r="EB67" t="s">
        <v>1273</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1273</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1273</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1273</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1273</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1273</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1273</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1273</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1273</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1273</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1273</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1273</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f t="shared" si="75"/>
        <v>-1</v>
      </c>
      <c r="OU67" s="244">
        <v>-1</v>
      </c>
      <c r="OV67" s="218">
        <v>1</v>
      </c>
      <c r="OW67" s="245">
        <v>11</v>
      </c>
      <c r="OX67">
        <f t="shared" si="105"/>
        <v>1</v>
      </c>
      <c r="OY67">
        <f t="shared" si="77"/>
        <v>1</v>
      </c>
      <c r="OZ67" s="218"/>
      <c r="PA67">
        <f t="shared" si="103"/>
        <v>0</v>
      </c>
      <c r="PB67">
        <f t="shared" si="78"/>
        <v>0</v>
      </c>
      <c r="PC67">
        <f t="shared" si="79"/>
        <v>0</v>
      </c>
      <c r="PD67">
        <f t="shared" si="80"/>
        <v>0</v>
      </c>
      <c r="PE67" s="253"/>
      <c r="PF67" s="206">
        <v>42529</v>
      </c>
      <c r="PG67">
        <v>60</v>
      </c>
      <c r="PH67" t="str">
        <f t="shared" si="64"/>
        <v>TRUE</v>
      </c>
      <c r="PI67">
        <f>VLOOKUP($A67,'FuturesInfo (3)'!$A$2:$V$80,22)</f>
        <v>2</v>
      </c>
      <c r="PJ67" s="257">
        <v>2</v>
      </c>
      <c r="PK67">
        <f t="shared" si="81"/>
        <v>2</v>
      </c>
      <c r="PL67" s="139">
        <f>VLOOKUP($A67,'FuturesInfo (3)'!$A$2:$O$80,15)*PI67</f>
        <v>96810</v>
      </c>
      <c r="PM67" s="139">
        <f>VLOOKUP($A67,'FuturesInfo (3)'!$A$2:$O$80,15)*PK67</f>
        <v>96810</v>
      </c>
      <c r="PN67" s="200">
        <f t="shared" si="82"/>
        <v>0</v>
      </c>
      <c r="PO67" s="200">
        <f t="shared" si="83"/>
        <v>0</v>
      </c>
      <c r="PP67" s="200">
        <f t="shared" si="84"/>
        <v>0</v>
      </c>
      <c r="PQ67" s="200">
        <f t="shared" si="85"/>
        <v>0</v>
      </c>
      <c r="PR67" s="200">
        <f t="shared" si="107"/>
        <v>0</v>
      </c>
      <c r="PT67">
        <f t="shared" si="87"/>
        <v>-1</v>
      </c>
      <c r="PU67" s="244"/>
      <c r="PV67" s="218"/>
      <c r="PW67" s="245"/>
      <c r="PX67">
        <f t="shared" si="106"/>
        <v>0</v>
      </c>
      <c r="PY67">
        <f t="shared" si="89"/>
        <v>0</v>
      </c>
      <c r="PZ67" s="218"/>
      <c r="QA67">
        <f t="shared" si="104"/>
        <v>1</v>
      </c>
      <c r="QB67">
        <f t="shared" si="90"/>
        <v>1</v>
      </c>
      <c r="QC67">
        <f t="shared" si="91"/>
        <v>1</v>
      </c>
      <c r="QD67">
        <f t="shared" si="92"/>
        <v>1</v>
      </c>
      <c r="QE67" s="253"/>
      <c r="QF67" s="206">
        <v>42529</v>
      </c>
      <c r="QG67">
        <v>60</v>
      </c>
      <c r="QH67" t="str">
        <f t="shared" si="65"/>
        <v>FALSE</v>
      </c>
      <c r="QI67">
        <f>VLOOKUP($A67,'FuturesInfo (3)'!$A$2:$V$80,22)</f>
        <v>2</v>
      </c>
      <c r="QJ67" s="257"/>
      <c r="QK67">
        <f t="shared" si="93"/>
        <v>2</v>
      </c>
      <c r="QL67" s="139">
        <f>VLOOKUP($A67,'FuturesInfo (3)'!$A$2:$O$80,15)*QI67</f>
        <v>96810</v>
      </c>
      <c r="QM67" s="139">
        <f>VLOOKUP($A67,'FuturesInfo (3)'!$A$2:$O$80,15)*QK67</f>
        <v>96810</v>
      </c>
      <c r="QN67" s="200">
        <f t="shared" si="94"/>
        <v>0</v>
      </c>
      <c r="QO67" s="200">
        <f t="shared" si="95"/>
        <v>0</v>
      </c>
      <c r="QP67" s="200">
        <f t="shared" si="96"/>
        <v>0</v>
      </c>
      <c r="QQ67" s="200">
        <f t="shared" si="97"/>
        <v>0</v>
      </c>
      <c r="QR67" s="200">
        <f t="shared" si="108"/>
        <v>0</v>
      </c>
    </row>
    <row r="68" spans="1:460"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32"/>
        <v>TRUE</v>
      </c>
      <c r="N68">
        <f>ROUND(VLOOKUP($B68,MARGIN!$A$42:$P$172,16),0)</f>
        <v>2</v>
      </c>
      <c r="P68">
        <f t="shared" si="133"/>
        <v>0</v>
      </c>
      <c r="Q68" s="3">
        <v>1</v>
      </c>
      <c r="R68" s="3"/>
      <c r="S68" s="3" t="s">
        <v>192</v>
      </c>
      <c r="T68" s="2" t="s">
        <v>30</v>
      </c>
      <c r="U68">
        <v>45</v>
      </c>
      <c r="V68" t="str">
        <f t="shared" si="134"/>
        <v>TRUE</v>
      </c>
      <c r="W68">
        <f>ROUND(VLOOKUP($B68,MARGIN!$A$42:$P$172,16),0)</f>
        <v>2</v>
      </c>
      <c r="X68">
        <f t="shared" si="135"/>
        <v>2</v>
      </c>
      <c r="Z68">
        <f t="shared" si="136"/>
        <v>-2</v>
      </c>
      <c r="AA68" s="3">
        <v>-1</v>
      </c>
      <c r="AB68" s="3">
        <v>-1</v>
      </c>
      <c r="AC68" s="3" t="s">
        <v>981</v>
      </c>
      <c r="AD68" s="2" t="s">
        <v>30</v>
      </c>
      <c r="AE68">
        <v>45</v>
      </c>
      <c r="AF68" t="str">
        <f t="shared" si="137"/>
        <v>TRUE</v>
      </c>
      <c r="AG68">
        <f>ROUND(VLOOKUP($B68,MARGIN!$A$42:$P$172,16),0)</f>
        <v>2</v>
      </c>
      <c r="AH68">
        <f t="shared" si="138"/>
        <v>3</v>
      </c>
      <c r="AI68" s="139" t="e">
        <f>VLOOKUP($B68,#REF!,2)*AH68</f>
        <v>#REF!</v>
      </c>
      <c r="AK68">
        <f t="shared" si="139"/>
        <v>0</v>
      </c>
      <c r="AL68" s="3">
        <v>-1</v>
      </c>
      <c r="AM68" s="3">
        <v>-1</v>
      </c>
      <c r="AN68" s="3" t="s">
        <v>981</v>
      </c>
      <c r="AO68" s="2" t="s">
        <v>30</v>
      </c>
      <c r="AP68">
        <v>45</v>
      </c>
      <c r="AQ68" t="str">
        <f t="shared" si="140"/>
        <v>TRUE</v>
      </c>
      <c r="AR68">
        <f>ROUND(VLOOKUP($B68,MARGIN!$A$42:$P$172,16),0)</f>
        <v>2</v>
      </c>
      <c r="AS68">
        <f t="shared" si="141"/>
        <v>3</v>
      </c>
      <c r="AT68" s="139" t="e">
        <f>VLOOKUP($B68,#REF!,2)*AS68</f>
        <v>#REF!</v>
      </c>
      <c r="AV68">
        <f t="shared" si="142"/>
        <v>0</v>
      </c>
      <c r="AW68" s="3">
        <v>-1</v>
      </c>
      <c r="AX68">
        <v>1</v>
      </c>
      <c r="AY68" s="3">
        <v>1.17763728772E-3</v>
      </c>
      <c r="AZ68" s="2" t="s">
        <v>30</v>
      </c>
      <c r="BA68">
        <v>45</v>
      </c>
      <c r="BB68" t="str">
        <f t="shared" si="143"/>
        <v>TRUE</v>
      </c>
      <c r="BC68">
        <f>ROUND(VLOOKUP($B68,MARGIN!$A$42:$P$172,16),0)</f>
        <v>2</v>
      </c>
      <c r="BD68">
        <f t="shared" si="144"/>
        <v>2</v>
      </c>
      <c r="BE68" s="139" t="e">
        <f>VLOOKUP($B68,#REF!,2)*BD68</f>
        <v>#REF!</v>
      </c>
      <c r="BG68">
        <f t="shared" si="99"/>
        <v>0</v>
      </c>
      <c r="BH68" s="3">
        <v>1</v>
      </c>
      <c r="BI68" s="3">
        <v>1</v>
      </c>
      <c r="BJ68">
        <f t="shared" si="66"/>
        <v>1</v>
      </c>
      <c r="BK68" s="5">
        <v>1.19482449081E-2</v>
      </c>
      <c r="BL68" s="2">
        <v>10</v>
      </c>
      <c r="BM68">
        <v>60</v>
      </c>
      <c r="BN68" t="str">
        <f t="shared" si="100"/>
        <v>TRUE</v>
      </c>
      <c r="BO68">
        <f>VLOOKUP($A68,'FuturesInfo (3)'!$A$2:$V$80,22)</f>
        <v>1</v>
      </c>
      <c r="BP68">
        <f t="shared" si="122"/>
        <v>1</v>
      </c>
      <c r="BQ68" s="139">
        <f>VLOOKUP($A68,'FuturesInfo (3)'!$A$2:$O$80,15)*BP68</f>
        <v>67687.199999999997</v>
      </c>
      <c r="BR68" s="145">
        <f t="shared" si="67"/>
        <v>808.74324274354626</v>
      </c>
      <c r="BT68" s="3">
        <f t="shared" si="68"/>
        <v>1</v>
      </c>
      <c r="BU68" s="3">
        <v>-1</v>
      </c>
      <c r="BV68">
        <v>-1</v>
      </c>
      <c r="BW68" s="3">
        <v>-1</v>
      </c>
      <c r="BX68">
        <f t="shared" si="123"/>
        <v>1</v>
      </c>
      <c r="BY68">
        <f t="shared" si="124"/>
        <v>1</v>
      </c>
      <c r="BZ68" s="189">
        <v>-1.65789795669E-2</v>
      </c>
      <c r="CA68" s="2">
        <v>10</v>
      </c>
      <c r="CB68">
        <v>60</v>
      </c>
      <c r="CC68" t="str">
        <f t="shared" si="125"/>
        <v>TRUE</v>
      </c>
      <c r="CD68">
        <f>VLOOKUP($A68,'FuturesInfo (3)'!$A$2:$V$80,22)</f>
        <v>1</v>
      </c>
      <c r="CE68">
        <f t="shared" si="53"/>
        <v>1</v>
      </c>
      <c r="CF68">
        <f t="shared" si="53"/>
        <v>1</v>
      </c>
      <c r="CG68" s="139">
        <f>VLOOKUP($A68,'FuturesInfo (3)'!$A$2:$O$80,15)*CE68</f>
        <v>67687.199999999997</v>
      </c>
      <c r="CH68" s="145">
        <f t="shared" si="126"/>
        <v>1122.1847057406735</v>
      </c>
      <c r="CI68" s="145">
        <f t="shared" si="69"/>
        <v>1122.1847057406735</v>
      </c>
      <c r="CK68" s="3">
        <f t="shared" si="127"/>
        <v>-1</v>
      </c>
      <c r="CL68" s="3">
        <v>-1</v>
      </c>
      <c r="CM68">
        <v>-1</v>
      </c>
      <c r="CN68" s="3">
        <v>-1</v>
      </c>
      <c r="CO68">
        <f t="shared" si="101"/>
        <v>1</v>
      </c>
      <c r="CP68">
        <f t="shared" si="128"/>
        <v>1</v>
      </c>
      <c r="CQ68" s="5">
        <v>-1.1695178849099999E-2</v>
      </c>
      <c r="CR68" s="2">
        <v>10</v>
      </c>
      <c r="CS68">
        <v>60</v>
      </c>
      <c r="CT68" t="str">
        <f t="shared" si="129"/>
        <v>TRUE</v>
      </c>
      <c r="CU68">
        <f>VLOOKUP($A68,'FuturesInfo (3)'!$A$2:$V$80,22)</f>
        <v>1</v>
      </c>
      <c r="CV68">
        <f t="shared" si="130"/>
        <v>1</v>
      </c>
      <c r="CW68">
        <f t="shared" si="70"/>
        <v>1</v>
      </c>
      <c r="CX68" s="139">
        <f>VLOOKUP($A68,'FuturesInfo (3)'!$A$2:$O$80,15)*CW68</f>
        <v>67687.199999999997</v>
      </c>
      <c r="CY68" s="200">
        <f t="shared" si="131"/>
        <v>791.61390979480143</v>
      </c>
      <c r="CZ68" s="200">
        <f t="shared" si="72"/>
        <v>791.61390979480143</v>
      </c>
      <c r="DB68" s="3">
        <f t="shared" si="59"/>
        <v>-1</v>
      </c>
      <c r="DC68" s="3">
        <v>-1</v>
      </c>
      <c r="DD68">
        <v>-1</v>
      </c>
      <c r="DE68" s="3">
        <v>-1</v>
      </c>
      <c r="DF68">
        <f t="shared" si="102"/>
        <v>1</v>
      </c>
      <c r="DG68">
        <f t="shared" si="60"/>
        <v>1</v>
      </c>
      <c r="DH68" s="5">
        <v>-1.0071127336799999E-3</v>
      </c>
      <c r="DI68" s="2">
        <v>10</v>
      </c>
      <c r="DJ68">
        <v>60</v>
      </c>
      <c r="DK68" t="str">
        <f t="shared" si="61"/>
        <v>TRUE</v>
      </c>
      <c r="DL68">
        <f>VLOOKUP($A68,'FuturesInfo (3)'!$A$2:$V$80,22)</f>
        <v>1</v>
      </c>
      <c r="DM68">
        <f t="shared" si="62"/>
        <v>1</v>
      </c>
      <c r="DN68">
        <f t="shared" si="73"/>
        <v>1</v>
      </c>
      <c r="DO68" s="139">
        <f>VLOOKUP($A68,'FuturesInfo (3)'!$A$2:$O$80,15)*DN68</f>
        <v>67687.199999999997</v>
      </c>
      <c r="DP68" s="200">
        <f t="shared" si="63"/>
        <v>68.168641027144886</v>
      </c>
      <c r="DQ68" s="200">
        <f t="shared" si="74"/>
        <v>68.168641027144886</v>
      </c>
      <c r="DS68" s="3">
        <v>-1</v>
      </c>
      <c r="DT68" s="3">
        <v>1</v>
      </c>
      <c r="DU68">
        <v>-1</v>
      </c>
      <c r="DV68" s="3">
        <v>1</v>
      </c>
      <c r="DW68">
        <v>1</v>
      </c>
      <c r="DX68">
        <v>0</v>
      </c>
      <c r="DY68" s="5">
        <v>2.0603616659300002E-2</v>
      </c>
      <c r="DZ68" s="2">
        <v>10</v>
      </c>
      <c r="EA68">
        <v>60</v>
      </c>
      <c r="EB68" t="s">
        <v>1273</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1273</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1273</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1273</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1273</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1273</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1273</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1273</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1273</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1273</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1273</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1273</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f t="shared" si="75"/>
        <v>1</v>
      </c>
      <c r="OU68" s="246">
        <v>-1</v>
      </c>
      <c r="OV68" s="218">
        <v>1</v>
      </c>
      <c r="OW68" s="245">
        <v>-5</v>
      </c>
      <c r="OX68">
        <f t="shared" si="105"/>
        <v>1</v>
      </c>
      <c r="OY68">
        <f t="shared" si="77"/>
        <v>-1</v>
      </c>
      <c r="OZ68" s="250"/>
      <c r="PA68">
        <f t="shared" si="103"/>
        <v>0</v>
      </c>
      <c r="PB68">
        <f t="shared" si="78"/>
        <v>0</v>
      </c>
      <c r="PC68">
        <f t="shared" si="79"/>
        <v>0</v>
      </c>
      <c r="PD68">
        <f t="shared" si="80"/>
        <v>0</v>
      </c>
      <c r="PE68" s="251"/>
      <c r="PF68" s="206">
        <v>42537</v>
      </c>
      <c r="PG68">
        <v>60</v>
      </c>
      <c r="PH68" t="str">
        <f t="shared" si="64"/>
        <v>TRUE</v>
      </c>
      <c r="PI68">
        <f>VLOOKUP($A68,'FuturesInfo (3)'!$A$2:$V$80,22)</f>
        <v>1</v>
      </c>
      <c r="PJ68" s="257">
        <v>2</v>
      </c>
      <c r="PK68">
        <f t="shared" si="81"/>
        <v>1</v>
      </c>
      <c r="PL68" s="139">
        <f>VLOOKUP($A68,'FuturesInfo (3)'!$A$2:$O$80,15)*PI68</f>
        <v>67687.199999999997</v>
      </c>
      <c r="PM68" s="139">
        <f>VLOOKUP($A68,'FuturesInfo (3)'!$A$2:$O$80,15)*PK68</f>
        <v>67687.199999999997</v>
      </c>
      <c r="PN68" s="200">
        <f t="shared" si="82"/>
        <v>0</v>
      </c>
      <c r="PO68" s="200">
        <f t="shared" si="83"/>
        <v>0</v>
      </c>
      <c r="PP68" s="200">
        <f t="shared" si="84"/>
        <v>0</v>
      </c>
      <c r="PQ68" s="200">
        <f t="shared" si="85"/>
        <v>0</v>
      </c>
      <c r="PR68" s="200">
        <f t="shared" si="107"/>
        <v>0</v>
      </c>
      <c r="PT68">
        <f t="shared" si="87"/>
        <v>-1</v>
      </c>
      <c r="PU68" s="246"/>
      <c r="PV68" s="218"/>
      <c r="PW68" s="245"/>
      <c r="PX68">
        <f t="shared" si="106"/>
        <v>0</v>
      </c>
      <c r="PY68">
        <f t="shared" si="89"/>
        <v>0</v>
      </c>
      <c r="PZ68" s="250"/>
      <c r="QA68">
        <f t="shared" si="104"/>
        <v>1</v>
      </c>
      <c r="QB68">
        <f t="shared" si="90"/>
        <v>1</v>
      </c>
      <c r="QC68">
        <f t="shared" si="91"/>
        <v>1</v>
      </c>
      <c r="QD68">
        <f t="shared" si="92"/>
        <v>1</v>
      </c>
      <c r="QE68" s="251"/>
      <c r="QF68" s="206">
        <v>42537</v>
      </c>
      <c r="QG68">
        <v>60</v>
      </c>
      <c r="QH68" t="str">
        <f t="shared" si="65"/>
        <v>FALSE</v>
      </c>
      <c r="QI68">
        <f>VLOOKUP($A68,'FuturesInfo (3)'!$A$2:$V$80,22)</f>
        <v>1</v>
      </c>
      <c r="QJ68" s="257"/>
      <c r="QK68">
        <f t="shared" si="93"/>
        <v>1</v>
      </c>
      <c r="QL68" s="139">
        <f>VLOOKUP($A68,'FuturesInfo (3)'!$A$2:$O$80,15)*QI68</f>
        <v>67687.199999999997</v>
      </c>
      <c r="QM68" s="139">
        <f>VLOOKUP($A68,'FuturesInfo (3)'!$A$2:$O$80,15)*QK68</f>
        <v>67687.199999999997</v>
      </c>
      <c r="QN68" s="200">
        <f t="shared" si="94"/>
        <v>0</v>
      </c>
      <c r="QO68" s="200">
        <f t="shared" si="95"/>
        <v>0</v>
      </c>
      <c r="QP68" s="200">
        <f t="shared" si="96"/>
        <v>0</v>
      </c>
      <c r="QQ68" s="200">
        <f t="shared" si="97"/>
        <v>0</v>
      </c>
      <c r="QR68" s="200">
        <f t="shared" si="108"/>
        <v>0</v>
      </c>
    </row>
    <row r="69" spans="1:460"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32"/>
        <v>TRUE</v>
      </c>
      <c r="N69">
        <f>ROUND(VLOOKUP($B69,MARGIN!$A$42:$P$172,16),0)</f>
        <v>7</v>
      </c>
      <c r="O69"/>
      <c r="P69">
        <f t="shared" si="133"/>
        <v>0</v>
      </c>
      <c r="Q69">
        <v>-1</v>
      </c>
      <c r="R69"/>
      <c r="S69" t="s">
        <v>204</v>
      </c>
      <c r="T69" s="2" t="s">
        <v>30</v>
      </c>
      <c r="U69">
        <v>60</v>
      </c>
      <c r="V69" t="str">
        <f t="shared" si="134"/>
        <v>TRUE</v>
      </c>
      <c r="W69">
        <f>ROUND(VLOOKUP($B69,MARGIN!$A$42:$P$172,16),0)</f>
        <v>7</v>
      </c>
      <c r="X69">
        <f t="shared" si="135"/>
        <v>7</v>
      </c>
      <c r="Y69"/>
      <c r="Z69">
        <f t="shared" si="136"/>
        <v>0</v>
      </c>
      <c r="AA69">
        <v>-1</v>
      </c>
      <c r="AB69">
        <v>-1</v>
      </c>
      <c r="AC69" t="s">
        <v>979</v>
      </c>
      <c r="AD69" s="2" t="s">
        <v>972</v>
      </c>
      <c r="AE69">
        <v>60</v>
      </c>
      <c r="AF69" t="str">
        <f t="shared" si="137"/>
        <v>TRUE</v>
      </c>
      <c r="AG69">
        <f>ROUND(VLOOKUP($B69,MARGIN!$A$42:$P$172,16),0)</f>
        <v>7</v>
      </c>
      <c r="AH69">
        <f t="shared" si="138"/>
        <v>9</v>
      </c>
      <c r="AI69" s="139" t="e">
        <f>VLOOKUP($B69,#REF!,2)*AH69</f>
        <v>#REF!</v>
      </c>
      <c r="AJ69"/>
      <c r="AK69">
        <f t="shared" si="139"/>
        <v>0</v>
      </c>
      <c r="AL69">
        <v>-1</v>
      </c>
      <c r="AM69">
        <v>-1</v>
      </c>
      <c r="AN69" t="s">
        <v>979</v>
      </c>
      <c r="AO69" s="2" t="s">
        <v>972</v>
      </c>
      <c r="AP69">
        <v>60</v>
      </c>
      <c r="AQ69" t="str">
        <f t="shared" si="140"/>
        <v>TRUE</v>
      </c>
      <c r="AR69">
        <f>ROUND(VLOOKUP($B69,MARGIN!$A$42:$P$172,16),0)</f>
        <v>7</v>
      </c>
      <c r="AS69">
        <f t="shared" si="141"/>
        <v>9</v>
      </c>
      <c r="AT69" s="139" t="e">
        <f>VLOOKUP($B69,#REF!,2)*AS69</f>
        <v>#REF!</v>
      </c>
      <c r="AU69"/>
      <c r="AV69">
        <f t="shared" si="142"/>
        <v>0</v>
      </c>
      <c r="AW69">
        <v>-1</v>
      </c>
      <c r="AX69">
        <v>1</v>
      </c>
      <c r="AY69">
        <v>5.0274223034700001E-3</v>
      </c>
      <c r="AZ69" s="2" t="s">
        <v>972</v>
      </c>
      <c r="BA69">
        <v>60</v>
      </c>
      <c r="BB69" t="str">
        <f t="shared" si="143"/>
        <v>TRUE</v>
      </c>
      <c r="BC69">
        <f>ROUND(VLOOKUP($B69,MARGIN!$A$42:$P$172,16),0)</f>
        <v>7</v>
      </c>
      <c r="BD69">
        <f t="shared" si="144"/>
        <v>5</v>
      </c>
      <c r="BE69" s="139" t="e">
        <f>VLOOKUP($B69,#REF!,2)*BD69</f>
        <v>#REF!</v>
      </c>
      <c r="BF69"/>
      <c r="BG69">
        <f t="shared" si="99"/>
        <v>0</v>
      </c>
      <c r="BH69">
        <v>1</v>
      </c>
      <c r="BI69">
        <v>1</v>
      </c>
      <c r="BJ69">
        <f t="shared" si="66"/>
        <v>1</v>
      </c>
      <c r="BK69" s="1">
        <v>3.4106412005499999E-2</v>
      </c>
      <c r="BL69" s="2">
        <v>10</v>
      </c>
      <c r="BM69">
        <v>60</v>
      </c>
      <c r="BN69" t="str">
        <f t="shared" si="100"/>
        <v>TRUE</v>
      </c>
      <c r="BO69">
        <f>VLOOKUP($A69,'FuturesInfo (3)'!$A$2:$V$80,22)</f>
        <v>4</v>
      </c>
      <c r="BP69">
        <f t="shared" si="122"/>
        <v>4</v>
      </c>
      <c r="BQ69" s="139">
        <f>VLOOKUP($A69,'FuturesInfo (3)'!$A$2:$O$80,15)*BP69</f>
        <v>88320</v>
      </c>
      <c r="BR69" s="145">
        <f t="shared" si="67"/>
        <v>3012.27830832576</v>
      </c>
      <c r="BT69">
        <f t="shared" si="68"/>
        <v>1</v>
      </c>
      <c r="BU69">
        <v>1</v>
      </c>
      <c r="BV69">
        <v>1</v>
      </c>
      <c r="BW69">
        <v>1</v>
      </c>
      <c r="BX69">
        <f t="shared" si="123"/>
        <v>1</v>
      </c>
      <c r="BY69">
        <f t="shared" si="124"/>
        <v>1</v>
      </c>
      <c r="BZ69" s="188">
        <v>0</v>
      </c>
      <c r="CA69" s="2">
        <v>10</v>
      </c>
      <c r="CB69">
        <v>60</v>
      </c>
      <c r="CC69" t="str">
        <f t="shared" si="125"/>
        <v>TRUE</v>
      </c>
      <c r="CD69">
        <f>VLOOKUP($A69,'FuturesInfo (3)'!$A$2:$V$80,22)</f>
        <v>4</v>
      </c>
      <c r="CE69">
        <f t="shared" si="53"/>
        <v>4</v>
      </c>
      <c r="CF69">
        <f t="shared" si="53"/>
        <v>4</v>
      </c>
      <c r="CG69" s="139">
        <f>VLOOKUP($A69,'FuturesInfo (3)'!$A$2:$O$80,15)*CE69</f>
        <v>88320</v>
      </c>
      <c r="CH69" s="145">
        <f t="shared" si="126"/>
        <v>0</v>
      </c>
      <c r="CI69" s="145">
        <f t="shared" si="69"/>
        <v>0</v>
      </c>
      <c r="CK69">
        <f t="shared" si="127"/>
        <v>1</v>
      </c>
      <c r="CL69">
        <v>1</v>
      </c>
      <c r="CM69">
        <v>1</v>
      </c>
      <c r="CN69">
        <v>1</v>
      </c>
      <c r="CO69">
        <f t="shared" si="101"/>
        <v>1</v>
      </c>
      <c r="CP69">
        <f t="shared" si="128"/>
        <v>1</v>
      </c>
      <c r="CQ69" s="1">
        <v>2.9463500439799999E-2</v>
      </c>
      <c r="CR69" s="2">
        <v>10</v>
      </c>
      <c r="CS69">
        <v>60</v>
      </c>
      <c r="CT69" t="str">
        <f t="shared" si="129"/>
        <v>TRUE</v>
      </c>
      <c r="CU69">
        <f>VLOOKUP($A69,'FuturesInfo (3)'!$A$2:$V$80,22)</f>
        <v>4</v>
      </c>
      <c r="CV69">
        <f t="shared" si="130"/>
        <v>5</v>
      </c>
      <c r="CW69">
        <f t="shared" si="70"/>
        <v>4</v>
      </c>
      <c r="CX69" s="139">
        <f>VLOOKUP($A69,'FuturesInfo (3)'!$A$2:$O$80,15)*CW69</f>
        <v>88320</v>
      </c>
      <c r="CY69" s="200">
        <f t="shared" si="131"/>
        <v>2602.2163588431358</v>
      </c>
      <c r="CZ69" s="200">
        <f t="shared" si="72"/>
        <v>2602.2163588431358</v>
      </c>
      <c r="DB69">
        <f t="shared" si="59"/>
        <v>1</v>
      </c>
      <c r="DC69">
        <v>1</v>
      </c>
      <c r="DD69">
        <v>1</v>
      </c>
      <c r="DE69">
        <v>1</v>
      </c>
      <c r="DF69">
        <f t="shared" si="102"/>
        <v>1</v>
      </c>
      <c r="DG69">
        <f t="shared" si="60"/>
        <v>1</v>
      </c>
      <c r="DH69" s="1">
        <v>2.9901751388299999E-3</v>
      </c>
      <c r="DI69" s="2">
        <v>10</v>
      </c>
      <c r="DJ69">
        <v>60</v>
      </c>
      <c r="DK69" t="str">
        <f t="shared" si="61"/>
        <v>TRUE</v>
      </c>
      <c r="DL69">
        <f>VLOOKUP($A69,'FuturesInfo (3)'!$A$2:$V$80,22)</f>
        <v>4</v>
      </c>
      <c r="DM69">
        <f t="shared" si="62"/>
        <v>5</v>
      </c>
      <c r="DN69">
        <f t="shared" si="73"/>
        <v>4</v>
      </c>
      <c r="DO69" s="139">
        <f>VLOOKUP($A69,'FuturesInfo (3)'!$A$2:$O$80,15)*DN69</f>
        <v>88320</v>
      </c>
      <c r="DP69" s="200">
        <f t="shared" si="63"/>
        <v>264.09226826146556</v>
      </c>
      <c r="DQ69" s="200">
        <f t="shared" si="74"/>
        <v>264.09226826146556</v>
      </c>
      <c r="DS69">
        <v>1</v>
      </c>
      <c r="DT69">
        <v>1</v>
      </c>
      <c r="DU69">
        <v>1</v>
      </c>
      <c r="DV69">
        <v>-1</v>
      </c>
      <c r="DW69">
        <v>0</v>
      </c>
      <c r="DX69">
        <v>0</v>
      </c>
      <c r="DY69" s="1">
        <v>-1.78875638842E-2</v>
      </c>
      <c r="DZ69" s="2">
        <v>10</v>
      </c>
      <c r="EA69">
        <v>60</v>
      </c>
      <c r="EB69" t="s">
        <v>1273</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1273</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1273</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1273</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1273</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1273</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1273</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1273</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1273</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1273</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1273</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1273</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f t="shared" si="75"/>
        <v>-1</v>
      </c>
      <c r="OU69" s="244">
        <v>-1</v>
      </c>
      <c r="OV69" s="218">
        <v>-1</v>
      </c>
      <c r="OW69" s="245">
        <v>3</v>
      </c>
      <c r="OX69">
        <f t="shared" si="105"/>
        <v>-1</v>
      </c>
      <c r="OY69">
        <f t="shared" si="77"/>
        <v>-1</v>
      </c>
      <c r="OZ69" s="218"/>
      <c r="PA69">
        <f t="shared" si="103"/>
        <v>0</v>
      </c>
      <c r="PB69">
        <f t="shared" si="78"/>
        <v>0</v>
      </c>
      <c r="PC69">
        <f t="shared" si="79"/>
        <v>0</v>
      </c>
      <c r="PD69">
        <f t="shared" si="80"/>
        <v>0</v>
      </c>
      <c r="PE69" s="253"/>
      <c r="PF69" s="206">
        <v>42528</v>
      </c>
      <c r="PG69">
        <v>60</v>
      </c>
      <c r="PH69" t="str">
        <f t="shared" si="64"/>
        <v>TRUE</v>
      </c>
      <c r="PI69">
        <f>VLOOKUP($A69,'FuturesInfo (3)'!$A$2:$V$80,22)</f>
        <v>4</v>
      </c>
      <c r="PJ69" s="257">
        <v>2</v>
      </c>
      <c r="PK69">
        <f t="shared" si="81"/>
        <v>3</v>
      </c>
      <c r="PL69" s="139">
        <f>VLOOKUP($A69,'FuturesInfo (3)'!$A$2:$O$80,15)*PI69</f>
        <v>88320</v>
      </c>
      <c r="PM69" s="139">
        <f>VLOOKUP($A69,'FuturesInfo (3)'!$A$2:$O$80,15)*PK69</f>
        <v>66240</v>
      </c>
      <c r="PN69" s="200">
        <f t="shared" si="82"/>
        <v>0</v>
      </c>
      <c r="PO69" s="200">
        <f t="shared" si="83"/>
        <v>0</v>
      </c>
      <c r="PP69" s="200">
        <f t="shared" si="84"/>
        <v>0</v>
      </c>
      <c r="PQ69" s="200">
        <f t="shared" si="85"/>
        <v>0</v>
      </c>
      <c r="PR69" s="200">
        <f t="shared" si="107"/>
        <v>0</v>
      </c>
      <c r="PT69">
        <f t="shared" si="87"/>
        <v>-1</v>
      </c>
      <c r="PU69" s="244"/>
      <c r="PV69" s="218"/>
      <c r="PW69" s="245"/>
      <c r="PX69">
        <f t="shared" si="106"/>
        <v>0</v>
      </c>
      <c r="PY69">
        <f t="shared" si="89"/>
        <v>0</v>
      </c>
      <c r="PZ69" s="218"/>
      <c r="QA69">
        <f t="shared" si="104"/>
        <v>1</v>
      </c>
      <c r="QB69">
        <f t="shared" si="90"/>
        <v>1</v>
      </c>
      <c r="QC69">
        <f t="shared" si="91"/>
        <v>1</v>
      </c>
      <c r="QD69">
        <f t="shared" si="92"/>
        <v>1</v>
      </c>
      <c r="QE69" s="253"/>
      <c r="QF69" s="206">
        <v>42528</v>
      </c>
      <c r="QG69">
        <v>60</v>
      </c>
      <c r="QH69" t="str">
        <f t="shared" si="65"/>
        <v>FALSE</v>
      </c>
      <c r="QI69">
        <f>VLOOKUP($A69,'FuturesInfo (3)'!$A$2:$V$80,22)</f>
        <v>4</v>
      </c>
      <c r="QJ69" s="257"/>
      <c r="QK69">
        <f t="shared" si="93"/>
        <v>3</v>
      </c>
      <c r="QL69" s="139">
        <f>VLOOKUP($A69,'FuturesInfo (3)'!$A$2:$O$80,15)*QI69</f>
        <v>88320</v>
      </c>
      <c r="QM69" s="139">
        <f>VLOOKUP($A69,'FuturesInfo (3)'!$A$2:$O$80,15)*QK69</f>
        <v>66240</v>
      </c>
      <c r="QN69" s="200">
        <f t="shared" si="94"/>
        <v>0</v>
      </c>
      <c r="QO69" s="200">
        <f t="shared" si="95"/>
        <v>0</v>
      </c>
      <c r="QP69" s="200">
        <f t="shared" si="96"/>
        <v>0</v>
      </c>
      <c r="QQ69" s="200">
        <f t="shared" si="97"/>
        <v>0</v>
      </c>
      <c r="QR69" s="200">
        <f t="shared" si="108"/>
        <v>0</v>
      </c>
    </row>
    <row r="70" spans="1:460"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99"/>
        <v>0</v>
      </c>
      <c r="BH70">
        <v>1</v>
      </c>
      <c r="BI70">
        <v>1</v>
      </c>
      <c r="BJ70">
        <f t="shared" si="66"/>
        <v>1</v>
      </c>
      <c r="BK70" s="1">
        <v>6.1847700038699998E-3</v>
      </c>
      <c r="BL70" s="2">
        <v>10</v>
      </c>
      <c r="BM70">
        <v>60</v>
      </c>
      <c r="BN70" t="str">
        <f t="shared" si="100"/>
        <v>TRUE</v>
      </c>
      <c r="BO70">
        <f>VLOOKUP($A70,'FuturesInfo (3)'!$A$2:$V$80,22)</f>
        <v>14</v>
      </c>
      <c r="BP70">
        <f t="shared" si="122"/>
        <v>14</v>
      </c>
      <c r="BQ70" s="139">
        <f>VLOOKUP($A70,'FuturesInfo (3)'!$A$2:$O$80,15)*BP70</f>
        <v>106645.7335740639</v>
      </c>
      <c r="BR70" s="145">
        <f t="shared" si="67"/>
        <v>659.57933404958214</v>
      </c>
      <c r="BT70">
        <f t="shared" si="68"/>
        <v>1</v>
      </c>
      <c r="BU70">
        <v>1</v>
      </c>
      <c r="BV70">
        <v>-1</v>
      </c>
      <c r="BW70">
        <v>-1</v>
      </c>
      <c r="BX70">
        <f t="shared" si="123"/>
        <v>0</v>
      </c>
      <c r="BY70">
        <f t="shared" si="124"/>
        <v>1</v>
      </c>
      <c r="BZ70" s="188">
        <v>-1.24855935459E-2</v>
      </c>
      <c r="CA70" s="2">
        <v>10</v>
      </c>
      <c r="CB70">
        <v>60</v>
      </c>
      <c r="CC70" t="str">
        <f t="shared" si="125"/>
        <v>TRUE</v>
      </c>
      <c r="CD70">
        <f>VLOOKUP($A70,'FuturesInfo (3)'!$A$2:$V$80,22)</f>
        <v>14</v>
      </c>
      <c r="CE70">
        <f t="shared" si="53"/>
        <v>14</v>
      </c>
      <c r="CF70">
        <f t="shared" si="53"/>
        <v>14</v>
      </c>
      <c r="CG70" s="139">
        <f>VLOOKUP($A70,'FuturesInfo (3)'!$A$2:$O$80,15)*CE70</f>
        <v>106645.7335740639</v>
      </c>
      <c r="CH70" s="145">
        <f t="shared" si="126"/>
        <v>-1331.5352828101031</v>
      </c>
      <c r="CI70" s="145">
        <f t="shared" si="69"/>
        <v>1331.5352828101031</v>
      </c>
      <c r="CK70">
        <f t="shared" si="127"/>
        <v>1</v>
      </c>
      <c r="CL70">
        <v>1</v>
      </c>
      <c r="CM70">
        <v>-1</v>
      </c>
      <c r="CN70">
        <v>1</v>
      </c>
      <c r="CO70">
        <f t="shared" si="101"/>
        <v>1</v>
      </c>
      <c r="CP70">
        <f t="shared" si="128"/>
        <v>0</v>
      </c>
      <c r="CQ70" s="1">
        <v>5.8354405724399998E-3</v>
      </c>
      <c r="CR70" s="2">
        <v>10</v>
      </c>
      <c r="CS70">
        <v>60</v>
      </c>
      <c r="CT70" t="str">
        <f t="shared" si="129"/>
        <v>TRUE</v>
      </c>
      <c r="CU70">
        <f>VLOOKUP($A70,'FuturesInfo (3)'!$A$2:$V$80,22)</f>
        <v>14</v>
      </c>
      <c r="CV70">
        <f t="shared" si="130"/>
        <v>11</v>
      </c>
      <c r="CW70">
        <f t="shared" si="70"/>
        <v>14</v>
      </c>
      <c r="CX70" s="139">
        <f>VLOOKUP($A70,'FuturesInfo (3)'!$A$2:$O$80,15)*CW70</f>
        <v>106645.7335740639</v>
      </c>
      <c r="CY70" s="200">
        <f t="shared" si="131"/>
        <v>622.32484057571912</v>
      </c>
      <c r="CZ70" s="200">
        <f t="shared" si="72"/>
        <v>-622.32484057571912</v>
      </c>
      <c r="DB70">
        <f t="shared" si="59"/>
        <v>1</v>
      </c>
      <c r="DC70">
        <v>1</v>
      </c>
      <c r="DD70">
        <v>-1</v>
      </c>
      <c r="DE70">
        <v>1</v>
      </c>
      <c r="DF70">
        <f t="shared" si="102"/>
        <v>1</v>
      </c>
      <c r="DG70">
        <f t="shared" si="60"/>
        <v>0</v>
      </c>
      <c r="DH70" s="1">
        <v>2.6789131266699998E-3</v>
      </c>
      <c r="DI70" s="2">
        <v>10</v>
      </c>
      <c r="DJ70">
        <v>60</v>
      </c>
      <c r="DK70" t="str">
        <f t="shared" si="61"/>
        <v>TRUE</v>
      </c>
      <c r="DL70">
        <f>VLOOKUP($A70,'FuturesInfo (3)'!$A$2:$V$80,22)</f>
        <v>14</v>
      </c>
      <c r="DM70">
        <f t="shared" si="62"/>
        <v>11</v>
      </c>
      <c r="DN70">
        <f t="shared" si="73"/>
        <v>14</v>
      </c>
      <c r="DO70" s="139">
        <f>VLOOKUP($A70,'FuturesInfo (3)'!$A$2:$O$80,15)*DN70</f>
        <v>106645.7335740639</v>
      </c>
      <c r="DP70" s="200">
        <f t="shared" si="63"/>
        <v>285.69465557491128</v>
      </c>
      <c r="DQ70" s="200">
        <f t="shared" si="74"/>
        <v>-285.69465557491128</v>
      </c>
      <c r="DS70">
        <v>1</v>
      </c>
      <c r="DT70">
        <v>1</v>
      </c>
      <c r="DU70">
        <v>-1</v>
      </c>
      <c r="DV70">
        <v>1</v>
      </c>
      <c r="DW70">
        <v>1</v>
      </c>
      <c r="DX70">
        <v>0</v>
      </c>
      <c r="DY70" s="1">
        <v>9.7328244274800003E-3</v>
      </c>
      <c r="DZ70" s="2">
        <v>10</v>
      </c>
      <c r="EA70">
        <v>60</v>
      </c>
      <c r="EB70" t="s">
        <v>1273</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1273</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1273</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1273</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1273</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1273</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1273</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1273</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1273</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1273</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1273</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1273</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f t="shared" si="75"/>
        <v>-1</v>
      </c>
      <c r="OU70" s="244">
        <v>-1</v>
      </c>
      <c r="OV70" s="218">
        <v>-1</v>
      </c>
      <c r="OW70" s="245">
        <v>7</v>
      </c>
      <c r="OX70">
        <f t="shared" si="105"/>
        <v>-1</v>
      </c>
      <c r="OY70">
        <f t="shared" si="77"/>
        <v>-1</v>
      </c>
      <c r="OZ70" s="218"/>
      <c r="PA70">
        <f t="shared" si="103"/>
        <v>0</v>
      </c>
      <c r="PB70">
        <f t="shared" si="78"/>
        <v>0</v>
      </c>
      <c r="PC70">
        <f t="shared" si="79"/>
        <v>0</v>
      </c>
      <c r="PD70">
        <f t="shared" si="80"/>
        <v>0</v>
      </c>
      <c r="PE70" s="253"/>
      <c r="PF70" s="206">
        <v>42535</v>
      </c>
      <c r="PG70">
        <v>60</v>
      </c>
      <c r="PH70" t="str">
        <f t="shared" si="64"/>
        <v>TRUE</v>
      </c>
      <c r="PI70">
        <f>VLOOKUP($A70,'FuturesInfo (3)'!$A$2:$V$80,22)</f>
        <v>14</v>
      </c>
      <c r="PJ70" s="257">
        <v>2</v>
      </c>
      <c r="PK70">
        <f t="shared" si="81"/>
        <v>11</v>
      </c>
      <c r="PL70" s="139">
        <f>VLOOKUP($A70,'FuturesInfo (3)'!$A$2:$O$80,15)*PI70</f>
        <v>106645.7335740639</v>
      </c>
      <c r="PM70" s="139">
        <f>VLOOKUP($A70,'FuturesInfo (3)'!$A$2:$O$80,15)*PK70</f>
        <v>83793.076379621634</v>
      </c>
      <c r="PN70" s="200">
        <f t="shared" si="82"/>
        <v>0</v>
      </c>
      <c r="PO70" s="200">
        <f t="shared" si="83"/>
        <v>0</v>
      </c>
      <c r="PP70" s="200">
        <f t="shared" si="84"/>
        <v>0</v>
      </c>
      <c r="PQ70" s="200">
        <f t="shared" si="85"/>
        <v>0</v>
      </c>
      <c r="PR70" s="200">
        <f t="shared" si="107"/>
        <v>0</v>
      </c>
      <c r="PT70">
        <f t="shared" si="87"/>
        <v>-1</v>
      </c>
      <c r="PU70" s="244"/>
      <c r="PV70" s="218"/>
      <c r="PW70" s="245"/>
      <c r="PX70">
        <f t="shared" si="106"/>
        <v>0</v>
      </c>
      <c r="PY70">
        <f t="shared" si="89"/>
        <v>0</v>
      </c>
      <c r="PZ70" s="218"/>
      <c r="QA70">
        <f t="shared" si="104"/>
        <v>1</v>
      </c>
      <c r="QB70">
        <f t="shared" si="90"/>
        <v>1</v>
      </c>
      <c r="QC70">
        <f t="shared" si="91"/>
        <v>1</v>
      </c>
      <c r="QD70">
        <f t="shared" si="92"/>
        <v>1</v>
      </c>
      <c r="QE70" s="253"/>
      <c r="QF70" s="206">
        <v>42535</v>
      </c>
      <c r="QG70">
        <v>60</v>
      </c>
      <c r="QH70" t="str">
        <f t="shared" si="65"/>
        <v>FALSE</v>
      </c>
      <c r="QI70">
        <f>VLOOKUP($A70,'FuturesInfo (3)'!$A$2:$V$80,22)</f>
        <v>14</v>
      </c>
      <c r="QJ70" s="257"/>
      <c r="QK70">
        <f t="shared" si="93"/>
        <v>11</v>
      </c>
      <c r="QL70" s="139">
        <f>VLOOKUP($A70,'FuturesInfo (3)'!$A$2:$O$80,15)*QI70</f>
        <v>106645.7335740639</v>
      </c>
      <c r="QM70" s="139">
        <f>VLOOKUP($A70,'FuturesInfo (3)'!$A$2:$O$80,15)*QK70</f>
        <v>83793.076379621634</v>
      </c>
      <c r="QN70" s="200">
        <f t="shared" si="94"/>
        <v>0</v>
      </c>
      <c r="QO70" s="200">
        <f t="shared" si="95"/>
        <v>0</v>
      </c>
      <c r="QP70" s="200">
        <f t="shared" si="96"/>
        <v>0</v>
      </c>
      <c r="QQ70" s="200">
        <f t="shared" si="97"/>
        <v>0</v>
      </c>
      <c r="QR70" s="200">
        <f t="shared" si="108"/>
        <v>0</v>
      </c>
    </row>
    <row r="71" spans="1:460"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99"/>
        <v>0</v>
      </c>
      <c r="BH71">
        <v>1</v>
      </c>
      <c r="BI71">
        <v>1</v>
      </c>
      <c r="BJ71">
        <f t="shared" si="66"/>
        <v>1</v>
      </c>
      <c r="BK71" s="1">
        <v>4.0463741759500002E-2</v>
      </c>
      <c r="BL71" s="2">
        <v>10</v>
      </c>
      <c r="BM71">
        <v>60</v>
      </c>
      <c r="BN71" t="str">
        <f t="shared" si="100"/>
        <v>TRUE</v>
      </c>
      <c r="BO71">
        <f>VLOOKUP($A71,'FuturesInfo (3)'!$A$2:$V$80,22)</f>
        <v>1</v>
      </c>
      <c r="BP71">
        <f t="shared" si="122"/>
        <v>1</v>
      </c>
      <c r="BQ71" s="139">
        <f>VLOOKUP($A71,'FuturesInfo (3)'!$A$2:$O$80,15)*BP71</f>
        <v>55075</v>
      </c>
      <c r="BR71" s="145">
        <f t="shared" si="67"/>
        <v>2228.5405774044625</v>
      </c>
      <c r="BT71">
        <f t="shared" si="68"/>
        <v>1</v>
      </c>
      <c r="BU71">
        <v>1</v>
      </c>
      <c r="BV71">
        <v>-1</v>
      </c>
      <c r="BW71">
        <v>-1</v>
      </c>
      <c r="BX71">
        <f t="shared" si="123"/>
        <v>0</v>
      </c>
      <c r="BY71">
        <f t="shared" si="124"/>
        <v>1</v>
      </c>
      <c r="BZ71" s="188">
        <v>-1.0705702425199999E-2</v>
      </c>
      <c r="CA71" s="2">
        <v>10</v>
      </c>
      <c r="CB71">
        <v>60</v>
      </c>
      <c r="CC71" t="str">
        <f t="shared" si="125"/>
        <v>TRUE</v>
      </c>
      <c r="CD71">
        <f>VLOOKUP($A71,'FuturesInfo (3)'!$A$2:$V$80,22)</f>
        <v>1</v>
      </c>
      <c r="CE71">
        <f t="shared" si="53"/>
        <v>1</v>
      </c>
      <c r="CF71">
        <f t="shared" si="53"/>
        <v>1</v>
      </c>
      <c r="CG71" s="139">
        <f>VLOOKUP($A71,'FuturesInfo (3)'!$A$2:$O$80,15)*CE71</f>
        <v>55075</v>
      </c>
      <c r="CH71" s="145">
        <f t="shared" si="126"/>
        <v>-589.61656106788996</v>
      </c>
      <c r="CI71" s="145">
        <f t="shared" si="69"/>
        <v>589.61656106788996</v>
      </c>
      <c r="CK71">
        <f t="shared" si="127"/>
        <v>1</v>
      </c>
      <c r="CL71">
        <v>1</v>
      </c>
      <c r="CM71">
        <v>-1</v>
      </c>
      <c r="CN71">
        <v>1</v>
      </c>
      <c r="CO71">
        <f t="shared" si="101"/>
        <v>1</v>
      </c>
      <c r="CP71">
        <f t="shared" si="128"/>
        <v>0</v>
      </c>
      <c r="CQ71" s="1">
        <v>5.5212014134300002E-3</v>
      </c>
      <c r="CR71" s="2">
        <v>10</v>
      </c>
      <c r="CS71">
        <v>60</v>
      </c>
      <c r="CT71" t="str">
        <f t="shared" si="129"/>
        <v>TRUE</v>
      </c>
      <c r="CU71">
        <f>VLOOKUP($A71,'FuturesInfo (3)'!$A$2:$V$80,22)</f>
        <v>1</v>
      </c>
      <c r="CV71">
        <f t="shared" si="130"/>
        <v>1</v>
      </c>
      <c r="CW71">
        <f t="shared" si="70"/>
        <v>1</v>
      </c>
      <c r="CX71" s="139">
        <f>VLOOKUP($A71,'FuturesInfo (3)'!$A$2:$O$80,15)*CW71</f>
        <v>55075</v>
      </c>
      <c r="CY71" s="200">
        <f t="shared" si="131"/>
        <v>304.08016784465724</v>
      </c>
      <c r="CZ71" s="200">
        <f t="shared" si="72"/>
        <v>-304.08016784465724</v>
      </c>
      <c r="DB71">
        <f t="shared" si="59"/>
        <v>1</v>
      </c>
      <c r="DC71">
        <v>1</v>
      </c>
      <c r="DD71">
        <v>-1</v>
      </c>
      <c r="DE71">
        <v>1</v>
      </c>
      <c r="DF71">
        <f t="shared" si="102"/>
        <v>1</v>
      </c>
      <c r="DG71">
        <f t="shared" si="60"/>
        <v>0</v>
      </c>
      <c r="DH71" s="1">
        <v>2.6356248627299999E-3</v>
      </c>
      <c r="DI71" s="2">
        <v>10</v>
      </c>
      <c r="DJ71">
        <v>60</v>
      </c>
      <c r="DK71" t="str">
        <f t="shared" si="61"/>
        <v>TRUE</v>
      </c>
      <c r="DL71">
        <f>VLOOKUP($A71,'FuturesInfo (3)'!$A$2:$V$80,22)</f>
        <v>1</v>
      </c>
      <c r="DM71">
        <f t="shared" si="62"/>
        <v>1</v>
      </c>
      <c r="DN71">
        <f t="shared" si="73"/>
        <v>1</v>
      </c>
      <c r="DO71" s="139">
        <f>VLOOKUP($A71,'FuturesInfo (3)'!$A$2:$O$80,15)*DN71</f>
        <v>55075</v>
      </c>
      <c r="DP71" s="200">
        <f t="shared" si="63"/>
        <v>145.15703931485476</v>
      </c>
      <c r="DQ71" s="200">
        <f t="shared" si="74"/>
        <v>-145.15703931485476</v>
      </c>
      <c r="DS71">
        <v>1</v>
      </c>
      <c r="DT71">
        <v>1</v>
      </c>
      <c r="DU71">
        <v>-1</v>
      </c>
      <c r="DV71">
        <v>1</v>
      </c>
      <c r="DW71">
        <v>1</v>
      </c>
      <c r="DX71">
        <v>0</v>
      </c>
      <c r="DY71" s="1">
        <v>3.1982475355999997E-2</v>
      </c>
      <c r="DZ71" s="2">
        <v>10</v>
      </c>
      <c r="EA71">
        <v>60</v>
      </c>
      <c r="EB71" t="s">
        <v>1273</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1273</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1273</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1273</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1273</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1273</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1273</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1273</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1273</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1273</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1273</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1273</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f t="shared" si="75"/>
        <v>-1</v>
      </c>
      <c r="OU71" s="244">
        <v>-1</v>
      </c>
      <c r="OV71" s="218">
        <v>-1</v>
      </c>
      <c r="OW71" s="245">
        <v>-9</v>
      </c>
      <c r="OX71">
        <f t="shared" si="105"/>
        <v>-1</v>
      </c>
      <c r="OY71">
        <f t="shared" si="77"/>
        <v>1</v>
      </c>
      <c r="OZ71" s="218"/>
      <c r="PA71">
        <f t="shared" si="103"/>
        <v>0</v>
      </c>
      <c r="PB71">
        <f t="shared" si="78"/>
        <v>0</v>
      </c>
      <c r="PC71">
        <f t="shared" si="79"/>
        <v>0</v>
      </c>
      <c r="PD71">
        <f t="shared" si="80"/>
        <v>0</v>
      </c>
      <c r="PE71" s="253"/>
      <c r="PF71" s="206">
        <v>42531</v>
      </c>
      <c r="PG71">
        <v>60</v>
      </c>
      <c r="PH71" t="str">
        <f t="shared" si="64"/>
        <v>TRUE</v>
      </c>
      <c r="PI71">
        <f>VLOOKUP($A71,'FuturesInfo (3)'!$A$2:$V$80,22)</f>
        <v>1</v>
      </c>
      <c r="PJ71" s="257">
        <v>2</v>
      </c>
      <c r="PK71">
        <f t="shared" si="81"/>
        <v>1</v>
      </c>
      <c r="PL71" s="139">
        <f>VLOOKUP($A71,'FuturesInfo (3)'!$A$2:$O$80,15)*PI71</f>
        <v>55075</v>
      </c>
      <c r="PM71" s="139">
        <f>VLOOKUP($A71,'FuturesInfo (3)'!$A$2:$O$80,15)*PK71</f>
        <v>55075</v>
      </c>
      <c r="PN71" s="200">
        <f t="shared" si="82"/>
        <v>0</v>
      </c>
      <c r="PO71" s="200">
        <f t="shared" si="83"/>
        <v>0</v>
      </c>
      <c r="PP71" s="200">
        <f t="shared" si="84"/>
        <v>0</v>
      </c>
      <c r="PQ71" s="200">
        <f t="shared" si="85"/>
        <v>0</v>
      </c>
      <c r="PR71" s="200">
        <f t="shared" si="107"/>
        <v>0</v>
      </c>
      <c r="PT71">
        <f t="shared" si="87"/>
        <v>-1</v>
      </c>
      <c r="PU71" s="244"/>
      <c r="PV71" s="218"/>
      <c r="PW71" s="245"/>
      <c r="PX71">
        <f t="shared" si="106"/>
        <v>0</v>
      </c>
      <c r="PY71">
        <f t="shared" si="89"/>
        <v>0</v>
      </c>
      <c r="PZ71" s="218"/>
      <c r="QA71">
        <f t="shared" si="104"/>
        <v>1</v>
      </c>
      <c r="QB71">
        <f t="shared" si="90"/>
        <v>1</v>
      </c>
      <c r="QC71">
        <f t="shared" si="91"/>
        <v>1</v>
      </c>
      <c r="QD71">
        <f t="shared" si="92"/>
        <v>1</v>
      </c>
      <c r="QE71" s="253"/>
      <c r="QF71" s="206">
        <v>42531</v>
      </c>
      <c r="QG71">
        <v>60</v>
      </c>
      <c r="QH71" t="str">
        <f t="shared" si="65"/>
        <v>FALSE</v>
      </c>
      <c r="QI71">
        <f>VLOOKUP($A71,'FuturesInfo (3)'!$A$2:$V$80,22)</f>
        <v>1</v>
      </c>
      <c r="QJ71" s="257"/>
      <c r="QK71">
        <f t="shared" si="93"/>
        <v>1</v>
      </c>
      <c r="QL71" s="139">
        <f>VLOOKUP($A71,'FuturesInfo (3)'!$A$2:$O$80,15)*QI71</f>
        <v>55075</v>
      </c>
      <c r="QM71" s="139">
        <f>VLOOKUP($A71,'FuturesInfo (3)'!$A$2:$O$80,15)*QK71</f>
        <v>55075</v>
      </c>
      <c r="QN71" s="200">
        <f t="shared" si="94"/>
        <v>0</v>
      </c>
      <c r="QO71" s="200">
        <f t="shared" si="95"/>
        <v>0</v>
      </c>
      <c r="QP71" s="200">
        <f t="shared" si="96"/>
        <v>0</v>
      </c>
      <c r="QQ71" s="200">
        <f t="shared" si="97"/>
        <v>0</v>
      </c>
      <c r="QR71" s="200">
        <f t="shared" si="108"/>
        <v>0</v>
      </c>
    </row>
    <row r="72" spans="1:460"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99"/>
        <v>2</v>
      </c>
      <c r="BH72">
        <v>1</v>
      </c>
      <c r="BI72">
        <v>1</v>
      </c>
      <c r="BJ72">
        <f t="shared" si="66"/>
        <v>1</v>
      </c>
      <c r="BK72" s="1">
        <v>3.8483630097600002E-2</v>
      </c>
      <c r="BL72" s="2">
        <v>10</v>
      </c>
      <c r="BM72">
        <v>60</v>
      </c>
      <c r="BN72" t="str">
        <f t="shared" si="100"/>
        <v>TRUE</v>
      </c>
      <c r="BO72">
        <f>VLOOKUP($A72,'FuturesInfo (3)'!$A$2:$V$80,22)</f>
        <v>3</v>
      </c>
      <c r="BP72">
        <f t="shared" si="122"/>
        <v>3</v>
      </c>
      <c r="BQ72" s="139">
        <f>VLOOKUP($A72,'FuturesInfo (3)'!$A$2:$O$80,15)*BP72</f>
        <v>64478.400000000009</v>
      </c>
      <c r="BR72" s="145">
        <f t="shared" si="67"/>
        <v>2481.3628948850924</v>
      </c>
      <c r="BT72">
        <f t="shared" si="68"/>
        <v>1</v>
      </c>
      <c r="BU72">
        <v>1</v>
      </c>
      <c r="BV72">
        <v>1</v>
      </c>
      <c r="BW72">
        <v>1</v>
      </c>
      <c r="BX72">
        <f t="shared" si="123"/>
        <v>1</v>
      </c>
      <c r="BY72">
        <f t="shared" si="124"/>
        <v>1</v>
      </c>
      <c r="BZ72" s="188">
        <v>3.7057522123899997E-2</v>
      </c>
      <c r="CA72" s="2">
        <v>10</v>
      </c>
      <c r="CB72">
        <v>60</v>
      </c>
      <c r="CC72" t="str">
        <f t="shared" si="125"/>
        <v>TRUE</v>
      </c>
      <c r="CD72">
        <f>VLOOKUP($A72,'FuturesInfo (3)'!$A$2:$V$80,22)</f>
        <v>3</v>
      </c>
      <c r="CE72">
        <f t="shared" si="53"/>
        <v>3</v>
      </c>
      <c r="CF72">
        <f t="shared" si="53"/>
        <v>3</v>
      </c>
      <c r="CG72" s="139">
        <f>VLOOKUP($A72,'FuturesInfo (3)'!$A$2:$O$80,15)*CE72</f>
        <v>64478.400000000009</v>
      </c>
      <c r="CH72" s="145">
        <f t="shared" si="126"/>
        <v>2389.4097345136738</v>
      </c>
      <c r="CI72" s="145">
        <f t="shared" si="69"/>
        <v>2389.4097345136738</v>
      </c>
      <c r="CK72">
        <f t="shared" si="127"/>
        <v>1</v>
      </c>
      <c r="CL72">
        <v>1</v>
      </c>
      <c r="CM72">
        <v>1</v>
      </c>
      <c r="CN72">
        <v>1</v>
      </c>
      <c r="CO72">
        <f t="shared" si="101"/>
        <v>1</v>
      </c>
      <c r="CP72">
        <f t="shared" si="128"/>
        <v>1</v>
      </c>
      <c r="CQ72" s="1">
        <v>1.6000000000000001E-3</v>
      </c>
      <c r="CR72" s="2">
        <v>10</v>
      </c>
      <c r="CS72">
        <v>60</v>
      </c>
      <c r="CT72" t="str">
        <f t="shared" si="129"/>
        <v>TRUE</v>
      </c>
      <c r="CU72">
        <f>VLOOKUP($A72,'FuturesInfo (3)'!$A$2:$V$80,22)</f>
        <v>3</v>
      </c>
      <c r="CV72">
        <f t="shared" si="130"/>
        <v>4</v>
      </c>
      <c r="CW72">
        <f t="shared" si="70"/>
        <v>3</v>
      </c>
      <c r="CX72" s="139">
        <f>VLOOKUP($A72,'FuturesInfo (3)'!$A$2:$O$80,15)*CW72</f>
        <v>64478.400000000009</v>
      </c>
      <c r="CY72" s="200">
        <f t="shared" si="131"/>
        <v>103.16544000000002</v>
      </c>
      <c r="CZ72" s="200">
        <f t="shared" si="72"/>
        <v>103.16544000000002</v>
      </c>
      <c r="DB72">
        <f t="shared" si="59"/>
        <v>1</v>
      </c>
      <c r="DC72">
        <v>1</v>
      </c>
      <c r="DD72">
        <v>1</v>
      </c>
      <c r="DE72">
        <v>1</v>
      </c>
      <c r="DF72">
        <f t="shared" si="102"/>
        <v>1</v>
      </c>
      <c r="DG72">
        <f t="shared" si="60"/>
        <v>1</v>
      </c>
      <c r="DH72" s="1">
        <v>1.17145899894E-2</v>
      </c>
      <c r="DI72" s="2">
        <v>10</v>
      </c>
      <c r="DJ72">
        <v>60</v>
      </c>
      <c r="DK72" t="str">
        <f t="shared" si="61"/>
        <v>TRUE</v>
      </c>
      <c r="DL72">
        <f>VLOOKUP($A72,'FuturesInfo (3)'!$A$2:$V$80,22)</f>
        <v>3</v>
      </c>
      <c r="DM72">
        <f t="shared" si="62"/>
        <v>4</v>
      </c>
      <c r="DN72">
        <f t="shared" si="73"/>
        <v>3</v>
      </c>
      <c r="DO72" s="139">
        <f>VLOOKUP($A72,'FuturesInfo (3)'!$A$2:$O$80,15)*DN72</f>
        <v>64478.400000000009</v>
      </c>
      <c r="DP72" s="200">
        <f t="shared" si="63"/>
        <v>755.33801917252913</v>
      </c>
      <c r="DQ72" s="200">
        <f t="shared" si="74"/>
        <v>755.33801917252913</v>
      </c>
      <c r="DS72">
        <v>1</v>
      </c>
      <c r="DT72">
        <v>1</v>
      </c>
      <c r="DU72">
        <v>1</v>
      </c>
      <c r="DV72">
        <v>1</v>
      </c>
      <c r="DW72">
        <v>1</v>
      </c>
      <c r="DX72">
        <v>1</v>
      </c>
      <c r="DY72" s="1">
        <v>3.21052632167E-2</v>
      </c>
      <c r="DZ72" s="2">
        <v>10</v>
      </c>
      <c r="EA72">
        <v>60</v>
      </c>
      <c r="EB72" t="s">
        <v>1273</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1273</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1273</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1273</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1273</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1273</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1273</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1273</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1273</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1273</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1273</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1273</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f t="shared" si="75"/>
        <v>-1</v>
      </c>
      <c r="OU72" s="244">
        <v>-1</v>
      </c>
      <c r="OV72" s="218">
        <v>1</v>
      </c>
      <c r="OW72" s="245">
        <v>21</v>
      </c>
      <c r="OX72">
        <f t="shared" si="105"/>
        <v>-1</v>
      </c>
      <c r="OY72">
        <f t="shared" si="77"/>
        <v>1</v>
      </c>
      <c r="OZ72" s="218"/>
      <c r="PA72">
        <f t="shared" si="103"/>
        <v>0</v>
      </c>
      <c r="PB72">
        <f t="shared" si="78"/>
        <v>0</v>
      </c>
      <c r="PC72">
        <f t="shared" si="79"/>
        <v>0</v>
      </c>
      <c r="PD72">
        <f t="shared" si="80"/>
        <v>0</v>
      </c>
      <c r="PE72" s="253"/>
      <c r="PF72" s="206">
        <v>42514</v>
      </c>
      <c r="PG72">
        <v>60</v>
      </c>
      <c r="PH72" t="str">
        <f t="shared" si="64"/>
        <v>TRUE</v>
      </c>
      <c r="PI72">
        <f>VLOOKUP($A72,'FuturesInfo (3)'!$A$2:$V$80,22)</f>
        <v>3</v>
      </c>
      <c r="PJ72" s="257">
        <v>1</v>
      </c>
      <c r="PK72">
        <f t="shared" si="81"/>
        <v>4</v>
      </c>
      <c r="PL72" s="139">
        <f>VLOOKUP($A72,'FuturesInfo (3)'!$A$2:$O$80,15)*PI72</f>
        <v>64478.400000000009</v>
      </c>
      <c r="PM72" s="139">
        <f>VLOOKUP($A72,'FuturesInfo (3)'!$A$2:$O$80,15)*PK72</f>
        <v>85971.200000000012</v>
      </c>
      <c r="PN72" s="200">
        <f t="shared" si="82"/>
        <v>0</v>
      </c>
      <c r="PO72" s="200">
        <f t="shared" si="83"/>
        <v>0</v>
      </c>
      <c r="PP72" s="200">
        <f t="shared" si="84"/>
        <v>0</v>
      </c>
      <c r="PQ72" s="200">
        <f t="shared" si="85"/>
        <v>0</v>
      </c>
      <c r="PR72" s="200">
        <f t="shared" si="107"/>
        <v>0</v>
      </c>
      <c r="PT72">
        <f t="shared" si="87"/>
        <v>-1</v>
      </c>
      <c r="PU72" s="244"/>
      <c r="PV72" s="218"/>
      <c r="PW72" s="245"/>
      <c r="PX72">
        <f t="shared" si="106"/>
        <v>0</v>
      </c>
      <c r="PY72">
        <f t="shared" si="89"/>
        <v>0</v>
      </c>
      <c r="PZ72" s="218"/>
      <c r="QA72">
        <f t="shared" si="104"/>
        <v>1</v>
      </c>
      <c r="QB72">
        <f t="shared" si="90"/>
        <v>1</v>
      </c>
      <c r="QC72">
        <f t="shared" si="91"/>
        <v>1</v>
      </c>
      <c r="QD72">
        <f t="shared" si="92"/>
        <v>1</v>
      </c>
      <c r="QE72" s="253"/>
      <c r="QF72" s="206">
        <v>42514</v>
      </c>
      <c r="QG72">
        <v>60</v>
      </c>
      <c r="QH72" t="str">
        <f t="shared" si="65"/>
        <v>FALSE</v>
      </c>
      <c r="QI72">
        <f>VLOOKUP($A72,'FuturesInfo (3)'!$A$2:$V$80,22)</f>
        <v>3</v>
      </c>
      <c r="QJ72" s="257"/>
      <c r="QK72">
        <f t="shared" si="93"/>
        <v>2</v>
      </c>
      <c r="QL72" s="139">
        <f>VLOOKUP($A72,'FuturesInfo (3)'!$A$2:$O$80,15)*QI72</f>
        <v>64478.400000000009</v>
      </c>
      <c r="QM72" s="139">
        <f>VLOOKUP($A72,'FuturesInfo (3)'!$A$2:$O$80,15)*QK72</f>
        <v>42985.600000000006</v>
      </c>
      <c r="QN72" s="200">
        <f t="shared" si="94"/>
        <v>0</v>
      </c>
      <c r="QO72" s="200">
        <f t="shared" si="95"/>
        <v>0</v>
      </c>
      <c r="QP72" s="200">
        <f t="shared" si="96"/>
        <v>0</v>
      </c>
      <c r="QQ72" s="200">
        <f t="shared" si="97"/>
        <v>0</v>
      </c>
      <c r="QR72" s="200">
        <f t="shared" si="108"/>
        <v>0</v>
      </c>
    </row>
    <row r="73" spans="1:460"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99"/>
        <v>0</v>
      </c>
      <c r="BH73">
        <v>1</v>
      </c>
      <c r="BI73">
        <v>-1</v>
      </c>
      <c r="BJ73">
        <f t="shared" si="66"/>
        <v>0</v>
      </c>
      <c r="BK73" s="1">
        <v>-2.07591933571E-3</v>
      </c>
      <c r="BL73" s="2">
        <v>10</v>
      </c>
      <c r="BM73">
        <v>60</v>
      </c>
      <c r="BN73" t="str">
        <f t="shared" si="100"/>
        <v>TRUE</v>
      </c>
      <c r="BO73">
        <f>VLOOKUP($A73,'FuturesInfo (3)'!$A$2:$V$80,22)</f>
        <v>2</v>
      </c>
      <c r="BP73">
        <f t="shared" si="122"/>
        <v>2</v>
      </c>
      <c r="BQ73" s="139">
        <f>VLOOKUP($A73,'FuturesInfo (3)'!$A$2:$O$80,15)*BP73</f>
        <v>262275</v>
      </c>
      <c r="BR73" s="145">
        <f t="shared" si="67"/>
        <v>-544.46174377334023</v>
      </c>
      <c r="BT73">
        <f t="shared" si="68"/>
        <v>1</v>
      </c>
      <c r="BU73">
        <v>1</v>
      </c>
      <c r="BV73">
        <v>1</v>
      </c>
      <c r="BW73">
        <v>1</v>
      </c>
      <c r="BX73">
        <f t="shared" si="123"/>
        <v>1</v>
      </c>
      <c r="BY73">
        <f t="shared" si="124"/>
        <v>1</v>
      </c>
      <c r="BZ73" s="188">
        <v>1.4363546310100001E-2</v>
      </c>
      <c r="CA73" s="2">
        <v>10</v>
      </c>
      <c r="CB73">
        <v>60</v>
      </c>
      <c r="CC73" t="str">
        <f t="shared" si="125"/>
        <v>TRUE</v>
      </c>
      <c r="CD73">
        <f>VLOOKUP($A73,'FuturesInfo (3)'!$A$2:$V$80,22)</f>
        <v>2</v>
      </c>
      <c r="CE73">
        <f t="shared" si="53"/>
        <v>2</v>
      </c>
      <c r="CF73">
        <f t="shared" si="53"/>
        <v>2</v>
      </c>
      <c r="CG73" s="139">
        <f>VLOOKUP($A73,'FuturesInfo (3)'!$A$2:$O$80,15)*CE73</f>
        <v>262275</v>
      </c>
      <c r="CH73" s="145">
        <f t="shared" si="126"/>
        <v>3767.1991084814777</v>
      </c>
      <c r="CI73" s="145">
        <f t="shared" si="69"/>
        <v>3767.1991084814777</v>
      </c>
      <c r="CK73">
        <f t="shared" si="127"/>
        <v>1</v>
      </c>
      <c r="CL73">
        <v>1</v>
      </c>
      <c r="CM73">
        <v>1</v>
      </c>
      <c r="CN73">
        <v>1</v>
      </c>
      <c r="CO73">
        <f t="shared" si="101"/>
        <v>1</v>
      </c>
      <c r="CP73">
        <f t="shared" si="128"/>
        <v>1</v>
      </c>
      <c r="CQ73" s="1">
        <v>7.32421875E-3</v>
      </c>
      <c r="CR73" s="2">
        <v>10</v>
      </c>
      <c r="CS73">
        <v>60</v>
      </c>
      <c r="CT73" t="str">
        <f t="shared" si="129"/>
        <v>TRUE</v>
      </c>
      <c r="CU73">
        <f>VLOOKUP($A73,'FuturesInfo (3)'!$A$2:$V$80,22)</f>
        <v>2</v>
      </c>
      <c r="CV73">
        <f t="shared" si="130"/>
        <v>3</v>
      </c>
      <c r="CW73">
        <f t="shared" si="70"/>
        <v>2</v>
      </c>
      <c r="CX73" s="139">
        <f>VLOOKUP($A73,'FuturesInfo (3)'!$A$2:$O$80,15)*CW73</f>
        <v>262275</v>
      </c>
      <c r="CY73" s="200">
        <f t="shared" si="131"/>
        <v>1920.95947265625</v>
      </c>
      <c r="CZ73" s="200">
        <f t="shared" si="72"/>
        <v>1920.95947265625</v>
      </c>
      <c r="DB73">
        <f t="shared" si="59"/>
        <v>1</v>
      </c>
      <c r="DC73">
        <v>-1</v>
      </c>
      <c r="DD73">
        <v>1</v>
      </c>
      <c r="DE73">
        <v>1</v>
      </c>
      <c r="DF73">
        <f t="shared" si="102"/>
        <v>0</v>
      </c>
      <c r="DG73">
        <f t="shared" si="60"/>
        <v>1</v>
      </c>
      <c r="DH73" s="1">
        <v>4.6534173533699999E-3</v>
      </c>
      <c r="DI73" s="2">
        <v>10</v>
      </c>
      <c r="DJ73">
        <v>60</v>
      </c>
      <c r="DK73" t="str">
        <f t="shared" si="61"/>
        <v>TRUE</v>
      </c>
      <c r="DL73">
        <f>VLOOKUP($A73,'FuturesInfo (3)'!$A$2:$V$80,22)</f>
        <v>2</v>
      </c>
      <c r="DM73">
        <f t="shared" si="62"/>
        <v>2</v>
      </c>
      <c r="DN73">
        <f t="shared" si="73"/>
        <v>2</v>
      </c>
      <c r="DO73" s="139">
        <f>VLOOKUP($A73,'FuturesInfo (3)'!$A$2:$O$80,15)*DN73</f>
        <v>262275</v>
      </c>
      <c r="DP73" s="200">
        <f t="shared" si="63"/>
        <v>-1220.4750363551168</v>
      </c>
      <c r="DQ73" s="200">
        <f t="shared" si="74"/>
        <v>1220.4750363551168</v>
      </c>
      <c r="DS73">
        <v>-1</v>
      </c>
      <c r="DT73">
        <v>-1</v>
      </c>
      <c r="DU73">
        <v>1</v>
      </c>
      <c r="DV73">
        <v>1</v>
      </c>
      <c r="DW73">
        <v>0</v>
      </c>
      <c r="DX73">
        <v>1</v>
      </c>
      <c r="DY73" s="1">
        <v>6.2723149667100004E-3</v>
      </c>
      <c r="DZ73" s="2">
        <v>10</v>
      </c>
      <c r="EA73">
        <v>60</v>
      </c>
      <c r="EB73" t="s">
        <v>1273</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1273</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1273</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1273</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1273</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1273</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1273</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1273</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1273</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1273</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1273</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1273</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f t="shared" si="75"/>
        <v>-1</v>
      </c>
      <c r="OU73" s="244">
        <v>1</v>
      </c>
      <c r="OV73" s="218">
        <v>1</v>
      </c>
      <c r="OW73" s="245">
        <v>6</v>
      </c>
      <c r="OX73">
        <f t="shared" si="105"/>
        <v>1</v>
      </c>
      <c r="OY73">
        <f t="shared" si="77"/>
        <v>1</v>
      </c>
      <c r="OZ73" s="218"/>
      <c r="PA73">
        <f t="shared" si="103"/>
        <v>0</v>
      </c>
      <c r="PB73">
        <f t="shared" si="78"/>
        <v>0</v>
      </c>
      <c r="PC73">
        <f t="shared" si="79"/>
        <v>0</v>
      </c>
      <c r="PD73">
        <f t="shared" si="80"/>
        <v>0</v>
      </c>
      <c r="PE73" s="253"/>
      <c r="PF73" s="206">
        <v>42536</v>
      </c>
      <c r="PG73">
        <v>60</v>
      </c>
      <c r="PH73" t="str">
        <f t="shared" si="64"/>
        <v>TRUE</v>
      </c>
      <c r="PI73">
        <f>VLOOKUP($A73,'FuturesInfo (3)'!$A$2:$V$80,22)</f>
        <v>2</v>
      </c>
      <c r="PJ73" s="257">
        <v>2</v>
      </c>
      <c r="PK73">
        <f t="shared" si="81"/>
        <v>2</v>
      </c>
      <c r="PL73" s="139">
        <f>VLOOKUP($A73,'FuturesInfo (3)'!$A$2:$O$80,15)*PI73</f>
        <v>262275</v>
      </c>
      <c r="PM73" s="139">
        <f>VLOOKUP($A73,'FuturesInfo (3)'!$A$2:$O$80,15)*PK73</f>
        <v>262275</v>
      </c>
      <c r="PN73" s="200">
        <f t="shared" si="82"/>
        <v>0</v>
      </c>
      <c r="PO73" s="200">
        <f t="shared" si="83"/>
        <v>0</v>
      </c>
      <c r="PP73" s="200">
        <f t="shared" si="84"/>
        <v>0</v>
      </c>
      <c r="PQ73" s="200">
        <f t="shared" si="85"/>
        <v>0</v>
      </c>
      <c r="PR73" s="200">
        <f t="shared" si="107"/>
        <v>0</v>
      </c>
      <c r="PT73">
        <f t="shared" si="87"/>
        <v>1</v>
      </c>
      <c r="PU73" s="244"/>
      <c r="PV73" s="218"/>
      <c r="PW73" s="245"/>
      <c r="PX73">
        <f t="shared" si="106"/>
        <v>0</v>
      </c>
      <c r="PY73">
        <f t="shared" si="89"/>
        <v>0</v>
      </c>
      <c r="PZ73" s="218"/>
      <c r="QA73">
        <f t="shared" si="104"/>
        <v>1</v>
      </c>
      <c r="QB73">
        <f t="shared" si="90"/>
        <v>1</v>
      </c>
      <c r="QC73">
        <f t="shared" si="91"/>
        <v>1</v>
      </c>
      <c r="QD73">
        <f t="shared" si="92"/>
        <v>1</v>
      </c>
      <c r="QE73" s="253"/>
      <c r="QF73" s="206">
        <v>42536</v>
      </c>
      <c r="QG73">
        <v>60</v>
      </c>
      <c r="QH73" t="str">
        <f t="shared" si="65"/>
        <v>FALSE</v>
      </c>
      <c r="QI73">
        <f>VLOOKUP($A73,'FuturesInfo (3)'!$A$2:$V$80,22)</f>
        <v>2</v>
      </c>
      <c r="QJ73" s="257"/>
      <c r="QK73">
        <f t="shared" si="93"/>
        <v>2</v>
      </c>
      <c r="QL73" s="139">
        <f>VLOOKUP($A73,'FuturesInfo (3)'!$A$2:$O$80,15)*QI73</f>
        <v>262275</v>
      </c>
      <c r="QM73" s="139">
        <f>VLOOKUP($A73,'FuturesInfo (3)'!$A$2:$O$80,15)*QK73</f>
        <v>262275</v>
      </c>
      <c r="QN73" s="200">
        <f t="shared" si="94"/>
        <v>0</v>
      </c>
      <c r="QO73" s="200">
        <f t="shared" si="95"/>
        <v>0</v>
      </c>
      <c r="QP73" s="200">
        <f t="shared" si="96"/>
        <v>0</v>
      </c>
      <c r="QQ73" s="200">
        <f t="shared" si="97"/>
        <v>0</v>
      </c>
      <c r="QR73" s="200">
        <f t="shared" si="108"/>
        <v>0</v>
      </c>
    </row>
    <row r="74" spans="1:460"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99"/>
        <v>0</v>
      </c>
      <c r="BH74">
        <v>-1</v>
      </c>
      <c r="BI74">
        <v>1</v>
      </c>
      <c r="BJ74">
        <f t="shared" si="66"/>
        <v>0</v>
      </c>
      <c r="BK74" s="1">
        <v>6.1530733973799998E-3</v>
      </c>
      <c r="BL74" s="2">
        <v>10</v>
      </c>
      <c r="BM74">
        <v>60</v>
      </c>
      <c r="BN74" t="str">
        <f t="shared" si="100"/>
        <v>TRUE</v>
      </c>
      <c r="BO74">
        <f>VLOOKUP($A74,'FuturesInfo (3)'!$A$2:$V$80,22)</f>
        <v>1</v>
      </c>
      <c r="BP74">
        <f t="shared" si="122"/>
        <v>1</v>
      </c>
      <c r="BQ74" s="139">
        <f>VLOOKUP($A74,'FuturesInfo (3)'!$A$2:$O$80,15)*BP74</f>
        <v>87050</v>
      </c>
      <c r="BR74" s="145">
        <f t="shared" si="67"/>
        <v>-535.62503924192902</v>
      </c>
      <c r="BT74">
        <f t="shared" si="68"/>
        <v>-1</v>
      </c>
      <c r="BU74">
        <v>-1</v>
      </c>
      <c r="BV74">
        <v>-1</v>
      </c>
      <c r="BW74">
        <v>1</v>
      </c>
      <c r="BX74">
        <f t="shared" si="123"/>
        <v>0</v>
      </c>
      <c r="BY74">
        <f t="shared" si="124"/>
        <v>0</v>
      </c>
      <c r="BZ74" s="188">
        <v>2.1216848673900002E-2</v>
      </c>
      <c r="CA74" s="2">
        <v>10</v>
      </c>
      <c r="CB74">
        <v>60</v>
      </c>
      <c r="CC74" t="str">
        <f t="shared" si="125"/>
        <v>TRUE</v>
      </c>
      <c r="CD74">
        <f>VLOOKUP($A74,'FuturesInfo (3)'!$A$2:$V$80,22)</f>
        <v>1</v>
      </c>
      <c r="CE74">
        <f t="shared" si="53"/>
        <v>1</v>
      </c>
      <c r="CF74">
        <f t="shared" si="53"/>
        <v>1</v>
      </c>
      <c r="CG74" s="139">
        <f>VLOOKUP($A74,'FuturesInfo (3)'!$A$2:$O$80,15)*CE74</f>
        <v>87050</v>
      </c>
      <c r="CH74" s="145">
        <f t="shared" si="126"/>
        <v>-1846.9266770629952</v>
      </c>
      <c r="CI74" s="145">
        <f t="shared" si="69"/>
        <v>-1846.9266770629952</v>
      </c>
      <c r="CK74">
        <f t="shared" si="127"/>
        <v>-1</v>
      </c>
      <c r="CL74">
        <v>1</v>
      </c>
      <c r="CM74">
        <v>-1</v>
      </c>
      <c r="CN74">
        <v>1</v>
      </c>
      <c r="CO74">
        <f t="shared" si="101"/>
        <v>1</v>
      </c>
      <c r="CP74">
        <f t="shared" si="128"/>
        <v>0</v>
      </c>
      <c r="CQ74" s="1">
        <v>5.0106935533100003E-3</v>
      </c>
      <c r="CR74" s="2">
        <v>10</v>
      </c>
      <c r="CS74">
        <v>60</v>
      </c>
      <c r="CT74" t="str">
        <f t="shared" si="129"/>
        <v>TRUE</v>
      </c>
      <c r="CU74">
        <f>VLOOKUP($A74,'FuturesInfo (3)'!$A$2:$V$80,22)</f>
        <v>1</v>
      </c>
      <c r="CV74">
        <f t="shared" si="130"/>
        <v>1</v>
      </c>
      <c r="CW74">
        <f t="shared" si="70"/>
        <v>1</v>
      </c>
      <c r="CX74" s="139">
        <f>VLOOKUP($A74,'FuturesInfo (3)'!$A$2:$O$80,15)*CW74</f>
        <v>87050</v>
      </c>
      <c r="CY74" s="200">
        <f t="shared" si="131"/>
        <v>436.18087381563555</v>
      </c>
      <c r="CZ74" s="200">
        <f t="shared" si="72"/>
        <v>-436.18087381563555</v>
      </c>
      <c r="DB74">
        <f t="shared" si="59"/>
        <v>1</v>
      </c>
      <c r="DC74">
        <v>1</v>
      </c>
      <c r="DD74">
        <v>-1</v>
      </c>
      <c r="DE74">
        <v>-1</v>
      </c>
      <c r="DF74">
        <f t="shared" si="102"/>
        <v>0</v>
      </c>
      <c r="DG74">
        <f t="shared" si="60"/>
        <v>1</v>
      </c>
      <c r="DH74" s="1">
        <v>-3.2224721833800001E-3</v>
      </c>
      <c r="DI74" s="2">
        <v>10</v>
      </c>
      <c r="DJ74">
        <v>60</v>
      </c>
      <c r="DK74" t="str">
        <f t="shared" si="61"/>
        <v>TRUE</v>
      </c>
      <c r="DL74">
        <f>VLOOKUP($A74,'FuturesInfo (3)'!$A$2:$V$80,22)</f>
        <v>1</v>
      </c>
      <c r="DM74">
        <f t="shared" si="62"/>
        <v>1</v>
      </c>
      <c r="DN74">
        <f t="shared" si="73"/>
        <v>1</v>
      </c>
      <c r="DO74" s="139">
        <f>VLOOKUP($A74,'FuturesInfo (3)'!$A$2:$O$80,15)*DN74</f>
        <v>87050</v>
      </c>
      <c r="DP74" s="200">
        <f t="shared" si="63"/>
        <v>-280.516203563229</v>
      </c>
      <c r="DQ74" s="200">
        <f t="shared" si="74"/>
        <v>280.516203563229</v>
      </c>
      <c r="DS74">
        <v>1</v>
      </c>
      <c r="DT74">
        <v>1</v>
      </c>
      <c r="DU74">
        <v>-1</v>
      </c>
      <c r="DV74">
        <v>1</v>
      </c>
      <c r="DW74">
        <v>1</v>
      </c>
      <c r="DX74">
        <v>0</v>
      </c>
      <c r="DY74" s="1">
        <v>3.6049774307699997E-2</v>
      </c>
      <c r="DZ74" s="2">
        <v>10</v>
      </c>
      <c r="EA74">
        <v>60</v>
      </c>
      <c r="EB74" t="s">
        <v>1273</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1273</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1273</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1273</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1273</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1273</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1273</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1273</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1273</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1273</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1273</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1273</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f t="shared" si="75"/>
        <v>-1</v>
      </c>
      <c r="OU74" s="244">
        <v>-1</v>
      </c>
      <c r="OV74" s="218">
        <v>1</v>
      </c>
      <c r="OW74" s="245">
        <v>-16</v>
      </c>
      <c r="OX74">
        <f t="shared" si="105"/>
        <v>1</v>
      </c>
      <c r="OY74">
        <f t="shared" si="77"/>
        <v>-1</v>
      </c>
      <c r="OZ74" s="218"/>
      <c r="PA74">
        <f t="shared" si="103"/>
        <v>0</v>
      </c>
      <c r="PB74">
        <f t="shared" si="78"/>
        <v>0</v>
      </c>
      <c r="PC74">
        <f t="shared" si="79"/>
        <v>0</v>
      </c>
      <c r="PD74">
        <f t="shared" si="80"/>
        <v>0</v>
      </c>
      <c r="PE74" s="253"/>
      <c r="PF74" s="206">
        <v>42522</v>
      </c>
      <c r="PG74">
        <v>60</v>
      </c>
      <c r="PH74" t="str">
        <f t="shared" si="64"/>
        <v>TRUE</v>
      </c>
      <c r="PI74">
        <f>VLOOKUP($A74,'FuturesInfo (3)'!$A$2:$V$80,22)</f>
        <v>1</v>
      </c>
      <c r="PJ74" s="257">
        <v>1</v>
      </c>
      <c r="PK74">
        <f t="shared" si="81"/>
        <v>1</v>
      </c>
      <c r="PL74" s="139">
        <f>VLOOKUP($A74,'FuturesInfo (3)'!$A$2:$O$80,15)*PI74</f>
        <v>87050</v>
      </c>
      <c r="PM74" s="139">
        <f>VLOOKUP($A74,'FuturesInfo (3)'!$A$2:$O$80,15)*PK74</f>
        <v>87050</v>
      </c>
      <c r="PN74" s="200">
        <f t="shared" si="82"/>
        <v>0</v>
      </c>
      <c r="PO74" s="200">
        <f t="shared" si="83"/>
        <v>0</v>
      </c>
      <c r="PP74" s="200">
        <f t="shared" si="84"/>
        <v>0</v>
      </c>
      <c r="PQ74" s="200">
        <f t="shared" si="85"/>
        <v>0</v>
      </c>
      <c r="PR74" s="200">
        <f t="shared" si="107"/>
        <v>0</v>
      </c>
      <c r="PT74">
        <f t="shared" si="87"/>
        <v>-1</v>
      </c>
      <c r="PU74" s="244"/>
      <c r="PV74" s="218"/>
      <c r="PW74" s="245"/>
      <c r="PX74">
        <f t="shared" si="106"/>
        <v>0</v>
      </c>
      <c r="PY74">
        <f t="shared" si="89"/>
        <v>0</v>
      </c>
      <c r="PZ74" s="218"/>
      <c r="QA74">
        <f t="shared" si="104"/>
        <v>1</v>
      </c>
      <c r="QB74">
        <f t="shared" si="90"/>
        <v>1</v>
      </c>
      <c r="QC74">
        <f t="shared" si="91"/>
        <v>1</v>
      </c>
      <c r="QD74">
        <f t="shared" si="92"/>
        <v>1</v>
      </c>
      <c r="QE74" s="253"/>
      <c r="QF74" s="206">
        <v>42522</v>
      </c>
      <c r="QG74">
        <v>60</v>
      </c>
      <c r="QH74" t="str">
        <f t="shared" si="65"/>
        <v>FALSE</v>
      </c>
      <c r="QI74">
        <f>VLOOKUP($A74,'FuturesInfo (3)'!$A$2:$V$80,22)</f>
        <v>1</v>
      </c>
      <c r="QJ74" s="257"/>
      <c r="QK74">
        <f t="shared" si="93"/>
        <v>1</v>
      </c>
      <c r="QL74" s="139">
        <f>VLOOKUP($A74,'FuturesInfo (3)'!$A$2:$O$80,15)*QI74</f>
        <v>87050</v>
      </c>
      <c r="QM74" s="139">
        <f>VLOOKUP($A74,'FuturesInfo (3)'!$A$2:$O$80,15)*QK74</f>
        <v>87050</v>
      </c>
      <c r="QN74" s="200">
        <f t="shared" si="94"/>
        <v>0</v>
      </c>
      <c r="QO74" s="200">
        <f t="shared" si="95"/>
        <v>0</v>
      </c>
      <c r="QP74" s="200">
        <f t="shared" si="96"/>
        <v>0</v>
      </c>
      <c r="QQ74" s="200">
        <f t="shared" si="97"/>
        <v>0</v>
      </c>
      <c r="QR74" s="200">
        <f t="shared" si="108"/>
        <v>0</v>
      </c>
    </row>
    <row r="75" spans="1:460"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99"/>
        <v>-2</v>
      </c>
      <c r="BH75">
        <v>-1</v>
      </c>
      <c r="BI75">
        <v>1</v>
      </c>
      <c r="BJ75">
        <f t="shared" si="66"/>
        <v>0</v>
      </c>
      <c r="BK75" s="1">
        <v>3.7791052054099998E-3</v>
      </c>
      <c r="BL75" s="2">
        <v>10</v>
      </c>
      <c r="BM75">
        <v>60</v>
      </c>
      <c r="BN75" t="str">
        <f t="shared" si="100"/>
        <v>TRUE</v>
      </c>
      <c r="BO75">
        <f>VLOOKUP($A75,'FuturesInfo (3)'!$A$2:$V$80,22)</f>
        <v>11</v>
      </c>
      <c r="BP75">
        <f t="shared" si="122"/>
        <v>11</v>
      </c>
      <c r="BQ75" s="139">
        <f>VLOOKUP($A75,'FuturesInfo (3)'!$A$2:$O$80,15)*BP75</f>
        <v>182600</v>
      </c>
      <c r="BR75" s="145">
        <f t="shared" si="67"/>
        <v>-690.06461050786595</v>
      </c>
      <c r="BT75">
        <f t="shared" si="68"/>
        <v>-1</v>
      </c>
      <c r="BU75">
        <v>1</v>
      </c>
      <c r="BV75">
        <v>-1</v>
      </c>
      <c r="BW75">
        <v>1</v>
      </c>
      <c r="BX75">
        <f t="shared" si="123"/>
        <v>1</v>
      </c>
      <c r="BY75">
        <f t="shared" si="124"/>
        <v>0</v>
      </c>
      <c r="BZ75" s="188">
        <v>3.6434296818099997E-4</v>
      </c>
      <c r="CA75" s="2">
        <v>10</v>
      </c>
      <c r="CB75">
        <v>60</v>
      </c>
      <c r="CC75" t="str">
        <f t="shared" si="125"/>
        <v>TRUE</v>
      </c>
      <c r="CD75">
        <f>VLOOKUP($A75,'FuturesInfo (3)'!$A$2:$V$80,22)</f>
        <v>11</v>
      </c>
      <c r="CE75">
        <f t="shared" si="53"/>
        <v>11</v>
      </c>
      <c r="CF75">
        <f t="shared" si="53"/>
        <v>11</v>
      </c>
      <c r="CG75" s="139">
        <f>VLOOKUP($A75,'FuturesInfo (3)'!$A$2:$O$80,15)*CE75</f>
        <v>182600</v>
      </c>
      <c r="CH75" s="145">
        <f t="shared" si="126"/>
        <v>66.529025989850595</v>
      </c>
      <c r="CI75" s="145">
        <f t="shared" si="69"/>
        <v>-66.529025989850595</v>
      </c>
      <c r="CK75">
        <f t="shared" si="127"/>
        <v>1</v>
      </c>
      <c r="CL75">
        <v>1</v>
      </c>
      <c r="CM75">
        <v>-1</v>
      </c>
      <c r="CN75">
        <v>-1</v>
      </c>
      <c r="CO75">
        <f t="shared" si="101"/>
        <v>0</v>
      </c>
      <c r="CP75">
        <f t="shared" si="128"/>
        <v>1</v>
      </c>
      <c r="CQ75" s="1">
        <v>-3.0350855894100001E-4</v>
      </c>
      <c r="CR75" s="2">
        <v>10</v>
      </c>
      <c r="CS75">
        <v>60</v>
      </c>
      <c r="CT75" t="str">
        <f t="shared" si="129"/>
        <v>TRUE</v>
      </c>
      <c r="CU75">
        <f>VLOOKUP($A75,'FuturesInfo (3)'!$A$2:$V$80,22)</f>
        <v>11</v>
      </c>
      <c r="CV75">
        <f t="shared" si="130"/>
        <v>8</v>
      </c>
      <c r="CW75">
        <f t="shared" si="70"/>
        <v>11</v>
      </c>
      <c r="CX75" s="139">
        <f>VLOOKUP($A75,'FuturesInfo (3)'!$A$2:$O$80,15)*CW75</f>
        <v>182600</v>
      </c>
      <c r="CY75" s="200">
        <f t="shared" si="131"/>
        <v>-55.4206628626266</v>
      </c>
      <c r="CZ75" s="200">
        <f t="shared" si="72"/>
        <v>55.4206628626266</v>
      </c>
      <c r="DB75">
        <f t="shared" si="59"/>
        <v>1</v>
      </c>
      <c r="DC75">
        <v>-1</v>
      </c>
      <c r="DD75">
        <v>1</v>
      </c>
      <c r="DE75">
        <v>1</v>
      </c>
      <c r="DF75">
        <f t="shared" si="102"/>
        <v>0</v>
      </c>
      <c r="DG75">
        <f t="shared" si="60"/>
        <v>1</v>
      </c>
      <c r="DH75" s="1">
        <v>6.67921549578E-3</v>
      </c>
      <c r="DI75" s="2">
        <v>10</v>
      </c>
      <c r="DJ75">
        <v>60</v>
      </c>
      <c r="DK75" t="str">
        <f t="shared" si="61"/>
        <v>TRUE</v>
      </c>
      <c r="DL75">
        <f>VLOOKUP($A75,'FuturesInfo (3)'!$A$2:$V$80,22)</f>
        <v>11</v>
      </c>
      <c r="DM75">
        <f t="shared" si="62"/>
        <v>8</v>
      </c>
      <c r="DN75">
        <f t="shared" si="73"/>
        <v>11</v>
      </c>
      <c r="DO75" s="139">
        <f>VLOOKUP($A75,'FuturesInfo (3)'!$A$2:$O$80,15)*DN75</f>
        <v>182600</v>
      </c>
      <c r="DP75" s="200">
        <f t="shared" si="63"/>
        <v>-1219.6247495294281</v>
      </c>
      <c r="DQ75" s="200">
        <f t="shared" si="74"/>
        <v>1219.6247495294281</v>
      </c>
      <c r="DS75">
        <v>-1</v>
      </c>
      <c r="DT75">
        <v>1</v>
      </c>
      <c r="DU75">
        <v>1</v>
      </c>
      <c r="DV75">
        <v>-1</v>
      </c>
      <c r="DW75">
        <v>0</v>
      </c>
      <c r="DX75">
        <v>0</v>
      </c>
      <c r="DY75" s="1">
        <v>-6.6348995717500003E-4</v>
      </c>
      <c r="DZ75" s="2">
        <v>10</v>
      </c>
      <c r="EA75">
        <v>60</v>
      </c>
      <c r="EB75" t="s">
        <v>1273</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1273</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1273</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1273</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1273</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1273</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1273</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1273</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1273</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1273</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1273</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1273</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f t="shared" si="75"/>
        <v>1</v>
      </c>
      <c r="OU75" s="244">
        <v>1</v>
      </c>
      <c r="OV75" s="218">
        <v>1</v>
      </c>
      <c r="OW75" s="245">
        <v>23</v>
      </c>
      <c r="OX75">
        <f t="shared" si="105"/>
        <v>1</v>
      </c>
      <c r="OY75">
        <f t="shared" si="77"/>
        <v>1</v>
      </c>
      <c r="OZ75" s="218"/>
      <c r="PA75">
        <f t="shared" si="103"/>
        <v>0</v>
      </c>
      <c r="PB75">
        <f t="shared" si="78"/>
        <v>0</v>
      </c>
      <c r="PC75">
        <f t="shared" si="79"/>
        <v>0</v>
      </c>
      <c r="PD75">
        <f t="shared" si="80"/>
        <v>0</v>
      </c>
      <c r="PE75" s="253"/>
      <c r="PF75" s="206">
        <v>42513</v>
      </c>
      <c r="PG75">
        <v>60</v>
      </c>
      <c r="PH75" t="str">
        <f t="shared" si="64"/>
        <v>TRUE</v>
      </c>
      <c r="PI75">
        <f>VLOOKUP($A75,'FuturesInfo (3)'!$A$2:$V$80,22)</f>
        <v>11</v>
      </c>
      <c r="PJ75" s="257">
        <v>2</v>
      </c>
      <c r="PK75">
        <f t="shared" si="81"/>
        <v>8</v>
      </c>
      <c r="PL75" s="139">
        <f>VLOOKUP($A75,'FuturesInfo (3)'!$A$2:$O$80,15)*PI75</f>
        <v>182600</v>
      </c>
      <c r="PM75" s="139">
        <f>VLOOKUP($A75,'FuturesInfo (3)'!$A$2:$O$80,15)*PK75</f>
        <v>132800</v>
      </c>
      <c r="PN75" s="200">
        <f t="shared" si="82"/>
        <v>0</v>
      </c>
      <c r="PO75" s="200">
        <f t="shared" si="83"/>
        <v>0</v>
      </c>
      <c r="PP75" s="200">
        <f t="shared" si="84"/>
        <v>0</v>
      </c>
      <c r="PQ75" s="200">
        <f t="shared" si="85"/>
        <v>0</v>
      </c>
      <c r="PR75" s="200">
        <f t="shared" si="107"/>
        <v>0</v>
      </c>
      <c r="PT75">
        <f t="shared" si="87"/>
        <v>1</v>
      </c>
      <c r="PU75" s="244"/>
      <c r="PV75" s="218"/>
      <c r="PW75" s="245"/>
      <c r="PX75">
        <f t="shared" si="106"/>
        <v>0</v>
      </c>
      <c r="PY75">
        <f t="shared" si="89"/>
        <v>0</v>
      </c>
      <c r="PZ75" s="218"/>
      <c r="QA75">
        <f t="shared" si="104"/>
        <v>1</v>
      </c>
      <c r="QB75">
        <f t="shared" si="90"/>
        <v>1</v>
      </c>
      <c r="QC75">
        <f t="shared" si="91"/>
        <v>1</v>
      </c>
      <c r="QD75">
        <f t="shared" si="92"/>
        <v>1</v>
      </c>
      <c r="QE75" s="253"/>
      <c r="QF75" s="206">
        <v>42513</v>
      </c>
      <c r="QG75">
        <v>60</v>
      </c>
      <c r="QH75" t="str">
        <f t="shared" si="65"/>
        <v>FALSE</v>
      </c>
      <c r="QI75">
        <f>VLOOKUP($A75,'FuturesInfo (3)'!$A$2:$V$80,22)</f>
        <v>11</v>
      </c>
      <c r="QJ75" s="257"/>
      <c r="QK75">
        <f t="shared" si="93"/>
        <v>8</v>
      </c>
      <c r="QL75" s="139">
        <f>VLOOKUP($A75,'FuturesInfo (3)'!$A$2:$O$80,15)*QI75</f>
        <v>182600</v>
      </c>
      <c r="QM75" s="139">
        <f>VLOOKUP($A75,'FuturesInfo (3)'!$A$2:$O$80,15)*QK75</f>
        <v>132800</v>
      </c>
      <c r="QN75" s="200">
        <f t="shared" si="94"/>
        <v>0</v>
      </c>
      <c r="QO75" s="200">
        <f t="shared" si="95"/>
        <v>0</v>
      </c>
      <c r="QP75" s="200">
        <f t="shared" si="96"/>
        <v>0</v>
      </c>
      <c r="QQ75" s="200">
        <f t="shared" si="97"/>
        <v>0</v>
      </c>
      <c r="QR75" s="200">
        <f t="shared" si="108"/>
        <v>0</v>
      </c>
    </row>
    <row r="76" spans="1:460"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99"/>
        <v>-2</v>
      </c>
      <c r="BH76">
        <v>-1</v>
      </c>
      <c r="BI76">
        <v>-1</v>
      </c>
      <c r="BJ76">
        <f t="shared" si="66"/>
        <v>1</v>
      </c>
      <c r="BK76" s="1">
        <v>-7.2339865842399999E-4</v>
      </c>
      <c r="BL76" s="2">
        <v>10</v>
      </c>
      <c r="BM76">
        <v>60</v>
      </c>
      <c r="BN76" t="str">
        <f t="shared" si="100"/>
        <v>TRUE</v>
      </c>
      <c r="BO76">
        <f>VLOOKUP($A76,'FuturesInfo (3)'!$A$2:$V$80,22)</f>
        <v>10</v>
      </c>
      <c r="BP76">
        <f t="shared" si="122"/>
        <v>10</v>
      </c>
      <c r="BQ76" s="139">
        <f>VLOOKUP($A76,'FuturesInfo (3)'!$A$2:$O$80,15)*BP76</f>
        <v>1433646.163123775</v>
      </c>
      <c r="BR76" s="145">
        <f t="shared" si="67"/>
        <v>1037.0977110584538</v>
      </c>
      <c r="BT76">
        <f t="shared" si="68"/>
        <v>-1</v>
      </c>
      <c r="BU76">
        <v>1</v>
      </c>
      <c r="BV76">
        <v>1</v>
      </c>
      <c r="BW76">
        <v>1</v>
      </c>
      <c r="BX76">
        <f t="shared" si="123"/>
        <v>1</v>
      </c>
      <c r="BY76">
        <f t="shared" si="124"/>
        <v>1</v>
      </c>
      <c r="BZ76" s="188">
        <v>3.2905561039800002E-4</v>
      </c>
      <c r="CA76" s="2">
        <v>10</v>
      </c>
      <c r="CB76">
        <v>60</v>
      </c>
      <c r="CC76" t="str">
        <f t="shared" si="125"/>
        <v>TRUE</v>
      </c>
      <c r="CD76">
        <f>VLOOKUP($A76,'FuturesInfo (3)'!$A$2:$V$80,22)</f>
        <v>10</v>
      </c>
      <c r="CE76">
        <f t="shared" si="53"/>
        <v>10</v>
      </c>
      <c r="CF76">
        <f t="shared" si="53"/>
        <v>10</v>
      </c>
      <c r="CG76" s="139">
        <f>VLOOKUP($A76,'FuturesInfo (3)'!$A$2:$O$80,15)*CE76</f>
        <v>1433646.163123775</v>
      </c>
      <c r="CH76" s="145">
        <f t="shared" si="126"/>
        <v>471.74931330144449</v>
      </c>
      <c r="CI76" s="145">
        <f t="shared" si="69"/>
        <v>471.74931330144449</v>
      </c>
      <c r="CK76">
        <f t="shared" si="127"/>
        <v>1</v>
      </c>
      <c r="CL76">
        <v>1</v>
      </c>
      <c r="CM76">
        <v>1</v>
      </c>
      <c r="CN76">
        <v>1</v>
      </c>
      <c r="CO76">
        <f t="shared" si="101"/>
        <v>1</v>
      </c>
      <c r="CP76">
        <f t="shared" si="128"/>
        <v>1</v>
      </c>
      <c r="CQ76" s="1">
        <v>1.1184210526300001E-3</v>
      </c>
      <c r="CR76" s="2">
        <v>10</v>
      </c>
      <c r="CS76">
        <v>60</v>
      </c>
      <c r="CT76" t="str">
        <f t="shared" si="129"/>
        <v>TRUE</v>
      </c>
      <c r="CU76">
        <f>VLOOKUP($A76,'FuturesInfo (3)'!$A$2:$V$80,22)</f>
        <v>10</v>
      </c>
      <c r="CV76">
        <f t="shared" si="130"/>
        <v>13</v>
      </c>
      <c r="CW76">
        <f t="shared" si="70"/>
        <v>10</v>
      </c>
      <c r="CX76" s="139">
        <f>VLOOKUP($A76,'FuturesInfo (3)'!$A$2:$O$80,15)*CW76</f>
        <v>1433646.163123775</v>
      </c>
      <c r="CY76" s="200">
        <f t="shared" si="131"/>
        <v>1603.4200508598533</v>
      </c>
      <c r="CZ76" s="200">
        <f t="shared" si="72"/>
        <v>1603.4200508598533</v>
      </c>
      <c r="DB76">
        <f t="shared" si="59"/>
        <v>1</v>
      </c>
      <c r="DC76">
        <v>1</v>
      </c>
      <c r="DD76">
        <v>1</v>
      </c>
      <c r="DE76">
        <v>-1</v>
      </c>
      <c r="DF76">
        <f t="shared" si="102"/>
        <v>0</v>
      </c>
      <c r="DG76">
        <f t="shared" si="60"/>
        <v>0</v>
      </c>
      <c r="DH76" s="1">
        <v>-5.25727804429E-4</v>
      </c>
      <c r="DI76" s="2">
        <v>10</v>
      </c>
      <c r="DJ76">
        <v>60</v>
      </c>
      <c r="DK76" t="str">
        <f t="shared" si="61"/>
        <v>TRUE</v>
      </c>
      <c r="DL76">
        <f>VLOOKUP($A76,'FuturesInfo (3)'!$A$2:$V$80,22)</f>
        <v>10</v>
      </c>
      <c r="DM76">
        <f t="shared" si="62"/>
        <v>13</v>
      </c>
      <c r="DN76">
        <f t="shared" si="73"/>
        <v>10</v>
      </c>
      <c r="DO76" s="139">
        <f>VLOOKUP($A76,'FuturesInfo (3)'!$A$2:$O$80,15)*DN76</f>
        <v>1433646.163123775</v>
      </c>
      <c r="DP76" s="200">
        <f t="shared" si="63"/>
        <v>-753.70764966712227</v>
      </c>
      <c r="DQ76" s="200">
        <f t="shared" si="74"/>
        <v>-753.70764966712227</v>
      </c>
      <c r="DS76">
        <v>1</v>
      </c>
      <c r="DT76">
        <v>-1</v>
      </c>
      <c r="DU76">
        <v>1</v>
      </c>
      <c r="DV76">
        <v>-1</v>
      </c>
      <c r="DW76">
        <v>1</v>
      </c>
      <c r="DX76">
        <v>0</v>
      </c>
      <c r="DY76" s="1">
        <v>-4.60253774556E-4</v>
      </c>
      <c r="DZ76" s="2">
        <v>10</v>
      </c>
      <c r="EA76">
        <v>60</v>
      </c>
      <c r="EB76" t="s">
        <v>1273</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1273</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1273</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1273</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1273</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1273</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1273</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1273</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1273</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1273</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1273</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1273</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f t="shared" si="75"/>
        <v>-1</v>
      </c>
      <c r="OU76" s="244">
        <v>1</v>
      </c>
      <c r="OV76" s="218">
        <v>-1</v>
      </c>
      <c r="OW76" s="245">
        <v>-6</v>
      </c>
      <c r="OX76">
        <f t="shared" si="105"/>
        <v>1</v>
      </c>
      <c r="OY76">
        <f t="shared" si="77"/>
        <v>1</v>
      </c>
      <c r="OZ76" s="218"/>
      <c r="PA76">
        <f t="shared" si="103"/>
        <v>0</v>
      </c>
      <c r="PB76">
        <f t="shared" si="78"/>
        <v>0</v>
      </c>
      <c r="PC76">
        <f t="shared" si="79"/>
        <v>0</v>
      </c>
      <c r="PD76">
        <f t="shared" si="80"/>
        <v>0</v>
      </c>
      <c r="PE76" s="253"/>
      <c r="PF76" s="206">
        <v>42536</v>
      </c>
      <c r="PG76">
        <v>60</v>
      </c>
      <c r="PH76" t="str">
        <f t="shared" si="64"/>
        <v>TRUE</v>
      </c>
      <c r="PI76">
        <f>VLOOKUP($A76,'FuturesInfo (3)'!$A$2:$V$80,22)</f>
        <v>10</v>
      </c>
      <c r="PJ76" s="257">
        <v>1</v>
      </c>
      <c r="PK76">
        <f t="shared" si="81"/>
        <v>13</v>
      </c>
      <c r="PL76" s="139">
        <f>VLOOKUP($A76,'FuturesInfo (3)'!$A$2:$O$80,15)*PI76</f>
        <v>1433646.163123775</v>
      </c>
      <c r="PM76" s="139">
        <f>VLOOKUP($A76,'FuturesInfo (3)'!$A$2:$O$80,15)*PK76</f>
        <v>1863740.0120609077</v>
      </c>
      <c r="PN76" s="200">
        <f t="shared" si="82"/>
        <v>0</v>
      </c>
      <c r="PO76" s="200">
        <f t="shared" si="83"/>
        <v>0</v>
      </c>
      <c r="PP76" s="200">
        <f t="shared" si="84"/>
        <v>0</v>
      </c>
      <c r="PQ76" s="200">
        <f t="shared" si="85"/>
        <v>0</v>
      </c>
      <c r="PR76" s="200">
        <f t="shared" si="107"/>
        <v>0</v>
      </c>
      <c r="PT76">
        <f t="shared" si="87"/>
        <v>1</v>
      </c>
      <c r="PU76" s="244"/>
      <c r="PV76" s="218"/>
      <c r="PW76" s="245"/>
      <c r="PX76">
        <f t="shared" si="106"/>
        <v>0</v>
      </c>
      <c r="PY76">
        <f t="shared" si="89"/>
        <v>0</v>
      </c>
      <c r="PZ76" s="218"/>
      <c r="QA76">
        <f t="shared" si="104"/>
        <v>1</v>
      </c>
      <c r="QB76">
        <f t="shared" si="90"/>
        <v>1</v>
      </c>
      <c r="QC76">
        <f t="shared" si="91"/>
        <v>1</v>
      </c>
      <c r="QD76">
        <f t="shared" si="92"/>
        <v>1</v>
      </c>
      <c r="QE76" s="253"/>
      <c r="QF76" s="206">
        <v>42536</v>
      </c>
      <c r="QG76">
        <v>60</v>
      </c>
      <c r="QH76" t="str">
        <f t="shared" si="65"/>
        <v>FALSE</v>
      </c>
      <c r="QI76">
        <f>VLOOKUP($A76,'FuturesInfo (3)'!$A$2:$V$80,22)</f>
        <v>10</v>
      </c>
      <c r="QJ76" s="257"/>
      <c r="QK76">
        <f t="shared" si="93"/>
        <v>8</v>
      </c>
      <c r="QL76" s="139">
        <f>VLOOKUP($A76,'FuturesInfo (3)'!$A$2:$O$80,15)*QI76</f>
        <v>1433646.163123775</v>
      </c>
      <c r="QM76" s="139">
        <f>VLOOKUP($A76,'FuturesInfo (3)'!$A$2:$O$80,15)*QK76</f>
        <v>1146916.93049902</v>
      </c>
      <c r="QN76" s="200">
        <f t="shared" si="94"/>
        <v>0</v>
      </c>
      <c r="QO76" s="200">
        <f t="shared" si="95"/>
        <v>0</v>
      </c>
      <c r="QP76" s="200">
        <f t="shared" si="96"/>
        <v>0</v>
      </c>
      <c r="QQ76" s="200">
        <f t="shared" si="97"/>
        <v>0</v>
      </c>
      <c r="QR76" s="200">
        <f t="shared" si="108"/>
        <v>0</v>
      </c>
    </row>
    <row r="77" spans="1:460"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99"/>
        <v>0</v>
      </c>
      <c r="BH77">
        <v>1</v>
      </c>
      <c r="BI77">
        <v>1</v>
      </c>
      <c r="BJ77">
        <f t="shared" si="66"/>
        <v>1</v>
      </c>
      <c r="BK77" s="1">
        <v>4.8108243548000001E-2</v>
      </c>
      <c r="BL77" s="2">
        <v>10</v>
      </c>
      <c r="BM77">
        <v>60</v>
      </c>
      <c r="BN77" t="str">
        <f t="shared" si="100"/>
        <v>TRUE</v>
      </c>
      <c r="BO77">
        <f>VLOOKUP($A77,'FuturesInfo (3)'!$A$2:$V$80,22)</f>
        <v>2</v>
      </c>
      <c r="BP77">
        <f t="shared" si="122"/>
        <v>2</v>
      </c>
      <c r="BQ77" s="139">
        <f>VLOOKUP($A77,'FuturesInfo (3)'!$A$2:$O$80,15)*BP77</f>
        <v>76200</v>
      </c>
      <c r="BR77" s="145">
        <f t="shared" si="67"/>
        <v>3665.8481583575999</v>
      </c>
      <c r="BT77">
        <f t="shared" si="68"/>
        <v>1</v>
      </c>
      <c r="BU77">
        <v>1</v>
      </c>
      <c r="BV77">
        <v>-1</v>
      </c>
      <c r="BW77">
        <v>-1</v>
      </c>
      <c r="BX77">
        <f t="shared" si="123"/>
        <v>0</v>
      </c>
      <c r="BY77">
        <f t="shared" si="124"/>
        <v>1</v>
      </c>
      <c r="BZ77" s="188">
        <v>-9.5625149414299993E-3</v>
      </c>
      <c r="CA77" s="2">
        <v>10</v>
      </c>
      <c r="CB77">
        <v>60</v>
      </c>
      <c r="CC77" t="str">
        <f t="shared" si="125"/>
        <v>TRUE</v>
      </c>
      <c r="CD77">
        <f>VLOOKUP($A77,'FuturesInfo (3)'!$A$2:$V$80,22)</f>
        <v>2</v>
      </c>
      <c r="CE77">
        <f t="shared" si="53"/>
        <v>2</v>
      </c>
      <c r="CF77">
        <f t="shared" si="53"/>
        <v>2</v>
      </c>
      <c r="CG77" s="139">
        <f>VLOOKUP($A77,'FuturesInfo (3)'!$A$2:$O$80,15)*CE77</f>
        <v>76200</v>
      </c>
      <c r="CH77" s="145">
        <f t="shared" si="126"/>
        <v>-728.663638536966</v>
      </c>
      <c r="CI77" s="145">
        <f t="shared" si="69"/>
        <v>728.663638536966</v>
      </c>
      <c r="CK77">
        <f t="shared" si="127"/>
        <v>1</v>
      </c>
      <c r="CL77">
        <v>-1</v>
      </c>
      <c r="CM77">
        <v>-1</v>
      </c>
      <c r="CN77">
        <v>-1</v>
      </c>
      <c r="CO77">
        <f t="shared" si="101"/>
        <v>1</v>
      </c>
      <c r="CP77">
        <f t="shared" si="128"/>
        <v>1</v>
      </c>
      <c r="CQ77" s="1">
        <v>-6.2756456673899999E-3</v>
      </c>
      <c r="CR77" s="2">
        <v>10</v>
      </c>
      <c r="CS77">
        <v>60</v>
      </c>
      <c r="CT77" t="str">
        <f t="shared" si="129"/>
        <v>TRUE</v>
      </c>
      <c r="CU77">
        <f>VLOOKUP($A77,'FuturesInfo (3)'!$A$2:$V$80,22)</f>
        <v>2</v>
      </c>
      <c r="CV77">
        <f t="shared" si="130"/>
        <v>3</v>
      </c>
      <c r="CW77">
        <f t="shared" si="70"/>
        <v>2</v>
      </c>
      <c r="CX77" s="139">
        <f>VLOOKUP($A77,'FuturesInfo (3)'!$A$2:$O$80,15)*CW77</f>
        <v>76200</v>
      </c>
      <c r="CY77" s="200">
        <f t="shared" si="131"/>
        <v>478.20419985511796</v>
      </c>
      <c r="CZ77" s="200">
        <f t="shared" si="72"/>
        <v>478.20419985511796</v>
      </c>
      <c r="DB77">
        <f t="shared" si="59"/>
        <v>-1</v>
      </c>
      <c r="DC77">
        <v>-1</v>
      </c>
      <c r="DD77">
        <v>-1</v>
      </c>
      <c r="DE77">
        <v>-1</v>
      </c>
      <c r="DF77">
        <f t="shared" si="102"/>
        <v>1</v>
      </c>
      <c r="DG77">
        <f t="shared" si="60"/>
        <v>1</v>
      </c>
      <c r="DH77" s="1">
        <v>-9.4729171726999992E-3</v>
      </c>
      <c r="DI77" s="2">
        <v>10</v>
      </c>
      <c r="DJ77">
        <v>60</v>
      </c>
      <c r="DK77" t="str">
        <f t="shared" si="61"/>
        <v>TRUE</v>
      </c>
      <c r="DL77">
        <f>VLOOKUP($A77,'FuturesInfo (3)'!$A$2:$V$80,22)</f>
        <v>2</v>
      </c>
      <c r="DM77">
        <f t="shared" si="62"/>
        <v>3</v>
      </c>
      <c r="DN77">
        <f t="shared" si="73"/>
        <v>2</v>
      </c>
      <c r="DO77" s="139">
        <f>VLOOKUP($A77,'FuturesInfo (3)'!$A$2:$O$80,15)*DN77</f>
        <v>76200</v>
      </c>
      <c r="DP77" s="200">
        <f t="shared" si="63"/>
        <v>721.83628855973996</v>
      </c>
      <c r="DQ77" s="200">
        <f t="shared" si="74"/>
        <v>721.83628855973996</v>
      </c>
      <c r="DS77">
        <v>-1</v>
      </c>
      <c r="DT77">
        <v>1</v>
      </c>
      <c r="DU77">
        <v>-1</v>
      </c>
      <c r="DV77">
        <v>1</v>
      </c>
      <c r="DW77">
        <v>1</v>
      </c>
      <c r="DX77">
        <v>0</v>
      </c>
      <c r="DY77" s="1">
        <v>2.2805296714100001E-2</v>
      </c>
      <c r="DZ77" s="2">
        <v>10</v>
      </c>
      <c r="EA77">
        <v>60</v>
      </c>
      <c r="EB77" t="s">
        <v>1273</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1273</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1273</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1273</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1273</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1273</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1273</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1273</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1273</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1273</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1273</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1273</v>
      </c>
      <c r="OI77">
        <v>2</v>
      </c>
      <c r="OJ77" s="257">
        <v>1</v>
      </c>
      <c r="OK77">
        <v>3</v>
      </c>
      <c r="OL77" s="139">
        <v>76200</v>
      </c>
      <c r="OM77" s="139">
        <v>114300</v>
      </c>
      <c r="ON77" s="200">
        <v>-1948.8491048568599</v>
      </c>
      <c r="OO77" s="200">
        <v>-2923.27365728529</v>
      </c>
      <c r="OP77" s="200">
        <v>1948.8491048568599</v>
      </c>
      <c r="OQ77" s="200">
        <v>1948.8491048568599</v>
      </c>
      <c r="OR77" s="200">
        <v>1948.8491048568599</v>
      </c>
      <c r="OT77">
        <f t="shared" si="75"/>
        <v>1</v>
      </c>
      <c r="OU77" s="244">
        <v>-1</v>
      </c>
      <c r="OV77" s="218">
        <v>-1</v>
      </c>
      <c r="OW77" s="245">
        <v>15</v>
      </c>
      <c r="OX77">
        <f t="shared" si="105"/>
        <v>-1</v>
      </c>
      <c r="OY77">
        <f t="shared" si="77"/>
        <v>-1</v>
      </c>
      <c r="OZ77" s="218"/>
      <c r="PA77">
        <f t="shared" si="103"/>
        <v>0</v>
      </c>
      <c r="PB77">
        <f t="shared" si="78"/>
        <v>0</v>
      </c>
      <c r="PC77">
        <f t="shared" si="79"/>
        <v>0</v>
      </c>
      <c r="PD77">
        <f t="shared" si="80"/>
        <v>0</v>
      </c>
      <c r="PE77" s="253"/>
      <c r="PF77" s="206">
        <v>42523</v>
      </c>
      <c r="PG77">
        <v>60</v>
      </c>
      <c r="PH77" t="str">
        <f t="shared" si="64"/>
        <v>TRUE</v>
      </c>
      <c r="PI77">
        <f>VLOOKUP($A77,'FuturesInfo (3)'!$A$2:$V$80,22)</f>
        <v>2</v>
      </c>
      <c r="PJ77" s="257">
        <v>2</v>
      </c>
      <c r="PK77">
        <f t="shared" si="81"/>
        <v>2</v>
      </c>
      <c r="PL77" s="139">
        <f>VLOOKUP($A77,'FuturesInfo (3)'!$A$2:$O$80,15)*PI77</f>
        <v>76200</v>
      </c>
      <c r="PM77" s="139">
        <f>VLOOKUP($A77,'FuturesInfo (3)'!$A$2:$O$80,15)*PK77</f>
        <v>76200</v>
      </c>
      <c r="PN77" s="200">
        <f t="shared" si="82"/>
        <v>0</v>
      </c>
      <c r="PO77" s="200">
        <f t="shared" si="83"/>
        <v>0</v>
      </c>
      <c r="PP77" s="200">
        <f t="shared" si="84"/>
        <v>0</v>
      </c>
      <c r="PQ77" s="200">
        <f t="shared" si="85"/>
        <v>0</v>
      </c>
      <c r="PR77" s="200">
        <f t="shared" si="107"/>
        <v>0</v>
      </c>
      <c r="PT77">
        <f t="shared" si="87"/>
        <v>-1</v>
      </c>
      <c r="PU77" s="244"/>
      <c r="PV77" s="218"/>
      <c r="PW77" s="245"/>
      <c r="PX77">
        <f t="shared" si="106"/>
        <v>0</v>
      </c>
      <c r="PY77">
        <f t="shared" si="89"/>
        <v>0</v>
      </c>
      <c r="PZ77" s="218"/>
      <c r="QA77">
        <f t="shared" si="104"/>
        <v>1</v>
      </c>
      <c r="QB77">
        <f t="shared" si="90"/>
        <v>1</v>
      </c>
      <c r="QC77">
        <f t="shared" si="91"/>
        <v>1</v>
      </c>
      <c r="QD77">
        <f t="shared" si="92"/>
        <v>1</v>
      </c>
      <c r="QE77" s="253"/>
      <c r="QF77" s="206">
        <v>42523</v>
      </c>
      <c r="QG77">
        <v>60</v>
      </c>
      <c r="QH77" t="str">
        <f t="shared" si="65"/>
        <v>FALSE</v>
      </c>
      <c r="QI77">
        <f>VLOOKUP($A77,'FuturesInfo (3)'!$A$2:$V$80,22)</f>
        <v>2</v>
      </c>
      <c r="QJ77" s="257"/>
      <c r="QK77">
        <f t="shared" si="93"/>
        <v>2</v>
      </c>
      <c r="QL77" s="139">
        <f>VLOOKUP($A77,'FuturesInfo (3)'!$A$2:$O$80,15)*QI77</f>
        <v>76200</v>
      </c>
      <c r="QM77" s="139">
        <f>VLOOKUP($A77,'FuturesInfo (3)'!$A$2:$O$80,15)*QK77</f>
        <v>76200</v>
      </c>
      <c r="QN77" s="200">
        <f t="shared" si="94"/>
        <v>0</v>
      </c>
      <c r="QO77" s="200">
        <f t="shared" si="95"/>
        <v>0</v>
      </c>
      <c r="QP77" s="200">
        <f t="shared" si="96"/>
        <v>0</v>
      </c>
      <c r="QQ77" s="200">
        <f t="shared" si="97"/>
        <v>0</v>
      </c>
      <c r="QR77" s="200">
        <f t="shared" si="108"/>
        <v>0</v>
      </c>
    </row>
    <row r="78" spans="1:460"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99"/>
        <v>-2</v>
      </c>
      <c r="BH78">
        <v>-1</v>
      </c>
      <c r="BI78">
        <v>1</v>
      </c>
      <c r="BJ78">
        <f t="shared" si="66"/>
        <v>0</v>
      </c>
      <c r="BK78" s="1">
        <v>3.6638983878799999E-3</v>
      </c>
      <c r="BL78" s="2">
        <v>10</v>
      </c>
      <c r="BM78">
        <v>60</v>
      </c>
      <c r="BN78" t="str">
        <f t="shared" si="100"/>
        <v>TRUE</v>
      </c>
      <c r="BO78">
        <f>VLOOKUP($A78,'FuturesInfo (3)'!$A$2:$V$80,22)</f>
        <v>2</v>
      </c>
      <c r="BP78">
        <f t="shared" si="122"/>
        <v>2</v>
      </c>
      <c r="BQ78" s="139">
        <f>VLOOKUP($A78,'FuturesInfo (3)'!$A$2:$O$80,15)*BP78</f>
        <v>166828.6666875699</v>
      </c>
      <c r="BR78" s="145">
        <f t="shared" si="67"/>
        <v>-611.24328292875725</v>
      </c>
      <c r="BT78">
        <f t="shared" si="68"/>
        <v>-1</v>
      </c>
      <c r="BU78">
        <v>1</v>
      </c>
      <c r="BV78">
        <v>-1</v>
      </c>
      <c r="BW78">
        <v>-1</v>
      </c>
      <c r="BX78">
        <f t="shared" ref="BX78:BX92" si="145">IF(BU78=BW78,1,0)</f>
        <v>0</v>
      </c>
      <c r="BY78">
        <f t="shared" ref="BY78:BY92" si="146">IF(BW78=BV78,1,0)</f>
        <v>1</v>
      </c>
      <c r="BZ78" s="188">
        <v>-9.0046239961099998E-3</v>
      </c>
      <c r="CA78" s="2">
        <v>10</v>
      </c>
      <c r="CB78">
        <v>60</v>
      </c>
      <c r="CC78" t="str">
        <f t="shared" ref="CC78:CC92" si="147">IF(BU78="","FALSE","TRUE")</f>
        <v>TRUE</v>
      </c>
      <c r="CD78">
        <f>VLOOKUP($A78,'FuturesInfo (3)'!$A$2:$V$80,22)</f>
        <v>2</v>
      </c>
      <c r="CE78">
        <f t="shared" ref="CE78:CF92" si="148">CD78</f>
        <v>2</v>
      </c>
      <c r="CF78">
        <f t="shared" si="148"/>
        <v>2</v>
      </c>
      <c r="CG78" s="139">
        <f>VLOOKUP($A78,'FuturesInfo (3)'!$A$2:$O$80,15)*CE78</f>
        <v>166828.6666875699</v>
      </c>
      <c r="CH78" s="145">
        <f t="shared" ref="CH78:CH92" si="149">IF(BX78=1,ABS(CG78*BZ78),-ABS(CG78*BZ78))</f>
        <v>-1502.2294152939289</v>
      </c>
      <c r="CI78" s="145">
        <f t="shared" si="69"/>
        <v>1502.2294152939289</v>
      </c>
      <c r="CK78">
        <f t="shared" ref="CK78:CK92" si="150">BU78</f>
        <v>1</v>
      </c>
      <c r="CL78">
        <v>-1</v>
      </c>
      <c r="CM78">
        <v>-1</v>
      </c>
      <c r="CN78">
        <v>1</v>
      </c>
      <c r="CO78">
        <f t="shared" si="101"/>
        <v>0</v>
      </c>
      <c r="CP78">
        <f t="shared" ref="CP78:CP92" si="151">IF(CN78=CM78,1,0)</f>
        <v>0</v>
      </c>
      <c r="CQ78" s="1">
        <v>4.0520628683700004E-3</v>
      </c>
      <c r="CR78" s="2">
        <v>10</v>
      </c>
      <c r="CS78">
        <v>60</v>
      </c>
      <c r="CT78" t="str">
        <f t="shared" ref="CT78:CT92" si="152">IF(CL78="","FALSE","TRUE")</f>
        <v>TRUE</v>
      </c>
      <c r="CU78">
        <f>VLOOKUP($A78,'FuturesInfo (3)'!$A$2:$V$80,22)</f>
        <v>2</v>
      </c>
      <c r="CV78">
        <f t="shared" ref="CV78:CV92" si="153">ROUND(IF(CL78=CM78,CU78*(1+$CV$95),CU78*(1-$CV$95)),0)</f>
        <v>3</v>
      </c>
      <c r="CW78">
        <f t="shared" si="70"/>
        <v>2</v>
      </c>
      <c r="CX78" s="139">
        <f>VLOOKUP($A78,'FuturesInfo (3)'!$A$2:$O$80,15)*CW78</f>
        <v>166828.6666875699</v>
      </c>
      <c r="CY78" s="200">
        <f t="shared" ref="CY78:CY92" si="154">IF(CO78=1,ABS(CX78*CQ78),-ABS(CX78*CQ78))</f>
        <v>-676.00024566437719</v>
      </c>
      <c r="CZ78" s="200">
        <f t="shared" si="72"/>
        <v>-676.00024566437719</v>
      </c>
      <c r="DB78">
        <f t="shared" ref="DB78:DB92" si="155">CL78</f>
        <v>-1</v>
      </c>
      <c r="DC78">
        <v>-1</v>
      </c>
      <c r="DD78">
        <v>-1</v>
      </c>
      <c r="DE78">
        <v>1</v>
      </c>
      <c r="DF78">
        <f t="shared" si="102"/>
        <v>0</v>
      </c>
      <c r="DG78">
        <f t="shared" ref="DG78:DG92" si="156">IF(DE78=DD78,1,0)</f>
        <v>0</v>
      </c>
      <c r="DH78" s="1">
        <v>3.1796502384699998E-3</v>
      </c>
      <c r="DI78" s="2">
        <v>10</v>
      </c>
      <c r="DJ78">
        <v>60</v>
      </c>
      <c r="DK78" t="str">
        <f t="shared" ref="DK78:DK92" si="157">IF(DC78="","FALSE","TRUE")</f>
        <v>TRUE</v>
      </c>
      <c r="DL78">
        <f>VLOOKUP($A78,'FuturesInfo (3)'!$A$2:$V$80,22)</f>
        <v>2</v>
      </c>
      <c r="DM78">
        <f t="shared" ref="DM78:DM92" si="158">ROUND(IF(DC78=DD78,DL78*(1+$CV$95),DL78*(1-$CV$95)),0)</f>
        <v>3</v>
      </c>
      <c r="DN78">
        <f t="shared" si="73"/>
        <v>2</v>
      </c>
      <c r="DO78" s="139">
        <f>VLOOKUP($A78,'FuturesInfo (3)'!$A$2:$O$80,15)*DN78</f>
        <v>166828.6666875699</v>
      </c>
      <c r="DP78" s="200">
        <f t="shared" ref="DP78:DP92" si="159">IF(DF78=1,ABS(DO78*DH78),-ABS(DO78*DH78))</f>
        <v>-530.45680981676378</v>
      </c>
      <c r="DQ78" s="200">
        <f t="shared" si="74"/>
        <v>-530.45680981676378</v>
      </c>
      <c r="DS78">
        <v>-1</v>
      </c>
      <c r="DT78">
        <v>-1</v>
      </c>
      <c r="DU78">
        <v>-1</v>
      </c>
      <c r="DV78">
        <v>-1</v>
      </c>
      <c r="DW78">
        <v>1</v>
      </c>
      <c r="DX78">
        <v>1</v>
      </c>
      <c r="DY78" s="1">
        <v>-9.1429964647100001E-3</v>
      </c>
      <c r="DZ78" s="2">
        <v>10</v>
      </c>
      <c r="EA78">
        <v>60</v>
      </c>
      <c r="EB78" t="s">
        <v>1273</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1273</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1273</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1273</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1273</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1273</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1273</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1273</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1273</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1273</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1273</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1273</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f t="shared" si="75"/>
        <v>-1</v>
      </c>
      <c r="OU78" s="244">
        <v>1</v>
      </c>
      <c r="OV78" s="218">
        <v>-1</v>
      </c>
      <c r="OW78" s="245">
        <v>-5</v>
      </c>
      <c r="OX78">
        <f t="shared" si="105"/>
        <v>-1</v>
      </c>
      <c r="OY78">
        <f t="shared" si="77"/>
        <v>1</v>
      </c>
      <c r="OZ78" s="218"/>
      <c r="PA78">
        <f t="shared" si="103"/>
        <v>0</v>
      </c>
      <c r="PB78">
        <f t="shared" si="78"/>
        <v>0</v>
      </c>
      <c r="PC78">
        <f t="shared" si="79"/>
        <v>0</v>
      </c>
      <c r="PD78">
        <f t="shared" si="80"/>
        <v>0</v>
      </c>
      <c r="PE78" s="253"/>
      <c r="PF78" s="206">
        <v>42537</v>
      </c>
      <c r="PG78">
        <v>60</v>
      </c>
      <c r="PH78" t="str">
        <f t="shared" ref="PH78:PH92" si="160">IF(OU78="","FALSE","TRUE")</f>
        <v>TRUE</v>
      </c>
      <c r="PI78">
        <f>VLOOKUP($A78,'FuturesInfo (3)'!$A$2:$V$80,22)</f>
        <v>2</v>
      </c>
      <c r="PJ78" s="257">
        <v>2</v>
      </c>
      <c r="PK78">
        <f t="shared" si="81"/>
        <v>2</v>
      </c>
      <c r="PL78" s="139">
        <f>VLOOKUP($A78,'FuturesInfo (3)'!$A$2:$O$80,15)*PI78</f>
        <v>166828.6666875699</v>
      </c>
      <c r="PM78" s="139">
        <f>VLOOKUP($A78,'FuturesInfo (3)'!$A$2:$O$80,15)*PK78</f>
        <v>166828.6666875699</v>
      </c>
      <c r="PN78" s="200">
        <f t="shared" si="82"/>
        <v>0</v>
      </c>
      <c r="PO78" s="200">
        <f t="shared" si="83"/>
        <v>0</v>
      </c>
      <c r="PP78" s="200">
        <f t="shared" si="84"/>
        <v>0</v>
      </c>
      <c r="PQ78" s="200">
        <f t="shared" si="85"/>
        <v>0</v>
      </c>
      <c r="PR78" s="200">
        <f t="shared" si="107"/>
        <v>0</v>
      </c>
      <c r="PT78">
        <f t="shared" si="87"/>
        <v>1</v>
      </c>
      <c r="PU78" s="244"/>
      <c r="PV78" s="218"/>
      <c r="PW78" s="245"/>
      <c r="PX78">
        <f t="shared" si="106"/>
        <v>0</v>
      </c>
      <c r="PY78">
        <f t="shared" si="89"/>
        <v>0</v>
      </c>
      <c r="PZ78" s="218"/>
      <c r="QA78">
        <f t="shared" si="104"/>
        <v>1</v>
      </c>
      <c r="QB78">
        <f t="shared" si="90"/>
        <v>1</v>
      </c>
      <c r="QC78">
        <f t="shared" si="91"/>
        <v>1</v>
      </c>
      <c r="QD78">
        <f t="shared" si="92"/>
        <v>1</v>
      </c>
      <c r="QE78" s="253"/>
      <c r="QF78" s="206">
        <v>42537</v>
      </c>
      <c r="QG78">
        <v>60</v>
      </c>
      <c r="QH78" t="str">
        <f t="shared" ref="QH78:QH92" si="161">IF(PU78="","FALSE","TRUE")</f>
        <v>FALSE</v>
      </c>
      <c r="QI78">
        <f>VLOOKUP($A78,'FuturesInfo (3)'!$A$2:$V$80,22)</f>
        <v>2</v>
      </c>
      <c r="QJ78" s="257"/>
      <c r="QK78">
        <f t="shared" si="93"/>
        <v>2</v>
      </c>
      <c r="QL78" s="139">
        <f>VLOOKUP($A78,'FuturesInfo (3)'!$A$2:$O$80,15)*QI78</f>
        <v>166828.6666875699</v>
      </c>
      <c r="QM78" s="139">
        <f>VLOOKUP($A78,'FuturesInfo (3)'!$A$2:$O$80,15)*QK78</f>
        <v>166828.6666875699</v>
      </c>
      <c r="QN78" s="200">
        <f t="shared" si="94"/>
        <v>0</v>
      </c>
      <c r="QO78" s="200">
        <f t="shared" si="95"/>
        <v>0</v>
      </c>
      <c r="QP78" s="200">
        <f t="shared" si="96"/>
        <v>0</v>
      </c>
      <c r="QQ78" s="200">
        <f t="shared" si="97"/>
        <v>0</v>
      </c>
      <c r="QR78" s="200">
        <f t="shared" si="108"/>
        <v>0</v>
      </c>
    </row>
    <row r="79" spans="1:460"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99"/>
        <v>0</v>
      </c>
      <c r="BH79">
        <v>-1</v>
      </c>
      <c r="BI79">
        <v>1</v>
      </c>
      <c r="BJ79">
        <f t="shared" ref="BJ79:BJ92" si="162">IF(BH79=BI79,1,0)</f>
        <v>0</v>
      </c>
      <c r="BK79" s="1">
        <v>2.4201355275899998E-3</v>
      </c>
      <c r="BL79" s="2">
        <v>10</v>
      </c>
      <c r="BM79">
        <v>60</v>
      </c>
      <c r="BN79" t="str">
        <f t="shared" si="100"/>
        <v>TRUE</v>
      </c>
      <c r="BO79">
        <f>VLOOKUP($A79,'FuturesInfo (3)'!$A$2:$V$80,22)</f>
        <v>3</v>
      </c>
      <c r="BP79">
        <f t="shared" si="122"/>
        <v>3</v>
      </c>
      <c r="BQ79" s="139">
        <f>VLOOKUP($A79,'FuturesInfo (3)'!$A$2:$O$80,15)*BP79</f>
        <v>137955.88235294117</v>
      </c>
      <c r="BR79" s="145">
        <f t="shared" ref="BR79:BR92" si="163">IF(BJ79=1,ABS(BQ79*BK79),-ABS(BQ79*BK79))</f>
        <v>-333.87193212237923</v>
      </c>
      <c r="BT79">
        <f t="shared" ref="BT79:BT92" si="164">BH79</f>
        <v>-1</v>
      </c>
      <c r="BU79">
        <v>-1</v>
      </c>
      <c r="BV79">
        <v>-1</v>
      </c>
      <c r="BW79">
        <v>1</v>
      </c>
      <c r="BX79">
        <f t="shared" si="145"/>
        <v>0</v>
      </c>
      <c r="BY79">
        <f t="shared" si="146"/>
        <v>0</v>
      </c>
      <c r="BZ79" s="188">
        <v>5.6333494286199999E-3</v>
      </c>
      <c r="CA79" s="2">
        <v>10</v>
      </c>
      <c r="CB79">
        <v>60</v>
      </c>
      <c r="CC79" t="str">
        <f t="shared" si="147"/>
        <v>TRUE</v>
      </c>
      <c r="CD79">
        <f>VLOOKUP($A79,'FuturesInfo (3)'!$A$2:$V$80,22)</f>
        <v>3</v>
      </c>
      <c r="CE79">
        <f t="shared" si="148"/>
        <v>3</v>
      </c>
      <c r="CF79">
        <f t="shared" si="148"/>
        <v>3</v>
      </c>
      <c r="CG79" s="139">
        <f>VLOOKUP($A79,'FuturesInfo (3)'!$A$2:$O$80,15)*CE79</f>
        <v>137955.88235294117</v>
      </c>
      <c r="CH79" s="145">
        <f t="shared" si="149"/>
        <v>-777.1536910277091</v>
      </c>
      <c r="CI79" s="145">
        <f t="shared" ref="CI79:CI92" si="165">IF(BY79=1,ABS(CG79*BZ79),-ABS(CG79*BZ79))</f>
        <v>-777.1536910277091</v>
      </c>
      <c r="CK79">
        <f t="shared" si="150"/>
        <v>-1</v>
      </c>
      <c r="CL79">
        <v>1</v>
      </c>
      <c r="CM79">
        <v>-1</v>
      </c>
      <c r="CN79">
        <v>1</v>
      </c>
      <c r="CO79">
        <f t="shared" ref="CO79:CO92" si="166">IF(CL79=CN79,1,0)</f>
        <v>1</v>
      </c>
      <c r="CP79">
        <f t="shared" si="151"/>
        <v>0</v>
      </c>
      <c r="CQ79" s="1">
        <v>6.7221510883500001E-3</v>
      </c>
      <c r="CR79" s="2">
        <v>10</v>
      </c>
      <c r="CS79">
        <v>60</v>
      </c>
      <c r="CT79" t="str">
        <f t="shared" si="152"/>
        <v>TRUE</v>
      </c>
      <c r="CU79">
        <f>VLOOKUP($A79,'FuturesInfo (3)'!$A$2:$V$80,22)</f>
        <v>3</v>
      </c>
      <c r="CV79">
        <f t="shared" si="153"/>
        <v>2</v>
      </c>
      <c r="CW79">
        <f t="shared" ref="CW79:CW92" si="167">CU79</f>
        <v>3</v>
      </c>
      <c r="CX79" s="139">
        <f>VLOOKUP($A79,'FuturesInfo (3)'!$A$2:$O$80,15)*CW79</f>
        <v>137955.88235294117</v>
      </c>
      <c r="CY79" s="200">
        <f t="shared" si="154"/>
        <v>927.36028470310805</v>
      </c>
      <c r="CZ79" s="200">
        <f t="shared" ref="CZ79:CZ92" si="168">IF(CP79=1,ABS(CX79*CQ79),-ABS(CX79*CQ79))</f>
        <v>-927.36028470310805</v>
      </c>
      <c r="DB79">
        <f t="shared" si="155"/>
        <v>1</v>
      </c>
      <c r="DC79">
        <v>1</v>
      </c>
      <c r="DD79">
        <v>-1</v>
      </c>
      <c r="DE79">
        <v>1</v>
      </c>
      <c r="DF79">
        <f t="shared" si="102"/>
        <v>1</v>
      </c>
      <c r="DG79">
        <f t="shared" si="156"/>
        <v>0</v>
      </c>
      <c r="DH79" s="1">
        <v>8.1081081081099994E-3</v>
      </c>
      <c r="DI79" s="2">
        <v>10</v>
      </c>
      <c r="DJ79">
        <v>60</v>
      </c>
      <c r="DK79" t="str">
        <f t="shared" si="157"/>
        <v>TRUE</v>
      </c>
      <c r="DL79">
        <f>VLOOKUP($A79,'FuturesInfo (3)'!$A$2:$V$80,22)</f>
        <v>3</v>
      </c>
      <c r="DM79">
        <f t="shared" si="158"/>
        <v>2</v>
      </c>
      <c r="DN79">
        <f t="shared" ref="DN79:DN92" si="169">DL79</f>
        <v>3</v>
      </c>
      <c r="DO79" s="139">
        <f>VLOOKUP($A79,'FuturesInfo (3)'!$A$2:$O$80,15)*DN79</f>
        <v>137955.88235294117</v>
      </c>
      <c r="DP79" s="200">
        <f t="shared" si="159"/>
        <v>1118.5612082673515</v>
      </c>
      <c r="DQ79" s="200">
        <f t="shared" ref="DQ79:DQ92" si="170">IF(DG79=1,ABS(DO79*DH79),-ABS(DO79*DH79))</f>
        <v>-1118.5612082673515</v>
      </c>
      <c r="DS79">
        <v>1</v>
      </c>
      <c r="DT79">
        <v>1</v>
      </c>
      <c r="DU79">
        <v>-1</v>
      </c>
      <c r="DV79">
        <v>1</v>
      </c>
      <c r="DW79">
        <v>1</v>
      </c>
      <c r="DX79">
        <v>0</v>
      </c>
      <c r="DY79" s="1">
        <v>3.9425958050800002E-3</v>
      </c>
      <c r="DZ79" s="2">
        <v>10</v>
      </c>
      <c r="EA79">
        <v>60</v>
      </c>
      <c r="EB79" t="s">
        <v>1273</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1273</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1273</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1273</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1273</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1273</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1273</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1273</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1273</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1273</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1273</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1273</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f t="shared" ref="OT79:OT92" si="171">NU79</f>
        <v>1</v>
      </c>
      <c r="OU79" s="244">
        <v>-1</v>
      </c>
      <c r="OV79" s="218">
        <v>1</v>
      </c>
      <c r="OW79" s="245">
        <v>-5</v>
      </c>
      <c r="OX79">
        <f t="shared" si="105"/>
        <v>1</v>
      </c>
      <c r="OY79">
        <f t="shared" ref="OY79:OY92" si="172">IF(OW79&lt;0,OV79*-1,OV79)</f>
        <v>-1</v>
      </c>
      <c r="OZ79" s="218"/>
      <c r="PA79">
        <f t="shared" si="103"/>
        <v>0</v>
      </c>
      <c r="PB79">
        <f t="shared" ref="PB79:PB92" si="173">IF(OZ79=OV79,1,0)</f>
        <v>0</v>
      </c>
      <c r="PC79">
        <f t="shared" ref="PC79:PC92" si="174">IF(OZ79=OX79,1,0)</f>
        <v>0</v>
      </c>
      <c r="PD79">
        <f t="shared" ref="PD79:PD92" si="175">IF(OZ79=OY79,1,0)</f>
        <v>0</v>
      </c>
      <c r="PE79" s="253"/>
      <c r="PF79" s="206">
        <v>42537</v>
      </c>
      <c r="PG79">
        <v>60</v>
      </c>
      <c r="PH79" t="str">
        <f t="shared" si="160"/>
        <v>TRUE</v>
      </c>
      <c r="PI79">
        <f>VLOOKUP($A79,'FuturesInfo (3)'!$A$2:$V$80,22)</f>
        <v>3</v>
      </c>
      <c r="PJ79" s="257">
        <v>2</v>
      </c>
      <c r="PK79">
        <f t="shared" ref="PK79:PK92" si="176">IF(PJ79=1,ROUND(PI79*(1+PK$13),0),ROUND(PI79*(1-PK$13),0))</f>
        <v>2</v>
      </c>
      <c r="PL79" s="139">
        <f>VLOOKUP($A79,'FuturesInfo (3)'!$A$2:$O$80,15)*PI79</f>
        <v>137955.88235294117</v>
      </c>
      <c r="PM79" s="139">
        <f>VLOOKUP($A79,'FuturesInfo (3)'!$A$2:$O$80,15)*PK79</f>
        <v>91970.588235294112</v>
      </c>
      <c r="PN79" s="200">
        <f t="shared" ref="PN79:PN92" si="177">IF(PA79=1,ABS(PL79*PE79),-ABS(PL79*PE79))</f>
        <v>0</v>
      </c>
      <c r="PO79" s="200">
        <f t="shared" ref="PO79:PO92" si="178">IF(PA79=1,ABS(PM79*PE79),-ABS(PM79*PE79))</f>
        <v>0</v>
      </c>
      <c r="PP79" s="200">
        <f t="shared" ref="PP79:PP92" si="179">IF(PB79=1,ABS(PL79*PE79),-ABS(PL79*PE79))</f>
        <v>0</v>
      </c>
      <c r="PQ79" s="200">
        <f t="shared" ref="PQ79:PQ92" si="180">IF(PC79=1,ABS(PL79*PE79),-ABS(PL79*PE79))</f>
        <v>0</v>
      </c>
      <c r="PR79" s="200">
        <f t="shared" si="107"/>
        <v>0</v>
      </c>
      <c r="PT79">
        <f t="shared" ref="PT79:PT92" si="181">OU79</f>
        <v>-1</v>
      </c>
      <c r="PU79" s="244"/>
      <c r="PV79" s="218"/>
      <c r="PW79" s="245"/>
      <c r="PX79">
        <f t="shared" si="106"/>
        <v>0</v>
      </c>
      <c r="PY79">
        <f t="shared" ref="PY79:PY92" si="182">IF(PW79&lt;0,PV79*-1,PV79)</f>
        <v>0</v>
      </c>
      <c r="PZ79" s="218"/>
      <c r="QA79">
        <f t="shared" si="104"/>
        <v>1</v>
      </c>
      <c r="QB79">
        <f t="shared" ref="QB79:QB92" si="183">IF(PZ79=PV79,1,0)</f>
        <v>1</v>
      </c>
      <c r="QC79">
        <f t="shared" ref="QC79:QC92" si="184">IF(PZ79=PX79,1,0)</f>
        <v>1</v>
      </c>
      <c r="QD79">
        <f t="shared" ref="QD79:QD92" si="185">IF(PZ79=PY79,1,0)</f>
        <v>1</v>
      </c>
      <c r="QE79" s="253"/>
      <c r="QF79" s="206">
        <v>42537</v>
      </c>
      <c r="QG79">
        <v>60</v>
      </c>
      <c r="QH79" t="str">
        <f t="shared" si="161"/>
        <v>FALSE</v>
      </c>
      <c r="QI79">
        <f>VLOOKUP($A79,'FuturesInfo (3)'!$A$2:$V$80,22)</f>
        <v>3</v>
      </c>
      <c r="QJ79" s="257"/>
      <c r="QK79">
        <f t="shared" ref="QK79:QK92" si="186">IF(QJ79=1,ROUND(QI79*(1+QK$13),0),ROUND(QI79*(1-QK$13),0))</f>
        <v>2</v>
      </c>
      <c r="QL79" s="139">
        <f>VLOOKUP($A79,'FuturesInfo (3)'!$A$2:$O$80,15)*QI79</f>
        <v>137955.88235294117</v>
      </c>
      <c r="QM79" s="139">
        <f>VLOOKUP($A79,'FuturesInfo (3)'!$A$2:$O$80,15)*QK79</f>
        <v>91970.588235294112</v>
      </c>
      <c r="QN79" s="200">
        <f t="shared" ref="QN79:QN92" si="187">IF(QA79=1,ABS(QL79*QE79),-ABS(QL79*QE79))</f>
        <v>0</v>
      </c>
      <c r="QO79" s="200">
        <f t="shared" ref="QO79:QO92" si="188">IF(QA79=1,ABS(QM79*QE79),-ABS(QM79*QE79))</f>
        <v>0</v>
      </c>
      <c r="QP79" s="200">
        <f t="shared" ref="QP79:QP92" si="189">IF(QB79=1,ABS(QL79*QE79),-ABS(QL79*QE79))</f>
        <v>0</v>
      </c>
      <c r="QQ79" s="200">
        <f t="shared" ref="QQ79:QQ92" si="190">IF(QC79=1,ABS(QL79*QE79),-ABS(QL79*QE79))</f>
        <v>0</v>
      </c>
      <c r="QR79" s="200">
        <f t="shared" si="108"/>
        <v>0</v>
      </c>
    </row>
    <row r="80" spans="1:460"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191">-AX80+BH80</f>
        <v>0</v>
      </c>
      <c r="BH80">
        <v>1</v>
      </c>
      <c r="BI80">
        <v>-1</v>
      </c>
      <c r="BJ80">
        <f t="shared" si="162"/>
        <v>0</v>
      </c>
      <c r="BK80" s="1">
        <v>-9.5328884652100005E-4</v>
      </c>
      <c r="BL80" s="2">
        <v>10</v>
      </c>
      <c r="BM80">
        <v>60</v>
      </c>
      <c r="BN80" t="str">
        <f t="shared" ref="BN80:BN92" si="192">IF(BH80="","FALSE","TRUE")</f>
        <v>TRUE</v>
      </c>
      <c r="BO80">
        <f>VLOOKUP($A80,'FuturesInfo (3)'!$A$2:$V$80,22)</f>
        <v>5</v>
      </c>
      <c r="BP80">
        <f t="shared" si="122"/>
        <v>5</v>
      </c>
      <c r="BQ80" s="139">
        <f>VLOOKUP($A80,'FuturesInfo (3)'!$A$2:$O$80,15)*BP80</f>
        <v>159750</v>
      </c>
      <c r="BR80" s="145">
        <f t="shared" si="163"/>
        <v>-152.28789323172975</v>
      </c>
      <c r="BT80">
        <f t="shared" si="164"/>
        <v>1</v>
      </c>
      <c r="BU80">
        <v>1</v>
      </c>
      <c r="BV80">
        <v>1</v>
      </c>
      <c r="BW80">
        <v>1</v>
      </c>
      <c r="BX80">
        <f t="shared" si="145"/>
        <v>1</v>
      </c>
      <c r="BY80">
        <f t="shared" si="146"/>
        <v>1</v>
      </c>
      <c r="BZ80" s="188">
        <v>5.0890585241700004E-3</v>
      </c>
      <c r="CA80" s="2">
        <v>10</v>
      </c>
      <c r="CB80">
        <v>60</v>
      </c>
      <c r="CC80" t="str">
        <f t="shared" si="147"/>
        <v>TRUE</v>
      </c>
      <c r="CD80">
        <f>VLOOKUP($A80,'FuturesInfo (3)'!$A$2:$V$80,22)</f>
        <v>5</v>
      </c>
      <c r="CE80">
        <f t="shared" si="148"/>
        <v>5</v>
      </c>
      <c r="CF80">
        <f t="shared" si="148"/>
        <v>5</v>
      </c>
      <c r="CG80" s="139">
        <f>VLOOKUP($A80,'FuturesInfo (3)'!$A$2:$O$80,15)*CE80</f>
        <v>159750</v>
      </c>
      <c r="CH80" s="145">
        <f t="shared" si="149"/>
        <v>812.97709923615753</v>
      </c>
      <c r="CI80" s="145">
        <f t="shared" si="165"/>
        <v>812.97709923615753</v>
      </c>
      <c r="CK80">
        <f t="shared" si="150"/>
        <v>1</v>
      </c>
      <c r="CL80">
        <v>1</v>
      </c>
      <c r="CM80">
        <v>1</v>
      </c>
      <c r="CN80">
        <v>-1</v>
      </c>
      <c r="CO80">
        <f t="shared" si="166"/>
        <v>0</v>
      </c>
      <c r="CP80">
        <f t="shared" si="151"/>
        <v>0</v>
      </c>
      <c r="CQ80" s="1">
        <v>-1.89873417722E-3</v>
      </c>
      <c r="CR80" s="2">
        <v>20</v>
      </c>
      <c r="CS80">
        <v>60</v>
      </c>
      <c r="CT80" t="str">
        <f t="shared" si="152"/>
        <v>TRUE</v>
      </c>
      <c r="CU80">
        <f>VLOOKUP($A80,'FuturesInfo (3)'!$A$2:$V$80,22)</f>
        <v>5</v>
      </c>
      <c r="CV80">
        <f t="shared" si="153"/>
        <v>6</v>
      </c>
      <c r="CW80">
        <f t="shared" si="167"/>
        <v>5</v>
      </c>
      <c r="CX80" s="139">
        <f>VLOOKUP($A80,'FuturesInfo (3)'!$A$2:$O$80,15)*CW80</f>
        <v>159750</v>
      </c>
      <c r="CY80" s="200">
        <f t="shared" si="154"/>
        <v>-303.32278481089497</v>
      </c>
      <c r="CZ80" s="200">
        <f t="shared" si="168"/>
        <v>-303.32278481089497</v>
      </c>
      <c r="DB80">
        <f t="shared" si="155"/>
        <v>1</v>
      </c>
      <c r="DC80">
        <v>1</v>
      </c>
      <c r="DD80">
        <v>-1</v>
      </c>
      <c r="DE80">
        <v>1</v>
      </c>
      <c r="DF80">
        <f t="shared" si="102"/>
        <v>1</v>
      </c>
      <c r="DG80">
        <f t="shared" si="156"/>
        <v>0</v>
      </c>
      <c r="DH80" s="1">
        <v>1.2682308180100001E-2</v>
      </c>
      <c r="DI80" s="2">
        <v>20</v>
      </c>
      <c r="DJ80">
        <v>60</v>
      </c>
      <c r="DK80" t="str">
        <f t="shared" si="157"/>
        <v>TRUE</v>
      </c>
      <c r="DL80">
        <f>VLOOKUP($A80,'FuturesInfo (3)'!$A$2:$V$80,22)</f>
        <v>5</v>
      </c>
      <c r="DM80">
        <f t="shared" si="158"/>
        <v>4</v>
      </c>
      <c r="DN80">
        <f t="shared" si="169"/>
        <v>5</v>
      </c>
      <c r="DO80" s="139">
        <f>VLOOKUP($A80,'FuturesInfo (3)'!$A$2:$O$80,15)*DN80</f>
        <v>159750</v>
      </c>
      <c r="DP80" s="200">
        <f t="shared" si="159"/>
        <v>2025.9987317709752</v>
      </c>
      <c r="DQ80" s="200">
        <f t="shared" si="170"/>
        <v>-2025.9987317709752</v>
      </c>
      <c r="DS80">
        <v>1</v>
      </c>
      <c r="DT80">
        <v>1</v>
      </c>
      <c r="DU80">
        <v>-1</v>
      </c>
      <c r="DV80">
        <v>1</v>
      </c>
      <c r="DW80">
        <v>1</v>
      </c>
      <c r="DX80">
        <v>0</v>
      </c>
      <c r="DY80" s="1">
        <v>5.3224796493399999E-3</v>
      </c>
      <c r="DZ80" s="2">
        <v>20</v>
      </c>
      <c r="EA80">
        <v>60</v>
      </c>
      <c r="EB80" t="s">
        <v>1273</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1273</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1273</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1273</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1273</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1273</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1273</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1273</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1273</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1273</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1273</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1273</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f t="shared" si="171"/>
        <v>1</v>
      </c>
      <c r="OU80" s="244">
        <v>-1</v>
      </c>
      <c r="OV80" s="218">
        <v>1</v>
      </c>
      <c r="OW80" s="245">
        <v>-1</v>
      </c>
      <c r="OX80">
        <f t="shared" si="105"/>
        <v>1</v>
      </c>
      <c r="OY80">
        <f t="shared" si="172"/>
        <v>-1</v>
      </c>
      <c r="OZ80" s="218"/>
      <c r="PA80">
        <f t="shared" si="103"/>
        <v>0</v>
      </c>
      <c r="PB80">
        <f t="shared" si="173"/>
        <v>0</v>
      </c>
      <c r="PC80">
        <f t="shared" si="174"/>
        <v>0</v>
      </c>
      <c r="PD80">
        <f t="shared" si="175"/>
        <v>0</v>
      </c>
      <c r="PE80" s="253"/>
      <c r="PF80" s="206">
        <v>42537</v>
      </c>
      <c r="PG80">
        <v>60</v>
      </c>
      <c r="PH80" t="str">
        <f t="shared" si="160"/>
        <v>TRUE</v>
      </c>
      <c r="PI80">
        <f>VLOOKUP($A80,'FuturesInfo (3)'!$A$2:$V$80,22)</f>
        <v>5</v>
      </c>
      <c r="PJ80" s="257">
        <v>2</v>
      </c>
      <c r="PK80">
        <f t="shared" si="176"/>
        <v>4</v>
      </c>
      <c r="PL80" s="139">
        <f>VLOOKUP($A80,'FuturesInfo (3)'!$A$2:$O$80,15)*PI80</f>
        <v>159750</v>
      </c>
      <c r="PM80" s="139">
        <f>VLOOKUP($A80,'FuturesInfo (3)'!$A$2:$O$80,15)*PK80</f>
        <v>127800</v>
      </c>
      <c r="PN80" s="200">
        <f t="shared" si="177"/>
        <v>0</v>
      </c>
      <c r="PO80" s="200">
        <f t="shared" si="178"/>
        <v>0</v>
      </c>
      <c r="PP80" s="200">
        <f t="shared" si="179"/>
        <v>0</v>
      </c>
      <c r="PQ80" s="200">
        <f t="shared" si="180"/>
        <v>0</v>
      </c>
      <c r="PR80" s="200">
        <f t="shared" si="107"/>
        <v>0</v>
      </c>
      <c r="PT80">
        <f t="shared" si="181"/>
        <v>-1</v>
      </c>
      <c r="PU80" s="244"/>
      <c r="PV80" s="218"/>
      <c r="PW80" s="245"/>
      <c r="PX80">
        <f t="shared" si="106"/>
        <v>0</v>
      </c>
      <c r="PY80">
        <f t="shared" si="182"/>
        <v>0</v>
      </c>
      <c r="PZ80" s="218"/>
      <c r="QA80">
        <f t="shared" si="104"/>
        <v>1</v>
      </c>
      <c r="QB80">
        <f t="shared" si="183"/>
        <v>1</v>
      </c>
      <c r="QC80">
        <f t="shared" si="184"/>
        <v>1</v>
      </c>
      <c r="QD80">
        <f t="shared" si="185"/>
        <v>1</v>
      </c>
      <c r="QE80" s="253"/>
      <c r="QF80" s="206">
        <v>42537</v>
      </c>
      <c r="QG80">
        <v>60</v>
      </c>
      <c r="QH80" t="str">
        <f t="shared" si="161"/>
        <v>FALSE</v>
      </c>
      <c r="QI80">
        <f>VLOOKUP($A80,'FuturesInfo (3)'!$A$2:$V$80,22)</f>
        <v>5</v>
      </c>
      <c r="QJ80" s="257"/>
      <c r="QK80">
        <f t="shared" si="186"/>
        <v>4</v>
      </c>
      <c r="QL80" s="139">
        <f>VLOOKUP($A80,'FuturesInfo (3)'!$A$2:$O$80,15)*QI80</f>
        <v>159750</v>
      </c>
      <c r="QM80" s="139">
        <f>VLOOKUP($A80,'FuturesInfo (3)'!$A$2:$O$80,15)*QK80</f>
        <v>127800</v>
      </c>
      <c r="QN80" s="200">
        <f t="shared" si="187"/>
        <v>0</v>
      </c>
      <c r="QO80" s="200">
        <f t="shared" si="188"/>
        <v>0</v>
      </c>
      <c r="QP80" s="200">
        <f t="shared" si="189"/>
        <v>0</v>
      </c>
      <c r="QQ80" s="200">
        <f t="shared" si="190"/>
        <v>0</v>
      </c>
      <c r="QR80" s="200">
        <f t="shared" si="108"/>
        <v>0</v>
      </c>
    </row>
    <row r="81" spans="1:460"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191"/>
        <v>0</v>
      </c>
      <c r="BH81">
        <v>-1</v>
      </c>
      <c r="BI81">
        <v>1</v>
      </c>
      <c r="BJ81">
        <f t="shared" si="162"/>
        <v>0</v>
      </c>
      <c r="BK81" s="1">
        <v>1.6523463317900001E-3</v>
      </c>
      <c r="BL81" s="2">
        <v>10</v>
      </c>
      <c r="BM81">
        <v>60</v>
      </c>
      <c r="BN81" t="str">
        <f t="shared" si="192"/>
        <v>TRUE</v>
      </c>
      <c r="BO81">
        <f>VLOOKUP($A81,'FuturesInfo (3)'!$A$2:$V$80,22)</f>
        <v>3</v>
      </c>
      <c r="BP81">
        <f t="shared" si="122"/>
        <v>3</v>
      </c>
      <c r="BQ81" s="139">
        <f>VLOOKUP($A81,'FuturesInfo (3)'!$A$2:$O$80,15)*BP81</f>
        <v>103379.01209999999</v>
      </c>
      <c r="BR81" s="145">
        <f t="shared" si="163"/>
        <v>-170.81793142750902</v>
      </c>
      <c r="BT81">
        <f t="shared" si="164"/>
        <v>-1</v>
      </c>
      <c r="BU81">
        <v>-1</v>
      </c>
      <c r="BV81">
        <v>-1</v>
      </c>
      <c r="BW81">
        <v>-1</v>
      </c>
      <c r="BX81">
        <f t="shared" si="145"/>
        <v>1</v>
      </c>
      <c r="BY81">
        <f t="shared" si="146"/>
        <v>1</v>
      </c>
      <c r="BZ81" s="188">
        <v>-1.3856812933E-2</v>
      </c>
      <c r="CA81" s="2">
        <v>10</v>
      </c>
      <c r="CB81">
        <v>60</v>
      </c>
      <c r="CC81" t="str">
        <f t="shared" si="147"/>
        <v>TRUE</v>
      </c>
      <c r="CD81">
        <f>VLOOKUP($A81,'FuturesInfo (3)'!$A$2:$V$80,22)</f>
        <v>3</v>
      </c>
      <c r="CE81">
        <f t="shared" si="148"/>
        <v>3</v>
      </c>
      <c r="CF81">
        <f t="shared" si="148"/>
        <v>3</v>
      </c>
      <c r="CG81" s="139">
        <f>VLOOKUP($A81,'FuturesInfo (3)'!$A$2:$O$80,15)*CE81</f>
        <v>103379.01209999999</v>
      </c>
      <c r="CH81" s="145">
        <f t="shared" si="149"/>
        <v>1432.5036318680434</v>
      </c>
      <c r="CI81" s="145">
        <f t="shared" si="165"/>
        <v>1432.5036318680434</v>
      </c>
      <c r="CK81">
        <f t="shared" si="150"/>
        <v>-1</v>
      </c>
      <c r="CL81">
        <v>-1</v>
      </c>
      <c r="CM81">
        <v>-1</v>
      </c>
      <c r="CN81">
        <v>1</v>
      </c>
      <c r="CO81">
        <f t="shared" si="166"/>
        <v>0</v>
      </c>
      <c r="CP81">
        <f t="shared" si="151"/>
        <v>0</v>
      </c>
      <c r="CQ81" s="1">
        <v>4.0147206423599997E-3</v>
      </c>
      <c r="CR81" s="2">
        <v>10</v>
      </c>
      <c r="CS81">
        <v>60</v>
      </c>
      <c r="CT81" t="str">
        <f t="shared" si="152"/>
        <v>TRUE</v>
      </c>
      <c r="CU81">
        <f>VLOOKUP($A81,'FuturesInfo (3)'!$A$2:$V$80,22)</f>
        <v>3</v>
      </c>
      <c r="CV81">
        <f t="shared" si="153"/>
        <v>4</v>
      </c>
      <c r="CW81">
        <f t="shared" si="167"/>
        <v>3</v>
      </c>
      <c r="CX81" s="139">
        <f>VLOOKUP($A81,'FuturesInfo (3)'!$A$2:$O$80,15)*CW81</f>
        <v>103379.01209999999</v>
      </c>
      <c r="CY81" s="200">
        <f t="shared" si="154"/>
        <v>-415.03785386465415</v>
      </c>
      <c r="CZ81" s="200">
        <f t="shared" si="168"/>
        <v>-415.03785386465415</v>
      </c>
      <c r="DB81">
        <f t="shared" si="155"/>
        <v>-1</v>
      </c>
      <c r="DC81">
        <v>1</v>
      </c>
      <c r="DD81">
        <v>-1</v>
      </c>
      <c r="DE81">
        <v>1</v>
      </c>
      <c r="DF81">
        <f t="shared" ref="DF81:DF92" si="193">IF(DC81=DE81,1,0)</f>
        <v>1</v>
      </c>
      <c r="DG81">
        <f t="shared" si="156"/>
        <v>0</v>
      </c>
      <c r="DH81" s="1">
        <v>1.26624458514E-2</v>
      </c>
      <c r="DI81" s="2">
        <v>10</v>
      </c>
      <c r="DJ81">
        <v>60</v>
      </c>
      <c r="DK81" t="str">
        <f t="shared" si="157"/>
        <v>TRUE</v>
      </c>
      <c r="DL81">
        <f>VLOOKUP($A81,'FuturesInfo (3)'!$A$2:$V$80,22)</f>
        <v>3</v>
      </c>
      <c r="DM81">
        <f t="shared" si="158"/>
        <v>2</v>
      </c>
      <c r="DN81">
        <f t="shared" si="169"/>
        <v>3</v>
      </c>
      <c r="DO81" s="139">
        <f>VLOOKUP($A81,'FuturesInfo (3)'!$A$2:$O$80,15)*DN81</f>
        <v>103379.01209999999</v>
      </c>
      <c r="DP81" s="200">
        <f t="shared" si="159"/>
        <v>1309.0311428874754</v>
      </c>
      <c r="DQ81" s="200">
        <f t="shared" si="170"/>
        <v>-1309.0311428874754</v>
      </c>
      <c r="DS81">
        <v>1</v>
      </c>
      <c r="DT81">
        <v>1</v>
      </c>
      <c r="DU81">
        <v>-1</v>
      </c>
      <c r="DV81">
        <v>-1</v>
      </c>
      <c r="DW81">
        <v>0</v>
      </c>
      <c r="DX81">
        <v>1</v>
      </c>
      <c r="DY81" s="1">
        <v>-8.2263902599500009E-3</v>
      </c>
      <c r="DZ81" s="2">
        <v>10</v>
      </c>
      <c r="EA81">
        <v>60</v>
      </c>
      <c r="EB81" t="s">
        <v>1273</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1273</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1273</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1273</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1273</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1273</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1273</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1273</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1273</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1273</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1273</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1273</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f t="shared" si="171"/>
        <v>1</v>
      </c>
      <c r="OU81" s="244">
        <v>1</v>
      </c>
      <c r="OV81" s="218">
        <v>1</v>
      </c>
      <c r="OW81" s="245">
        <v>-4</v>
      </c>
      <c r="OX81">
        <f t="shared" si="105"/>
        <v>1</v>
      </c>
      <c r="OY81">
        <f t="shared" si="172"/>
        <v>-1</v>
      </c>
      <c r="OZ81" s="218"/>
      <c r="PA81">
        <f t="shared" ref="PA81:PA92" si="194">IF(OU81=OZ81,1,0)</f>
        <v>0</v>
      </c>
      <c r="PB81">
        <f t="shared" si="173"/>
        <v>0</v>
      </c>
      <c r="PC81">
        <f t="shared" si="174"/>
        <v>0</v>
      </c>
      <c r="PD81">
        <f t="shared" si="175"/>
        <v>0</v>
      </c>
      <c r="PE81" s="253"/>
      <c r="PF81" s="206">
        <v>42538</v>
      </c>
      <c r="PG81">
        <v>60</v>
      </c>
      <c r="PH81" t="str">
        <f t="shared" si="160"/>
        <v>TRUE</v>
      </c>
      <c r="PI81">
        <f>VLOOKUP($A81,'FuturesInfo (3)'!$A$2:$V$80,22)</f>
        <v>3</v>
      </c>
      <c r="PJ81" s="257">
        <v>2</v>
      </c>
      <c r="PK81">
        <f t="shared" si="176"/>
        <v>2</v>
      </c>
      <c r="PL81" s="139">
        <f>VLOOKUP($A81,'FuturesInfo (3)'!$A$2:$O$80,15)*PI81</f>
        <v>103379.01209999999</v>
      </c>
      <c r="PM81" s="139">
        <f>VLOOKUP($A81,'FuturesInfo (3)'!$A$2:$O$80,15)*PK81</f>
        <v>68919.34139999999</v>
      </c>
      <c r="PN81" s="200">
        <f t="shared" si="177"/>
        <v>0</v>
      </c>
      <c r="PO81" s="200">
        <f t="shared" si="178"/>
        <v>0</v>
      </c>
      <c r="PP81" s="200">
        <f t="shared" si="179"/>
        <v>0</v>
      </c>
      <c r="PQ81" s="200">
        <f t="shared" si="180"/>
        <v>0</v>
      </c>
      <c r="PR81" s="200">
        <f t="shared" si="107"/>
        <v>0</v>
      </c>
      <c r="PT81">
        <f t="shared" si="181"/>
        <v>1</v>
      </c>
      <c r="PU81" s="244"/>
      <c r="PV81" s="218"/>
      <c r="PW81" s="245"/>
      <c r="PX81">
        <f t="shared" si="106"/>
        <v>0</v>
      </c>
      <c r="PY81">
        <f t="shared" si="182"/>
        <v>0</v>
      </c>
      <c r="PZ81" s="218"/>
      <c r="QA81">
        <f t="shared" ref="QA81:QA92" si="195">IF(PU81=PZ81,1,0)</f>
        <v>1</v>
      </c>
      <c r="QB81">
        <f t="shared" si="183"/>
        <v>1</v>
      </c>
      <c r="QC81">
        <f t="shared" si="184"/>
        <v>1</v>
      </c>
      <c r="QD81">
        <f t="shared" si="185"/>
        <v>1</v>
      </c>
      <c r="QE81" s="253"/>
      <c r="QF81" s="206">
        <v>42538</v>
      </c>
      <c r="QG81">
        <v>60</v>
      </c>
      <c r="QH81" t="str">
        <f t="shared" si="161"/>
        <v>FALSE</v>
      </c>
      <c r="QI81">
        <f>VLOOKUP($A81,'FuturesInfo (3)'!$A$2:$V$80,22)</f>
        <v>3</v>
      </c>
      <c r="QJ81" s="257"/>
      <c r="QK81">
        <f t="shared" si="186"/>
        <v>2</v>
      </c>
      <c r="QL81" s="139">
        <f>VLOOKUP($A81,'FuturesInfo (3)'!$A$2:$O$80,15)*QI81</f>
        <v>103379.01209999999</v>
      </c>
      <c r="QM81" s="139">
        <f>VLOOKUP($A81,'FuturesInfo (3)'!$A$2:$O$80,15)*QK81</f>
        <v>68919.34139999999</v>
      </c>
      <c r="QN81" s="200">
        <f t="shared" si="187"/>
        <v>0</v>
      </c>
      <c r="QO81" s="200">
        <f t="shared" si="188"/>
        <v>0</v>
      </c>
      <c r="QP81" s="200">
        <f t="shared" si="189"/>
        <v>0</v>
      </c>
      <c r="QQ81" s="200">
        <f t="shared" si="190"/>
        <v>0</v>
      </c>
      <c r="QR81" s="200">
        <f t="shared" si="108"/>
        <v>0</v>
      </c>
    </row>
    <row r="82" spans="1:460"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191"/>
        <v>0</v>
      </c>
      <c r="BH82">
        <v>1</v>
      </c>
      <c r="BI82">
        <v>1</v>
      </c>
      <c r="BJ82">
        <f t="shared" si="162"/>
        <v>1</v>
      </c>
      <c r="BK82" s="1">
        <v>8.2651743435200008E-3</v>
      </c>
      <c r="BL82" s="2">
        <v>10</v>
      </c>
      <c r="BM82">
        <v>60</v>
      </c>
      <c r="BN82" t="str">
        <f t="shared" si="192"/>
        <v>TRUE</v>
      </c>
      <c r="BO82">
        <f>VLOOKUP($A82,'FuturesInfo (3)'!$A$2:$V$80,22)</f>
        <v>1</v>
      </c>
      <c r="BP82">
        <f t="shared" si="122"/>
        <v>1</v>
      </c>
      <c r="BQ82" s="139">
        <f>VLOOKUP($A82,'FuturesInfo (3)'!$A$2:$O$80,15)*BP82</f>
        <v>116980</v>
      </c>
      <c r="BR82" s="145">
        <f t="shared" si="163"/>
        <v>966.8600947049697</v>
      </c>
      <c r="BT82">
        <f t="shared" si="164"/>
        <v>1</v>
      </c>
      <c r="BU82">
        <v>1</v>
      </c>
      <c r="BV82">
        <v>-1</v>
      </c>
      <c r="BW82">
        <v>-1</v>
      </c>
      <c r="BX82">
        <f t="shared" si="145"/>
        <v>0</v>
      </c>
      <c r="BY82">
        <f t="shared" si="146"/>
        <v>1</v>
      </c>
      <c r="BZ82" s="188">
        <v>-7.7704722056199998E-3</v>
      </c>
      <c r="CA82" s="2">
        <v>10</v>
      </c>
      <c r="CB82">
        <v>60</v>
      </c>
      <c r="CC82" t="str">
        <f t="shared" si="147"/>
        <v>TRUE</v>
      </c>
      <c r="CD82">
        <f>VLOOKUP($A82,'FuturesInfo (3)'!$A$2:$V$80,22)</f>
        <v>1</v>
      </c>
      <c r="CE82">
        <f t="shared" si="148"/>
        <v>1</v>
      </c>
      <c r="CF82">
        <f t="shared" si="148"/>
        <v>1</v>
      </c>
      <c r="CG82" s="139">
        <f>VLOOKUP($A82,'FuturesInfo (3)'!$A$2:$O$80,15)*CE82</f>
        <v>116980</v>
      </c>
      <c r="CH82" s="145">
        <f t="shared" si="149"/>
        <v>-908.98983861342754</v>
      </c>
      <c r="CI82" s="145">
        <f t="shared" si="165"/>
        <v>908.98983861342754</v>
      </c>
      <c r="CK82">
        <f t="shared" si="150"/>
        <v>1</v>
      </c>
      <c r="CL82">
        <v>1</v>
      </c>
      <c r="CM82">
        <v>-1</v>
      </c>
      <c r="CN82">
        <v>1</v>
      </c>
      <c r="CO82">
        <f t="shared" si="166"/>
        <v>1</v>
      </c>
      <c r="CP82">
        <f t="shared" si="151"/>
        <v>0</v>
      </c>
      <c r="CQ82" s="1">
        <v>1.23063683305E-2</v>
      </c>
      <c r="CR82" s="2">
        <v>10</v>
      </c>
      <c r="CS82">
        <v>60</v>
      </c>
      <c r="CT82" t="str">
        <f t="shared" si="152"/>
        <v>TRUE</v>
      </c>
      <c r="CU82">
        <f>VLOOKUP($A82,'FuturesInfo (3)'!$A$2:$V$80,22)</f>
        <v>1</v>
      </c>
      <c r="CV82">
        <f t="shared" si="153"/>
        <v>1</v>
      </c>
      <c r="CW82">
        <f t="shared" si="167"/>
        <v>1</v>
      </c>
      <c r="CX82" s="139">
        <f>VLOOKUP($A82,'FuturesInfo (3)'!$A$2:$O$80,15)*CW82</f>
        <v>116980</v>
      </c>
      <c r="CY82" s="200">
        <f t="shared" si="154"/>
        <v>1439.5989673018901</v>
      </c>
      <c r="CZ82" s="200">
        <f t="shared" si="168"/>
        <v>-1439.5989673018901</v>
      </c>
      <c r="DB82">
        <f t="shared" si="155"/>
        <v>1</v>
      </c>
      <c r="DC82">
        <v>1</v>
      </c>
      <c r="DD82">
        <v>-1</v>
      </c>
      <c r="DE82">
        <v>1</v>
      </c>
      <c r="DF82">
        <f t="shared" si="193"/>
        <v>1</v>
      </c>
      <c r="DG82">
        <f t="shared" si="156"/>
        <v>0</v>
      </c>
      <c r="DH82" s="1">
        <v>2.63538213041E-3</v>
      </c>
      <c r="DI82" s="2">
        <v>10</v>
      </c>
      <c r="DJ82">
        <v>60</v>
      </c>
      <c r="DK82" t="str">
        <f t="shared" si="157"/>
        <v>TRUE</v>
      </c>
      <c r="DL82">
        <f>VLOOKUP($A82,'FuturesInfo (3)'!$A$2:$V$80,22)</f>
        <v>1</v>
      </c>
      <c r="DM82">
        <f t="shared" si="158"/>
        <v>1</v>
      </c>
      <c r="DN82">
        <f t="shared" si="169"/>
        <v>1</v>
      </c>
      <c r="DO82" s="139">
        <f>VLOOKUP($A82,'FuturesInfo (3)'!$A$2:$O$80,15)*DN82</f>
        <v>116980</v>
      </c>
      <c r="DP82" s="200">
        <f t="shared" si="159"/>
        <v>308.28700161536182</v>
      </c>
      <c r="DQ82" s="200">
        <f t="shared" si="170"/>
        <v>-308.28700161536182</v>
      </c>
      <c r="DS82">
        <v>1</v>
      </c>
      <c r="DT82">
        <v>1</v>
      </c>
      <c r="DU82">
        <v>-1</v>
      </c>
      <c r="DV82">
        <v>1</v>
      </c>
      <c r="DW82">
        <v>1</v>
      </c>
      <c r="DX82">
        <v>0</v>
      </c>
      <c r="DY82" s="1">
        <v>7.88536544005E-3</v>
      </c>
      <c r="DZ82" s="2">
        <v>10</v>
      </c>
      <c r="EA82">
        <v>60</v>
      </c>
      <c r="EB82" t="s">
        <v>1273</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1273</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1273</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1273</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1273</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1273</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1273</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1273</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1273</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1273</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1273</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1273</v>
      </c>
      <c r="OI82">
        <v>1</v>
      </c>
      <c r="OJ82" s="257">
        <v>2</v>
      </c>
      <c r="OK82">
        <v>1</v>
      </c>
      <c r="OL82" s="139">
        <v>116980</v>
      </c>
      <c r="OM82" s="139">
        <v>116980</v>
      </c>
      <c r="ON82" s="200">
        <v>-2732.36462251903</v>
      </c>
      <c r="OO82" s="200">
        <v>-2732.36462251903</v>
      </c>
      <c r="OP82" s="200">
        <v>2732.36462251903</v>
      </c>
      <c r="OQ82" s="200">
        <v>-2732.36462251903</v>
      </c>
      <c r="OR82" s="200">
        <v>2732.36462251903</v>
      </c>
      <c r="OT82">
        <f t="shared" si="171"/>
        <v>-1</v>
      </c>
      <c r="OU82" s="244">
        <v>1</v>
      </c>
      <c r="OV82" s="218">
        <v>1</v>
      </c>
      <c r="OW82" s="245">
        <v>-4</v>
      </c>
      <c r="OX82">
        <f t="shared" si="105"/>
        <v>1</v>
      </c>
      <c r="OY82">
        <f t="shared" si="172"/>
        <v>-1</v>
      </c>
      <c r="OZ82" s="218"/>
      <c r="PA82">
        <f t="shared" si="194"/>
        <v>0</v>
      </c>
      <c r="PB82">
        <f t="shared" si="173"/>
        <v>0</v>
      </c>
      <c r="PC82">
        <f t="shared" si="174"/>
        <v>0</v>
      </c>
      <c r="PD82">
        <f t="shared" si="175"/>
        <v>0</v>
      </c>
      <c r="PE82" s="253"/>
      <c r="PF82" s="206">
        <v>42538</v>
      </c>
      <c r="PG82">
        <v>60</v>
      </c>
      <c r="PH82" t="str">
        <f t="shared" si="160"/>
        <v>TRUE</v>
      </c>
      <c r="PI82">
        <f>VLOOKUP($A82,'FuturesInfo (3)'!$A$2:$V$80,22)</f>
        <v>1</v>
      </c>
      <c r="PJ82" s="257">
        <v>2</v>
      </c>
      <c r="PK82">
        <f t="shared" si="176"/>
        <v>1</v>
      </c>
      <c r="PL82" s="139">
        <f>VLOOKUP($A82,'FuturesInfo (3)'!$A$2:$O$80,15)*PI82</f>
        <v>116980</v>
      </c>
      <c r="PM82" s="139">
        <f>VLOOKUP($A82,'FuturesInfo (3)'!$A$2:$O$80,15)*PK82</f>
        <v>116980</v>
      </c>
      <c r="PN82" s="200">
        <f t="shared" si="177"/>
        <v>0</v>
      </c>
      <c r="PO82" s="200">
        <f t="shared" si="178"/>
        <v>0</v>
      </c>
      <c r="PP82" s="200">
        <f t="shared" si="179"/>
        <v>0</v>
      </c>
      <c r="PQ82" s="200">
        <f t="shared" si="180"/>
        <v>0</v>
      </c>
      <c r="PR82" s="200">
        <f t="shared" si="107"/>
        <v>0</v>
      </c>
      <c r="PT82">
        <f t="shared" si="181"/>
        <v>1</v>
      </c>
      <c r="PU82" s="244"/>
      <c r="PV82" s="218"/>
      <c r="PW82" s="245"/>
      <c r="PX82">
        <f t="shared" si="106"/>
        <v>0</v>
      </c>
      <c r="PY82">
        <f t="shared" si="182"/>
        <v>0</v>
      </c>
      <c r="PZ82" s="218"/>
      <c r="QA82">
        <f t="shared" si="195"/>
        <v>1</v>
      </c>
      <c r="QB82">
        <f t="shared" si="183"/>
        <v>1</v>
      </c>
      <c r="QC82">
        <f t="shared" si="184"/>
        <v>1</v>
      </c>
      <c r="QD82">
        <f t="shared" si="185"/>
        <v>1</v>
      </c>
      <c r="QE82" s="253"/>
      <c r="QF82" s="206">
        <v>42538</v>
      </c>
      <c r="QG82">
        <v>60</v>
      </c>
      <c r="QH82" t="str">
        <f t="shared" si="161"/>
        <v>FALSE</v>
      </c>
      <c r="QI82">
        <f>VLOOKUP($A82,'FuturesInfo (3)'!$A$2:$V$80,22)</f>
        <v>1</v>
      </c>
      <c r="QJ82" s="257"/>
      <c r="QK82">
        <f t="shared" si="186"/>
        <v>1</v>
      </c>
      <c r="QL82" s="139">
        <f>VLOOKUP($A82,'FuturesInfo (3)'!$A$2:$O$80,15)*QI82</f>
        <v>116980</v>
      </c>
      <c r="QM82" s="139">
        <f>VLOOKUP($A82,'FuturesInfo (3)'!$A$2:$O$80,15)*QK82</f>
        <v>116980</v>
      </c>
      <c r="QN82" s="200">
        <f t="shared" si="187"/>
        <v>0</v>
      </c>
      <c r="QO82" s="200">
        <f t="shared" si="188"/>
        <v>0</v>
      </c>
      <c r="QP82" s="200">
        <f t="shared" si="189"/>
        <v>0</v>
      </c>
      <c r="QQ82" s="200">
        <f t="shared" si="190"/>
        <v>0</v>
      </c>
      <c r="QR82" s="200">
        <f t="shared" si="108"/>
        <v>0</v>
      </c>
    </row>
    <row r="83" spans="1:460"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191"/>
        <v>0</v>
      </c>
      <c r="BH83">
        <v>-1</v>
      </c>
      <c r="BI83">
        <v>1</v>
      </c>
      <c r="BJ83">
        <f t="shared" si="162"/>
        <v>0</v>
      </c>
      <c r="BK83" s="1">
        <v>2.86985220261E-4</v>
      </c>
      <c r="BL83" s="2">
        <v>10</v>
      </c>
      <c r="BM83">
        <v>60</v>
      </c>
      <c r="BN83" t="str">
        <f t="shared" si="192"/>
        <v>TRUE</v>
      </c>
      <c r="BO83">
        <f>VLOOKUP($A83,'FuturesInfo (3)'!$A$2:$V$80,22)</f>
        <v>9</v>
      </c>
      <c r="BP83">
        <f t="shared" si="122"/>
        <v>9</v>
      </c>
      <c r="BQ83" s="139">
        <f>VLOOKUP($A83,'FuturesInfo (3)'!$A$2:$O$80,15)*BP83</f>
        <v>1966500</v>
      </c>
      <c r="BR83" s="145">
        <f t="shared" si="163"/>
        <v>-564.35643564325653</v>
      </c>
      <c r="BT83">
        <f t="shared" si="164"/>
        <v>-1</v>
      </c>
      <c r="BU83">
        <v>-1</v>
      </c>
      <c r="BV83">
        <v>1</v>
      </c>
      <c r="BW83">
        <v>1</v>
      </c>
      <c r="BX83">
        <f t="shared" si="145"/>
        <v>0</v>
      </c>
      <c r="BY83">
        <f t="shared" si="146"/>
        <v>1</v>
      </c>
      <c r="BZ83" s="188">
        <v>2.3669487878400001E-3</v>
      </c>
      <c r="CA83" s="2">
        <v>10</v>
      </c>
      <c r="CB83">
        <v>60</v>
      </c>
      <c r="CC83" t="str">
        <f t="shared" si="147"/>
        <v>TRUE</v>
      </c>
      <c r="CD83">
        <f>VLOOKUP($A83,'FuturesInfo (3)'!$A$2:$V$80,22)</f>
        <v>9</v>
      </c>
      <c r="CE83">
        <f t="shared" si="148"/>
        <v>9</v>
      </c>
      <c r="CF83">
        <f t="shared" si="148"/>
        <v>9</v>
      </c>
      <c r="CG83" s="139">
        <f>VLOOKUP($A83,'FuturesInfo (3)'!$A$2:$O$80,15)*CE83</f>
        <v>1966500</v>
      </c>
      <c r="CH83" s="145">
        <f t="shared" si="149"/>
        <v>-4654.6047912873601</v>
      </c>
      <c r="CI83" s="145">
        <f t="shared" si="165"/>
        <v>4654.6047912873601</v>
      </c>
      <c r="CK83">
        <f t="shared" si="150"/>
        <v>-1</v>
      </c>
      <c r="CL83">
        <v>1</v>
      </c>
      <c r="CM83">
        <v>1</v>
      </c>
      <c r="CN83">
        <v>-1</v>
      </c>
      <c r="CO83">
        <f t="shared" si="166"/>
        <v>0</v>
      </c>
      <c r="CP83">
        <f t="shared" si="151"/>
        <v>0</v>
      </c>
      <c r="CQ83" s="1">
        <v>-2.86225402504E-4</v>
      </c>
      <c r="CR83" s="2">
        <v>10</v>
      </c>
      <c r="CS83">
        <v>60</v>
      </c>
      <c r="CT83" t="str">
        <f t="shared" si="152"/>
        <v>TRUE</v>
      </c>
      <c r="CU83">
        <f>VLOOKUP($A83,'FuturesInfo (3)'!$A$2:$V$80,22)</f>
        <v>9</v>
      </c>
      <c r="CV83">
        <f t="shared" si="153"/>
        <v>11</v>
      </c>
      <c r="CW83">
        <f t="shared" si="167"/>
        <v>9</v>
      </c>
      <c r="CX83" s="139">
        <f>VLOOKUP($A83,'FuturesInfo (3)'!$A$2:$O$80,15)*CW83</f>
        <v>1966500</v>
      </c>
      <c r="CY83" s="200">
        <f t="shared" si="154"/>
        <v>-562.86225402411594</v>
      </c>
      <c r="CZ83" s="200">
        <f t="shared" si="168"/>
        <v>-562.86225402411594</v>
      </c>
      <c r="DB83">
        <f t="shared" si="155"/>
        <v>1</v>
      </c>
      <c r="DC83">
        <v>-1</v>
      </c>
      <c r="DD83">
        <v>1</v>
      </c>
      <c r="DE83">
        <v>1</v>
      </c>
      <c r="DF83">
        <f t="shared" si="193"/>
        <v>0</v>
      </c>
      <c r="DG83">
        <f t="shared" si="156"/>
        <v>1</v>
      </c>
      <c r="DH83" s="1">
        <v>2.8630735094100002E-4</v>
      </c>
      <c r="DI83" s="2">
        <v>10</v>
      </c>
      <c r="DJ83">
        <v>60</v>
      </c>
      <c r="DK83" t="str">
        <f t="shared" si="157"/>
        <v>TRUE</v>
      </c>
      <c r="DL83">
        <f>VLOOKUP($A83,'FuturesInfo (3)'!$A$2:$V$80,22)</f>
        <v>9</v>
      </c>
      <c r="DM83">
        <f t="shared" si="158"/>
        <v>7</v>
      </c>
      <c r="DN83">
        <f t="shared" si="169"/>
        <v>9</v>
      </c>
      <c r="DO83" s="139">
        <f>VLOOKUP($A83,'FuturesInfo (3)'!$A$2:$O$80,15)*DN83</f>
        <v>1966500</v>
      </c>
      <c r="DP83" s="200">
        <f t="shared" si="159"/>
        <v>-563.02340562547658</v>
      </c>
      <c r="DQ83" s="200">
        <f t="shared" si="170"/>
        <v>563.02340562547658</v>
      </c>
      <c r="DS83">
        <v>-1</v>
      </c>
      <c r="DT83">
        <v>1</v>
      </c>
      <c r="DU83">
        <v>1</v>
      </c>
      <c r="DV83">
        <v>1</v>
      </c>
      <c r="DW83">
        <v>1</v>
      </c>
      <c r="DX83">
        <v>1</v>
      </c>
      <c r="DY83" s="1">
        <v>7.1556350626199994E-5</v>
      </c>
      <c r="DZ83" s="2">
        <v>10</v>
      </c>
      <c r="EA83">
        <v>60</v>
      </c>
      <c r="EB83" t="s">
        <v>1273</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1273</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1273</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1273</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1273</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1273</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1273</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1273</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1273</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1273</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1273</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1273</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f t="shared" si="171"/>
        <v>-1</v>
      </c>
      <c r="OU83" s="244">
        <v>-1</v>
      </c>
      <c r="OV83" s="218">
        <v>1</v>
      </c>
      <c r="OW83" s="245">
        <v>4</v>
      </c>
      <c r="OX83">
        <f t="shared" si="105"/>
        <v>-1</v>
      </c>
      <c r="OY83">
        <f t="shared" si="172"/>
        <v>1</v>
      </c>
      <c r="OZ83" s="218"/>
      <c r="PA83">
        <f t="shared" si="194"/>
        <v>0</v>
      </c>
      <c r="PB83">
        <f t="shared" si="173"/>
        <v>0</v>
      </c>
      <c r="PC83">
        <f t="shared" si="174"/>
        <v>0</v>
      </c>
      <c r="PD83">
        <f t="shared" si="175"/>
        <v>0</v>
      </c>
      <c r="PE83" s="253"/>
      <c r="PF83" s="206">
        <v>42538</v>
      </c>
      <c r="PG83">
        <v>60</v>
      </c>
      <c r="PH83" t="str">
        <f t="shared" si="160"/>
        <v>TRUE</v>
      </c>
      <c r="PI83">
        <f>VLOOKUP($A83,'FuturesInfo (3)'!$A$2:$V$80,22)</f>
        <v>9</v>
      </c>
      <c r="PJ83" s="257">
        <v>2</v>
      </c>
      <c r="PK83">
        <f t="shared" si="176"/>
        <v>7</v>
      </c>
      <c r="PL83" s="139">
        <f>VLOOKUP($A83,'FuturesInfo (3)'!$A$2:$O$80,15)*PI83</f>
        <v>1966500</v>
      </c>
      <c r="PM83" s="139">
        <f>VLOOKUP($A83,'FuturesInfo (3)'!$A$2:$O$80,15)*PK83</f>
        <v>1529500</v>
      </c>
      <c r="PN83" s="200">
        <f t="shared" si="177"/>
        <v>0</v>
      </c>
      <c r="PO83" s="200">
        <f t="shared" si="178"/>
        <v>0</v>
      </c>
      <c r="PP83" s="200">
        <f t="shared" si="179"/>
        <v>0</v>
      </c>
      <c r="PQ83" s="200">
        <f t="shared" si="180"/>
        <v>0</v>
      </c>
      <c r="PR83" s="200">
        <f t="shared" si="107"/>
        <v>0</v>
      </c>
      <c r="PT83">
        <f t="shared" si="181"/>
        <v>-1</v>
      </c>
      <c r="PU83" s="244"/>
      <c r="PV83" s="218"/>
      <c r="PW83" s="245"/>
      <c r="PX83">
        <f t="shared" si="106"/>
        <v>0</v>
      </c>
      <c r="PY83">
        <f t="shared" si="182"/>
        <v>0</v>
      </c>
      <c r="PZ83" s="218"/>
      <c r="QA83">
        <f t="shared" si="195"/>
        <v>1</v>
      </c>
      <c r="QB83">
        <f t="shared" si="183"/>
        <v>1</v>
      </c>
      <c r="QC83">
        <f t="shared" si="184"/>
        <v>1</v>
      </c>
      <c r="QD83">
        <f t="shared" si="185"/>
        <v>1</v>
      </c>
      <c r="QE83" s="253"/>
      <c r="QF83" s="206">
        <v>42538</v>
      </c>
      <c r="QG83">
        <v>60</v>
      </c>
      <c r="QH83" t="str">
        <f t="shared" si="161"/>
        <v>FALSE</v>
      </c>
      <c r="QI83">
        <f>VLOOKUP($A83,'FuturesInfo (3)'!$A$2:$V$80,22)</f>
        <v>9</v>
      </c>
      <c r="QJ83" s="257"/>
      <c r="QK83">
        <f t="shared" si="186"/>
        <v>7</v>
      </c>
      <c r="QL83" s="139">
        <f>VLOOKUP($A83,'FuturesInfo (3)'!$A$2:$O$80,15)*QI83</f>
        <v>1966500</v>
      </c>
      <c r="QM83" s="139">
        <f>VLOOKUP($A83,'FuturesInfo (3)'!$A$2:$O$80,15)*QK83</f>
        <v>1529500</v>
      </c>
      <c r="QN83" s="200">
        <f t="shared" si="187"/>
        <v>0</v>
      </c>
      <c r="QO83" s="200">
        <f t="shared" si="188"/>
        <v>0</v>
      </c>
      <c r="QP83" s="200">
        <f t="shared" si="189"/>
        <v>0</v>
      </c>
      <c r="QQ83" s="200">
        <f t="shared" si="190"/>
        <v>0</v>
      </c>
      <c r="QR83" s="200">
        <f t="shared" si="108"/>
        <v>0</v>
      </c>
    </row>
    <row r="84" spans="1:460"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191"/>
        <v>0</v>
      </c>
      <c r="BH84">
        <v>-1</v>
      </c>
      <c r="BI84">
        <v>1</v>
      </c>
      <c r="BJ84">
        <f t="shared" si="162"/>
        <v>0</v>
      </c>
      <c r="BK84" s="1">
        <v>2.5328669641800001E-3</v>
      </c>
      <c r="BL84" s="2">
        <v>10</v>
      </c>
      <c r="BM84">
        <v>60</v>
      </c>
      <c r="BN84" t="str">
        <f t="shared" si="192"/>
        <v>TRUE</v>
      </c>
      <c r="BO84">
        <f>VLOOKUP($A84,'FuturesInfo (3)'!$A$2:$V$80,22)</f>
        <v>4</v>
      </c>
      <c r="BP84">
        <f t="shared" ref="BP84:BP92" si="196">BO84</f>
        <v>4</v>
      </c>
      <c r="BQ84" s="139">
        <f>VLOOKUP($A84,'FuturesInfo (3)'!$A$2:$O$80,15)*BP84</f>
        <v>523250</v>
      </c>
      <c r="BR84" s="145">
        <f t="shared" si="163"/>
        <v>-1325.322639007185</v>
      </c>
      <c r="BT84">
        <f t="shared" si="164"/>
        <v>-1</v>
      </c>
      <c r="BU84">
        <v>-1</v>
      </c>
      <c r="BV84">
        <v>1</v>
      </c>
      <c r="BW84">
        <v>1</v>
      </c>
      <c r="BX84">
        <f t="shared" si="145"/>
        <v>0</v>
      </c>
      <c r="BY84">
        <f t="shared" si="146"/>
        <v>1</v>
      </c>
      <c r="BZ84" s="188">
        <v>8.4215591915300005E-3</v>
      </c>
      <c r="CA84" s="2">
        <v>10</v>
      </c>
      <c r="CB84">
        <v>60</v>
      </c>
      <c r="CC84" t="str">
        <f t="shared" si="147"/>
        <v>TRUE</v>
      </c>
      <c r="CD84">
        <f>VLOOKUP($A84,'FuturesInfo (3)'!$A$2:$V$80,22)</f>
        <v>4</v>
      </c>
      <c r="CE84">
        <f t="shared" si="148"/>
        <v>4</v>
      </c>
      <c r="CF84">
        <f t="shared" si="148"/>
        <v>4</v>
      </c>
      <c r="CG84" s="139">
        <f>VLOOKUP($A84,'FuturesInfo (3)'!$A$2:$O$80,15)*CE84</f>
        <v>523250</v>
      </c>
      <c r="CH84" s="145">
        <f t="shared" si="149"/>
        <v>-4406.5808469680724</v>
      </c>
      <c r="CI84" s="145">
        <f t="shared" si="165"/>
        <v>4406.5808469680724</v>
      </c>
      <c r="CK84">
        <f t="shared" si="150"/>
        <v>-1</v>
      </c>
      <c r="CL84">
        <v>1</v>
      </c>
      <c r="CM84">
        <v>1</v>
      </c>
      <c r="CN84">
        <v>-1</v>
      </c>
      <c r="CO84">
        <f t="shared" si="166"/>
        <v>0</v>
      </c>
      <c r="CP84">
        <f t="shared" si="151"/>
        <v>0</v>
      </c>
      <c r="CQ84" s="1">
        <v>-7.1581961345699996E-4</v>
      </c>
      <c r="CR84" s="2">
        <v>10</v>
      </c>
      <c r="CS84">
        <v>60</v>
      </c>
      <c r="CT84" t="str">
        <f t="shared" si="152"/>
        <v>TRUE</v>
      </c>
      <c r="CU84">
        <f>VLOOKUP($A84,'FuturesInfo (3)'!$A$2:$V$80,22)</f>
        <v>4</v>
      </c>
      <c r="CV84">
        <f t="shared" si="153"/>
        <v>5</v>
      </c>
      <c r="CW84">
        <f t="shared" si="167"/>
        <v>4</v>
      </c>
      <c r="CX84" s="139">
        <f>VLOOKUP($A84,'FuturesInfo (3)'!$A$2:$O$80,15)*CW84</f>
        <v>523250</v>
      </c>
      <c r="CY84" s="200">
        <f t="shared" si="154"/>
        <v>-374.55261274137524</v>
      </c>
      <c r="CZ84" s="200">
        <f t="shared" si="168"/>
        <v>-374.55261274137524</v>
      </c>
      <c r="DB84">
        <f t="shared" si="155"/>
        <v>1</v>
      </c>
      <c r="DC84">
        <v>1</v>
      </c>
      <c r="DD84">
        <v>1</v>
      </c>
      <c r="DE84">
        <v>1</v>
      </c>
      <c r="DF84">
        <f t="shared" si="193"/>
        <v>1</v>
      </c>
      <c r="DG84">
        <f t="shared" si="156"/>
        <v>1</v>
      </c>
      <c r="DH84" s="1">
        <v>5.9694364852000002E-4</v>
      </c>
      <c r="DI84" s="2">
        <v>10</v>
      </c>
      <c r="DJ84">
        <v>60</v>
      </c>
      <c r="DK84" t="str">
        <f t="shared" si="157"/>
        <v>TRUE</v>
      </c>
      <c r="DL84">
        <f>VLOOKUP($A84,'FuturesInfo (3)'!$A$2:$V$80,22)</f>
        <v>4</v>
      </c>
      <c r="DM84">
        <f t="shared" si="158"/>
        <v>5</v>
      </c>
      <c r="DN84">
        <f t="shared" si="169"/>
        <v>4</v>
      </c>
      <c r="DO84" s="139">
        <f>VLOOKUP($A84,'FuturesInfo (3)'!$A$2:$O$80,15)*DN84</f>
        <v>523250</v>
      </c>
      <c r="DP84" s="200">
        <f t="shared" si="159"/>
        <v>312.35076408808999</v>
      </c>
      <c r="DQ84" s="200">
        <f t="shared" si="170"/>
        <v>312.35076408808999</v>
      </c>
      <c r="DS84">
        <v>1</v>
      </c>
      <c r="DT84">
        <v>1</v>
      </c>
      <c r="DU84">
        <v>1</v>
      </c>
      <c r="DV84">
        <v>-1</v>
      </c>
      <c r="DW84">
        <v>0</v>
      </c>
      <c r="DX84">
        <v>0</v>
      </c>
      <c r="DY84" s="1">
        <v>-3.5795251163400001E-4</v>
      </c>
      <c r="DZ84" s="2">
        <v>10</v>
      </c>
      <c r="EA84">
        <v>60</v>
      </c>
      <c r="EB84" t="s">
        <v>1273</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1273</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1273</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1273</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1273</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1273</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1273</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1273</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1273</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1273</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1273</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1273</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f t="shared" si="171"/>
        <v>-1</v>
      </c>
      <c r="OU84" s="244">
        <v>-1</v>
      </c>
      <c r="OV84" s="218">
        <v>1</v>
      </c>
      <c r="OW84" s="245">
        <v>-5</v>
      </c>
      <c r="OX84">
        <f t="shared" si="105"/>
        <v>-1</v>
      </c>
      <c r="OY84">
        <f t="shared" si="172"/>
        <v>-1</v>
      </c>
      <c r="OZ84" s="218"/>
      <c r="PA84">
        <f t="shared" si="194"/>
        <v>0</v>
      </c>
      <c r="PB84">
        <f t="shared" si="173"/>
        <v>0</v>
      </c>
      <c r="PC84">
        <f t="shared" si="174"/>
        <v>0</v>
      </c>
      <c r="PD84">
        <f t="shared" si="175"/>
        <v>0</v>
      </c>
      <c r="PE84" s="253"/>
      <c r="PF84" s="206">
        <v>42537</v>
      </c>
      <c r="PG84">
        <v>60</v>
      </c>
      <c r="PH84" t="str">
        <f t="shared" si="160"/>
        <v>TRUE</v>
      </c>
      <c r="PI84">
        <f>VLOOKUP($A84,'FuturesInfo (3)'!$A$2:$V$80,22)</f>
        <v>4</v>
      </c>
      <c r="PJ84" s="257">
        <v>2</v>
      </c>
      <c r="PK84">
        <f t="shared" si="176"/>
        <v>3</v>
      </c>
      <c r="PL84" s="139">
        <f>VLOOKUP($A84,'FuturesInfo (3)'!$A$2:$O$80,15)*PI84</f>
        <v>523250</v>
      </c>
      <c r="PM84" s="139">
        <f>VLOOKUP($A84,'FuturesInfo (3)'!$A$2:$O$80,15)*PK84</f>
        <v>392437.5</v>
      </c>
      <c r="PN84" s="200">
        <f t="shared" si="177"/>
        <v>0</v>
      </c>
      <c r="PO84" s="200">
        <f t="shared" si="178"/>
        <v>0</v>
      </c>
      <c r="PP84" s="200">
        <f t="shared" si="179"/>
        <v>0</v>
      </c>
      <c r="PQ84" s="200">
        <f t="shared" si="180"/>
        <v>0</v>
      </c>
      <c r="PR84" s="200">
        <f t="shared" si="107"/>
        <v>0</v>
      </c>
      <c r="PT84">
        <f t="shared" si="181"/>
        <v>-1</v>
      </c>
      <c r="PU84" s="244"/>
      <c r="PV84" s="218"/>
      <c r="PW84" s="245"/>
      <c r="PX84">
        <f t="shared" si="106"/>
        <v>0</v>
      </c>
      <c r="PY84">
        <f t="shared" si="182"/>
        <v>0</v>
      </c>
      <c r="PZ84" s="218"/>
      <c r="QA84">
        <f t="shared" si="195"/>
        <v>1</v>
      </c>
      <c r="QB84">
        <f t="shared" si="183"/>
        <v>1</v>
      </c>
      <c r="QC84">
        <f t="shared" si="184"/>
        <v>1</v>
      </c>
      <c r="QD84">
        <f t="shared" si="185"/>
        <v>1</v>
      </c>
      <c r="QE84" s="253"/>
      <c r="QF84" s="206">
        <v>42537</v>
      </c>
      <c r="QG84">
        <v>60</v>
      </c>
      <c r="QH84" t="str">
        <f t="shared" si="161"/>
        <v>FALSE</v>
      </c>
      <c r="QI84">
        <f>VLOOKUP($A84,'FuturesInfo (3)'!$A$2:$V$80,22)</f>
        <v>4</v>
      </c>
      <c r="QJ84" s="257"/>
      <c r="QK84">
        <f t="shared" si="186"/>
        <v>3</v>
      </c>
      <c r="QL84" s="139">
        <f>VLOOKUP($A84,'FuturesInfo (3)'!$A$2:$O$80,15)*QI84</f>
        <v>523250</v>
      </c>
      <c r="QM84" s="139">
        <f>VLOOKUP($A84,'FuturesInfo (3)'!$A$2:$O$80,15)*QK84</f>
        <v>392437.5</v>
      </c>
      <c r="QN84" s="200">
        <f t="shared" si="187"/>
        <v>0</v>
      </c>
      <c r="QO84" s="200">
        <f t="shared" si="188"/>
        <v>0</v>
      </c>
      <c r="QP84" s="200">
        <f t="shared" si="189"/>
        <v>0</v>
      </c>
      <c r="QQ84" s="200">
        <f t="shared" si="190"/>
        <v>0</v>
      </c>
      <c r="QR84" s="200">
        <f t="shared" si="108"/>
        <v>0</v>
      </c>
    </row>
    <row r="85" spans="1:460"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191"/>
        <v>0</v>
      </c>
      <c r="BH85">
        <v>1</v>
      </c>
      <c r="BI85">
        <v>1</v>
      </c>
      <c r="BJ85">
        <f t="shared" si="162"/>
        <v>1</v>
      </c>
      <c r="BK85" s="1">
        <v>6.8794190712799996E-3</v>
      </c>
      <c r="BL85" s="2">
        <v>10</v>
      </c>
      <c r="BM85">
        <v>60</v>
      </c>
      <c r="BN85" t="str">
        <f t="shared" si="192"/>
        <v>TRUE</v>
      </c>
      <c r="BO85">
        <f>VLOOKUP($A85,'FuturesInfo (3)'!$A$2:$V$80,22)</f>
        <v>2</v>
      </c>
      <c r="BP85">
        <f t="shared" si="196"/>
        <v>2</v>
      </c>
      <c r="BQ85" s="139">
        <f>VLOOKUP($A85,'FuturesInfo (3)'!$A$2:$O$80,15)*BP85</f>
        <v>332187.5</v>
      </c>
      <c r="BR85" s="145">
        <f t="shared" si="163"/>
        <v>2285.2570227408251</v>
      </c>
      <c r="BT85">
        <f t="shared" si="164"/>
        <v>1</v>
      </c>
      <c r="BU85">
        <v>1</v>
      </c>
      <c r="BV85">
        <v>1</v>
      </c>
      <c r="BW85">
        <v>1</v>
      </c>
      <c r="BX85">
        <f t="shared" si="145"/>
        <v>1</v>
      </c>
      <c r="BY85">
        <f t="shared" si="146"/>
        <v>1</v>
      </c>
      <c r="BZ85" s="188">
        <v>1.1766938697999999E-2</v>
      </c>
      <c r="CA85" s="2">
        <v>10</v>
      </c>
      <c r="CB85">
        <v>60</v>
      </c>
      <c r="CC85" t="str">
        <f t="shared" si="147"/>
        <v>TRUE</v>
      </c>
      <c r="CD85">
        <f>VLOOKUP($A85,'FuturesInfo (3)'!$A$2:$V$80,22)</f>
        <v>2</v>
      </c>
      <c r="CE85">
        <f t="shared" si="148"/>
        <v>2</v>
      </c>
      <c r="CF85">
        <f t="shared" si="148"/>
        <v>2</v>
      </c>
      <c r="CG85" s="139">
        <f>VLOOKUP($A85,'FuturesInfo (3)'!$A$2:$O$80,15)*CE85</f>
        <v>332187.5</v>
      </c>
      <c r="CH85" s="145">
        <f t="shared" si="149"/>
        <v>3908.8299487418749</v>
      </c>
      <c r="CI85" s="145">
        <f t="shared" si="165"/>
        <v>3908.8299487418749</v>
      </c>
      <c r="CK85">
        <f t="shared" si="150"/>
        <v>1</v>
      </c>
      <c r="CL85">
        <v>1</v>
      </c>
      <c r="CM85">
        <v>1</v>
      </c>
      <c r="CN85">
        <v>-1</v>
      </c>
      <c r="CO85">
        <f t="shared" si="166"/>
        <v>0</v>
      </c>
      <c r="CP85">
        <f t="shared" si="151"/>
        <v>0</v>
      </c>
      <c r="CQ85" s="1">
        <v>-3.0013130744699999E-3</v>
      </c>
      <c r="CR85" s="2">
        <v>10</v>
      </c>
      <c r="CS85">
        <v>60</v>
      </c>
      <c r="CT85" t="str">
        <f t="shared" si="152"/>
        <v>TRUE</v>
      </c>
      <c r="CU85">
        <f>VLOOKUP($A85,'FuturesInfo (3)'!$A$2:$V$80,22)</f>
        <v>2</v>
      </c>
      <c r="CV85">
        <f t="shared" si="153"/>
        <v>3</v>
      </c>
      <c r="CW85">
        <f t="shared" si="167"/>
        <v>2</v>
      </c>
      <c r="CX85" s="139">
        <f>VLOOKUP($A85,'FuturesInfo (3)'!$A$2:$O$80,15)*CW85</f>
        <v>332187.5</v>
      </c>
      <c r="CY85" s="200">
        <f t="shared" si="154"/>
        <v>-996.99868692550308</v>
      </c>
      <c r="CZ85" s="200">
        <f t="shared" si="168"/>
        <v>-996.99868692550308</v>
      </c>
      <c r="DB85">
        <f t="shared" si="155"/>
        <v>1</v>
      </c>
      <c r="DC85">
        <v>-1</v>
      </c>
      <c r="DD85">
        <v>1</v>
      </c>
      <c r="DE85">
        <v>1</v>
      </c>
      <c r="DF85">
        <f t="shared" si="193"/>
        <v>0</v>
      </c>
      <c r="DG85">
        <f t="shared" si="156"/>
        <v>1</v>
      </c>
      <c r="DH85" s="1">
        <v>2.25776105362E-3</v>
      </c>
      <c r="DI85" s="2">
        <v>10</v>
      </c>
      <c r="DJ85">
        <v>60</v>
      </c>
      <c r="DK85" t="str">
        <f t="shared" si="157"/>
        <v>TRUE</v>
      </c>
      <c r="DL85">
        <f>VLOOKUP($A85,'FuturesInfo (3)'!$A$2:$V$80,22)</f>
        <v>2</v>
      </c>
      <c r="DM85">
        <f t="shared" si="158"/>
        <v>2</v>
      </c>
      <c r="DN85">
        <f t="shared" si="169"/>
        <v>2</v>
      </c>
      <c r="DO85" s="139">
        <f>VLOOKUP($A85,'FuturesInfo (3)'!$A$2:$O$80,15)*DN85</f>
        <v>332187.5</v>
      </c>
      <c r="DP85" s="200">
        <f t="shared" si="159"/>
        <v>-749.99999999939371</v>
      </c>
      <c r="DQ85" s="200">
        <f t="shared" si="170"/>
        <v>749.99999999939371</v>
      </c>
      <c r="DS85">
        <v>-1</v>
      </c>
      <c r="DT85">
        <v>-1</v>
      </c>
      <c r="DU85">
        <v>1</v>
      </c>
      <c r="DV85">
        <v>1</v>
      </c>
      <c r="DW85">
        <v>0</v>
      </c>
      <c r="DX85">
        <v>1</v>
      </c>
      <c r="DY85" s="1">
        <v>2.2526750516199999E-3</v>
      </c>
      <c r="DZ85" s="2">
        <v>10</v>
      </c>
      <c r="EA85">
        <v>60</v>
      </c>
      <c r="EB85" t="s">
        <v>1273</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1273</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1273</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1273</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1273</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1273</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1273</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1273</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1273</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1273</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1273</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1273</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f t="shared" si="171"/>
        <v>-1</v>
      </c>
      <c r="OU85" s="244">
        <v>1</v>
      </c>
      <c r="OV85" s="218">
        <v>1</v>
      </c>
      <c r="OW85" s="245">
        <v>-5</v>
      </c>
      <c r="OX85">
        <f t="shared" ref="OX85:OX92" si="197">IF(VLOOKUP($C85,OT$2:OU$9,2)="normal",OV85,-OV85)</f>
        <v>-1</v>
      </c>
      <c r="OY85">
        <f t="shared" si="172"/>
        <v>-1</v>
      </c>
      <c r="OZ85" s="218"/>
      <c r="PA85">
        <f t="shared" si="194"/>
        <v>0</v>
      </c>
      <c r="PB85">
        <f t="shared" si="173"/>
        <v>0</v>
      </c>
      <c r="PC85">
        <f t="shared" si="174"/>
        <v>0</v>
      </c>
      <c r="PD85">
        <f t="shared" si="175"/>
        <v>0</v>
      </c>
      <c r="PE85" s="253"/>
      <c r="PF85" s="206">
        <v>42537</v>
      </c>
      <c r="PG85">
        <v>60</v>
      </c>
      <c r="PH85" t="str">
        <f t="shared" si="160"/>
        <v>TRUE</v>
      </c>
      <c r="PI85">
        <f>VLOOKUP($A85,'FuturesInfo (3)'!$A$2:$V$80,22)</f>
        <v>2</v>
      </c>
      <c r="PJ85" s="257">
        <v>2</v>
      </c>
      <c r="PK85">
        <f t="shared" si="176"/>
        <v>2</v>
      </c>
      <c r="PL85" s="139">
        <f>VLOOKUP($A85,'FuturesInfo (3)'!$A$2:$O$80,15)*PI85</f>
        <v>332187.5</v>
      </c>
      <c r="PM85" s="139">
        <f>VLOOKUP($A85,'FuturesInfo (3)'!$A$2:$O$80,15)*PK85</f>
        <v>332187.5</v>
      </c>
      <c r="PN85" s="200">
        <f t="shared" si="177"/>
        <v>0</v>
      </c>
      <c r="PO85" s="200">
        <f t="shared" si="178"/>
        <v>0</v>
      </c>
      <c r="PP85" s="200">
        <f t="shared" si="179"/>
        <v>0</v>
      </c>
      <c r="PQ85" s="200">
        <f t="shared" si="180"/>
        <v>0</v>
      </c>
      <c r="PR85" s="200">
        <f t="shared" si="107"/>
        <v>0</v>
      </c>
      <c r="PT85">
        <f t="shared" si="181"/>
        <v>1</v>
      </c>
      <c r="PU85" s="244"/>
      <c r="PV85" s="218"/>
      <c r="PW85" s="245"/>
      <c r="PX85">
        <f t="shared" ref="PX85:PX92" si="198">IF(VLOOKUP($C85,PT$2:PU$9,2)="normal",PV85,-PV85)</f>
        <v>0</v>
      </c>
      <c r="PY85">
        <f t="shared" si="182"/>
        <v>0</v>
      </c>
      <c r="PZ85" s="218"/>
      <c r="QA85">
        <f t="shared" si="195"/>
        <v>1</v>
      </c>
      <c r="QB85">
        <f t="shared" si="183"/>
        <v>1</v>
      </c>
      <c r="QC85">
        <f t="shared" si="184"/>
        <v>1</v>
      </c>
      <c r="QD85">
        <f t="shared" si="185"/>
        <v>1</v>
      </c>
      <c r="QE85" s="253"/>
      <c r="QF85" s="206">
        <v>42537</v>
      </c>
      <c r="QG85">
        <v>60</v>
      </c>
      <c r="QH85" t="str">
        <f t="shared" si="161"/>
        <v>FALSE</v>
      </c>
      <c r="QI85">
        <f>VLOOKUP($A85,'FuturesInfo (3)'!$A$2:$V$80,22)</f>
        <v>2</v>
      </c>
      <c r="QJ85" s="257"/>
      <c r="QK85">
        <f t="shared" si="186"/>
        <v>2</v>
      </c>
      <c r="QL85" s="139">
        <f>VLOOKUP($A85,'FuturesInfo (3)'!$A$2:$O$80,15)*QI85</f>
        <v>332187.5</v>
      </c>
      <c r="QM85" s="139">
        <f>VLOOKUP($A85,'FuturesInfo (3)'!$A$2:$O$80,15)*QK85</f>
        <v>332187.5</v>
      </c>
      <c r="QN85" s="200">
        <f t="shared" si="187"/>
        <v>0</v>
      </c>
      <c r="QO85" s="200">
        <f t="shared" si="188"/>
        <v>0</v>
      </c>
      <c r="QP85" s="200">
        <f t="shared" si="189"/>
        <v>0</v>
      </c>
      <c r="QQ85" s="200">
        <f t="shared" si="190"/>
        <v>0</v>
      </c>
      <c r="QR85" s="200">
        <f t="shared" si="108"/>
        <v>0</v>
      </c>
    </row>
    <row r="86" spans="1:460"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191"/>
        <v>-2</v>
      </c>
      <c r="BH86">
        <v>-1</v>
      </c>
      <c r="BI86">
        <v>-1</v>
      </c>
      <c r="BJ86">
        <f t="shared" si="162"/>
        <v>1</v>
      </c>
      <c r="BK86" s="1">
        <v>-2.94599018003E-2</v>
      </c>
      <c r="BL86" s="2">
        <v>10</v>
      </c>
      <c r="BM86">
        <v>60</v>
      </c>
      <c r="BN86" t="str">
        <f t="shared" si="192"/>
        <v>TRUE</v>
      </c>
      <c r="BO86">
        <f>VLOOKUP($A86,'FuturesInfo (3)'!$A$2:$V$80,22)</f>
        <v>2</v>
      </c>
      <c r="BP86">
        <f t="shared" si="196"/>
        <v>2</v>
      </c>
      <c r="BQ86" s="139">
        <f>VLOOKUP($A86,'FuturesInfo (3)'!$A$2:$O$80,15)*BP86</f>
        <v>33350</v>
      </c>
      <c r="BR86" s="145">
        <f t="shared" si="163"/>
        <v>982.48772504000499</v>
      </c>
      <c r="BT86">
        <f t="shared" si="164"/>
        <v>-1</v>
      </c>
      <c r="BU86">
        <v>-1</v>
      </c>
      <c r="BV86">
        <v>1</v>
      </c>
      <c r="BW86">
        <v>-1</v>
      </c>
      <c r="BX86">
        <f t="shared" si="145"/>
        <v>1</v>
      </c>
      <c r="BY86">
        <f t="shared" si="146"/>
        <v>0</v>
      </c>
      <c r="BZ86" s="188">
        <v>-6.7453625632400002E-3</v>
      </c>
      <c r="CA86" s="2">
        <v>10</v>
      </c>
      <c r="CB86">
        <v>60</v>
      </c>
      <c r="CC86" t="str">
        <f t="shared" si="147"/>
        <v>TRUE</v>
      </c>
      <c r="CD86">
        <f>VLOOKUP($A86,'FuturesInfo (3)'!$A$2:$V$80,22)</f>
        <v>2</v>
      </c>
      <c r="CE86">
        <f t="shared" si="148"/>
        <v>2</v>
      </c>
      <c r="CF86">
        <f t="shared" si="148"/>
        <v>2</v>
      </c>
      <c r="CG86" s="139">
        <f>VLOOKUP($A86,'FuturesInfo (3)'!$A$2:$O$80,15)*CE86</f>
        <v>33350</v>
      </c>
      <c r="CH86" s="145">
        <f t="shared" si="149"/>
        <v>224.957841484054</v>
      </c>
      <c r="CI86" s="145">
        <f t="shared" si="165"/>
        <v>-224.957841484054</v>
      </c>
      <c r="CK86">
        <f t="shared" si="150"/>
        <v>-1</v>
      </c>
      <c r="CL86">
        <v>-1</v>
      </c>
      <c r="CM86">
        <v>1</v>
      </c>
      <c r="CN86">
        <v>-1</v>
      </c>
      <c r="CO86">
        <f t="shared" si="166"/>
        <v>1</v>
      </c>
      <c r="CP86">
        <f t="shared" si="151"/>
        <v>0</v>
      </c>
      <c r="CQ86" s="1">
        <v>-1.6977928692700001E-2</v>
      </c>
      <c r="CR86" s="2">
        <v>10</v>
      </c>
      <c r="CS86">
        <v>60</v>
      </c>
      <c r="CT86" t="str">
        <f t="shared" si="152"/>
        <v>TRUE</v>
      </c>
      <c r="CU86">
        <f>VLOOKUP($A86,'FuturesInfo (3)'!$A$2:$V$80,22)</f>
        <v>2</v>
      </c>
      <c r="CV86">
        <f t="shared" si="153"/>
        <v>2</v>
      </c>
      <c r="CW86">
        <f t="shared" si="167"/>
        <v>2</v>
      </c>
      <c r="CX86" s="139">
        <f>VLOOKUP($A86,'FuturesInfo (3)'!$A$2:$O$80,15)*CW86</f>
        <v>33350</v>
      </c>
      <c r="CY86" s="200">
        <f t="shared" si="154"/>
        <v>566.21392190154506</v>
      </c>
      <c r="CZ86" s="200">
        <f t="shared" si="168"/>
        <v>-566.21392190154506</v>
      </c>
      <c r="DB86">
        <f t="shared" si="155"/>
        <v>-1</v>
      </c>
      <c r="DC86">
        <v>-1</v>
      </c>
      <c r="DD86">
        <v>1</v>
      </c>
      <c r="DE86">
        <v>1</v>
      </c>
      <c r="DF86">
        <f t="shared" si="193"/>
        <v>0</v>
      </c>
      <c r="DG86">
        <f t="shared" si="156"/>
        <v>1</v>
      </c>
      <c r="DH86" s="1">
        <v>1.7271157167499999E-2</v>
      </c>
      <c r="DI86" s="2">
        <v>10</v>
      </c>
      <c r="DJ86">
        <v>60</v>
      </c>
      <c r="DK86" t="str">
        <f t="shared" si="157"/>
        <v>TRUE</v>
      </c>
      <c r="DL86">
        <f>VLOOKUP($A86,'FuturesInfo (3)'!$A$2:$V$80,22)</f>
        <v>2</v>
      </c>
      <c r="DM86">
        <f t="shared" si="158"/>
        <v>2</v>
      </c>
      <c r="DN86">
        <f t="shared" si="169"/>
        <v>2</v>
      </c>
      <c r="DO86" s="139">
        <f>VLOOKUP($A86,'FuturesInfo (3)'!$A$2:$O$80,15)*DN86</f>
        <v>33350</v>
      </c>
      <c r="DP86" s="200">
        <f t="shared" si="159"/>
        <v>-575.99309153612501</v>
      </c>
      <c r="DQ86" s="200">
        <f t="shared" si="170"/>
        <v>575.99309153612501</v>
      </c>
      <c r="DS86">
        <v>-1</v>
      </c>
      <c r="DT86">
        <v>1</v>
      </c>
      <c r="DU86">
        <v>1</v>
      </c>
      <c r="DV86">
        <v>1</v>
      </c>
      <c r="DW86">
        <v>1</v>
      </c>
      <c r="DX86">
        <v>1</v>
      </c>
      <c r="DY86" s="1">
        <v>1.6977928536200001E-2</v>
      </c>
      <c r="DZ86" s="2">
        <v>10</v>
      </c>
      <c r="EA86">
        <v>60</v>
      </c>
      <c r="EB86" t="s">
        <v>1273</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1273</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1273</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1273</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1273</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1273</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1273</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1273</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1273</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1273</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1273</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1273</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f t="shared" si="171"/>
        <v>1</v>
      </c>
      <c r="OU86" s="244">
        <v>-1</v>
      </c>
      <c r="OV86" s="218">
        <v>-1</v>
      </c>
      <c r="OW86" s="245">
        <v>-8</v>
      </c>
      <c r="OX86">
        <f t="shared" si="197"/>
        <v>-1</v>
      </c>
      <c r="OY86">
        <f t="shared" si="172"/>
        <v>1</v>
      </c>
      <c r="OZ86" s="218"/>
      <c r="PA86">
        <f t="shared" si="194"/>
        <v>0</v>
      </c>
      <c r="PB86">
        <f t="shared" si="173"/>
        <v>0</v>
      </c>
      <c r="PC86">
        <f t="shared" si="174"/>
        <v>0</v>
      </c>
      <c r="PD86">
        <f t="shared" si="175"/>
        <v>0</v>
      </c>
      <c r="PE86" s="253"/>
      <c r="PF86" s="206">
        <v>42534</v>
      </c>
      <c r="PG86">
        <v>60</v>
      </c>
      <c r="PH86" t="str">
        <f t="shared" si="160"/>
        <v>TRUE</v>
      </c>
      <c r="PI86">
        <f>VLOOKUP($A86,'FuturesInfo (3)'!$A$2:$V$80,22)</f>
        <v>2</v>
      </c>
      <c r="PJ86" s="257">
        <v>2</v>
      </c>
      <c r="PK86">
        <f t="shared" si="176"/>
        <v>2</v>
      </c>
      <c r="PL86" s="139">
        <f>VLOOKUP($A86,'FuturesInfo (3)'!$A$2:$O$80,15)*PI86</f>
        <v>33350</v>
      </c>
      <c r="PM86" s="139">
        <f>VLOOKUP($A86,'FuturesInfo (3)'!$A$2:$O$80,15)*PK86</f>
        <v>33350</v>
      </c>
      <c r="PN86" s="200">
        <f t="shared" si="177"/>
        <v>0</v>
      </c>
      <c r="PO86" s="200">
        <f t="shared" si="178"/>
        <v>0</v>
      </c>
      <c r="PP86" s="200">
        <f t="shared" si="179"/>
        <v>0</v>
      </c>
      <c r="PQ86" s="200">
        <f t="shared" si="180"/>
        <v>0</v>
      </c>
      <c r="PR86" s="200">
        <f t="shared" ref="PR86:PR92" si="199">IF(PD86=1,ABS(PL86*PE86),-ABS(PL86*PE86))</f>
        <v>0</v>
      </c>
      <c r="PT86">
        <f t="shared" si="181"/>
        <v>-1</v>
      </c>
      <c r="PU86" s="244"/>
      <c r="PV86" s="218"/>
      <c r="PW86" s="245"/>
      <c r="PX86">
        <f t="shared" si="198"/>
        <v>0</v>
      </c>
      <c r="PY86">
        <f t="shared" si="182"/>
        <v>0</v>
      </c>
      <c r="PZ86" s="218"/>
      <c r="QA86">
        <f t="shared" si="195"/>
        <v>1</v>
      </c>
      <c r="QB86">
        <f t="shared" si="183"/>
        <v>1</v>
      </c>
      <c r="QC86">
        <f t="shared" si="184"/>
        <v>1</v>
      </c>
      <c r="QD86">
        <f t="shared" si="185"/>
        <v>1</v>
      </c>
      <c r="QE86" s="253"/>
      <c r="QF86" s="206">
        <v>42534</v>
      </c>
      <c r="QG86">
        <v>60</v>
      </c>
      <c r="QH86" t="str">
        <f t="shared" si="161"/>
        <v>FALSE</v>
      </c>
      <c r="QI86">
        <f>VLOOKUP($A86,'FuturesInfo (3)'!$A$2:$V$80,22)</f>
        <v>2</v>
      </c>
      <c r="QJ86" s="257"/>
      <c r="QK86">
        <f t="shared" si="186"/>
        <v>2</v>
      </c>
      <c r="QL86" s="139">
        <f>VLOOKUP($A86,'FuturesInfo (3)'!$A$2:$O$80,15)*QI86</f>
        <v>33350</v>
      </c>
      <c r="QM86" s="139">
        <f>VLOOKUP($A86,'FuturesInfo (3)'!$A$2:$O$80,15)*QK86</f>
        <v>33350</v>
      </c>
      <c r="QN86" s="200">
        <f t="shared" si="187"/>
        <v>0</v>
      </c>
      <c r="QO86" s="200">
        <f t="shared" si="188"/>
        <v>0</v>
      </c>
      <c r="QP86" s="200">
        <f t="shared" si="189"/>
        <v>0</v>
      </c>
      <c r="QQ86" s="200">
        <f t="shared" si="190"/>
        <v>0</v>
      </c>
      <c r="QR86" s="200">
        <f t="shared" ref="QR86:QR92" si="200">IF(QD86=1,ABS(QL86*QE86),-ABS(QL86*QE86))</f>
        <v>0</v>
      </c>
    </row>
    <row r="87" spans="1:460"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191"/>
        <v>0</v>
      </c>
      <c r="BH87">
        <v>1</v>
      </c>
      <c r="BI87">
        <v>1</v>
      </c>
      <c r="BJ87">
        <f t="shared" si="162"/>
        <v>1</v>
      </c>
      <c r="BK87" s="1">
        <v>2.48021108179E-2</v>
      </c>
      <c r="BL87" s="2">
        <v>10</v>
      </c>
      <c r="BM87">
        <v>60</v>
      </c>
      <c r="BN87" t="str">
        <f t="shared" si="192"/>
        <v>TRUE</v>
      </c>
      <c r="BO87">
        <f>VLOOKUP($A87,'FuturesInfo (3)'!$A$2:$V$80,22)</f>
        <v>3</v>
      </c>
      <c r="BP87">
        <f t="shared" si="196"/>
        <v>3</v>
      </c>
      <c r="BQ87" s="139">
        <f>VLOOKUP($A87,'FuturesInfo (3)'!$A$2:$O$80,15)*BP87</f>
        <v>69862.5</v>
      </c>
      <c r="BR87" s="145">
        <f t="shared" si="163"/>
        <v>1732.7374670155386</v>
      </c>
      <c r="BT87">
        <f t="shared" si="164"/>
        <v>1</v>
      </c>
      <c r="BU87">
        <v>1</v>
      </c>
      <c r="BV87">
        <v>1</v>
      </c>
      <c r="BW87">
        <v>1</v>
      </c>
      <c r="BX87">
        <f t="shared" si="145"/>
        <v>1</v>
      </c>
      <c r="BY87">
        <f t="shared" si="146"/>
        <v>1</v>
      </c>
      <c r="BZ87" s="188">
        <v>2.4201853759000001E-2</v>
      </c>
      <c r="CA87" s="2">
        <v>10</v>
      </c>
      <c r="CB87">
        <v>60</v>
      </c>
      <c r="CC87" t="str">
        <f t="shared" si="147"/>
        <v>TRUE</v>
      </c>
      <c r="CD87">
        <f>VLOOKUP($A87,'FuturesInfo (3)'!$A$2:$V$80,22)</f>
        <v>3</v>
      </c>
      <c r="CE87">
        <f t="shared" si="148"/>
        <v>3</v>
      </c>
      <c r="CF87">
        <f t="shared" si="148"/>
        <v>3</v>
      </c>
      <c r="CG87" s="139">
        <f>VLOOKUP($A87,'FuturesInfo (3)'!$A$2:$O$80,15)*CE87</f>
        <v>69862.5</v>
      </c>
      <c r="CH87" s="145">
        <f t="shared" si="149"/>
        <v>1690.8020082381374</v>
      </c>
      <c r="CI87" s="145">
        <f t="shared" si="165"/>
        <v>1690.8020082381374</v>
      </c>
      <c r="CK87">
        <f t="shared" si="150"/>
        <v>1</v>
      </c>
      <c r="CL87">
        <v>-1</v>
      </c>
      <c r="CM87">
        <v>1</v>
      </c>
      <c r="CN87">
        <v>1</v>
      </c>
      <c r="CO87">
        <f t="shared" si="166"/>
        <v>0</v>
      </c>
      <c r="CP87">
        <f t="shared" si="151"/>
        <v>1</v>
      </c>
      <c r="CQ87" s="1">
        <v>2.0613373554499999E-2</v>
      </c>
      <c r="CR87" s="2">
        <v>10</v>
      </c>
      <c r="CS87">
        <v>60</v>
      </c>
      <c r="CT87" t="str">
        <f t="shared" si="152"/>
        <v>TRUE</v>
      </c>
      <c r="CU87">
        <f>VLOOKUP($A87,'FuturesInfo (3)'!$A$2:$V$80,22)</f>
        <v>3</v>
      </c>
      <c r="CV87">
        <f t="shared" si="153"/>
        <v>2</v>
      </c>
      <c r="CW87">
        <f t="shared" si="167"/>
        <v>3</v>
      </c>
      <c r="CX87" s="139">
        <f>VLOOKUP($A87,'FuturesInfo (3)'!$A$2:$O$80,15)*CW87</f>
        <v>69862.5</v>
      </c>
      <c r="CY87" s="200">
        <f t="shared" si="154"/>
        <v>-1440.1018099512562</v>
      </c>
      <c r="CZ87" s="200">
        <f t="shared" si="168"/>
        <v>1440.1018099512562</v>
      </c>
      <c r="DB87">
        <f t="shared" si="155"/>
        <v>-1</v>
      </c>
      <c r="DC87">
        <v>1</v>
      </c>
      <c r="DD87">
        <v>1</v>
      </c>
      <c r="DE87">
        <v>1</v>
      </c>
      <c r="DF87">
        <f t="shared" si="193"/>
        <v>1</v>
      </c>
      <c r="DG87">
        <f t="shared" si="156"/>
        <v>1</v>
      </c>
      <c r="DH87" s="1">
        <v>2.95566502463E-3</v>
      </c>
      <c r="DI87" s="2">
        <v>10</v>
      </c>
      <c r="DJ87">
        <v>60</v>
      </c>
      <c r="DK87" t="str">
        <f t="shared" si="157"/>
        <v>TRUE</v>
      </c>
      <c r="DL87">
        <f>VLOOKUP($A87,'FuturesInfo (3)'!$A$2:$V$80,22)</f>
        <v>3</v>
      </c>
      <c r="DM87">
        <f t="shared" si="158"/>
        <v>4</v>
      </c>
      <c r="DN87">
        <f t="shared" si="169"/>
        <v>3</v>
      </c>
      <c r="DO87" s="139">
        <f>VLOOKUP($A87,'FuturesInfo (3)'!$A$2:$O$80,15)*DN87</f>
        <v>69862.5</v>
      </c>
      <c r="DP87" s="200">
        <f t="shared" si="159"/>
        <v>206.49014778321336</v>
      </c>
      <c r="DQ87" s="200">
        <f t="shared" si="170"/>
        <v>206.49014778321336</v>
      </c>
      <c r="DS87">
        <v>1</v>
      </c>
      <c r="DT87">
        <v>1</v>
      </c>
      <c r="DU87">
        <v>1</v>
      </c>
      <c r="DV87">
        <v>1</v>
      </c>
      <c r="DW87">
        <v>1</v>
      </c>
      <c r="DX87">
        <v>1</v>
      </c>
      <c r="DY87" s="1">
        <v>2.0628683693499999E-2</v>
      </c>
      <c r="DZ87" s="2">
        <v>10</v>
      </c>
      <c r="EA87">
        <v>60</v>
      </c>
      <c r="EB87" t="s">
        <v>1273</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1273</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1273</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1273</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1273</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1273</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1273</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1273</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1273</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1273</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1273</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1273</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f t="shared" si="171"/>
        <v>-1</v>
      </c>
      <c r="OU87" s="244">
        <v>-1</v>
      </c>
      <c r="OV87" s="218">
        <v>1</v>
      </c>
      <c r="OW87" s="245">
        <v>11</v>
      </c>
      <c r="OX87">
        <f t="shared" si="197"/>
        <v>1</v>
      </c>
      <c r="OY87">
        <f t="shared" si="172"/>
        <v>1</v>
      </c>
      <c r="OZ87" s="218"/>
      <c r="PA87">
        <f t="shared" si="194"/>
        <v>0</v>
      </c>
      <c r="PB87">
        <f t="shared" si="173"/>
        <v>0</v>
      </c>
      <c r="PC87">
        <f t="shared" si="174"/>
        <v>0</v>
      </c>
      <c r="PD87">
        <f t="shared" si="175"/>
        <v>0</v>
      </c>
      <c r="PE87" s="253"/>
      <c r="PF87" s="206">
        <v>42529</v>
      </c>
      <c r="PG87">
        <v>60</v>
      </c>
      <c r="PH87" t="str">
        <f t="shared" si="160"/>
        <v>TRUE</v>
      </c>
      <c r="PI87">
        <f>VLOOKUP($A87,'FuturesInfo (3)'!$A$2:$V$80,22)</f>
        <v>3</v>
      </c>
      <c r="PJ87" s="257">
        <v>2</v>
      </c>
      <c r="PK87">
        <f t="shared" si="176"/>
        <v>2</v>
      </c>
      <c r="PL87" s="139">
        <f>VLOOKUP($A87,'FuturesInfo (3)'!$A$2:$O$80,15)*PI87</f>
        <v>69862.5</v>
      </c>
      <c r="PM87" s="139">
        <f>VLOOKUP($A87,'FuturesInfo (3)'!$A$2:$O$80,15)*PK87</f>
        <v>46575</v>
      </c>
      <c r="PN87" s="200">
        <f t="shared" si="177"/>
        <v>0</v>
      </c>
      <c r="PO87" s="200">
        <f t="shared" si="178"/>
        <v>0</v>
      </c>
      <c r="PP87" s="200">
        <f t="shared" si="179"/>
        <v>0</v>
      </c>
      <c r="PQ87" s="200">
        <f t="shared" si="180"/>
        <v>0</v>
      </c>
      <c r="PR87" s="200">
        <f t="shared" si="199"/>
        <v>0</v>
      </c>
      <c r="PT87">
        <f t="shared" si="181"/>
        <v>-1</v>
      </c>
      <c r="PU87" s="244"/>
      <c r="PV87" s="218"/>
      <c r="PW87" s="245"/>
      <c r="PX87">
        <f t="shared" si="198"/>
        <v>0</v>
      </c>
      <c r="PY87">
        <f t="shared" si="182"/>
        <v>0</v>
      </c>
      <c r="PZ87" s="218"/>
      <c r="QA87">
        <f t="shared" si="195"/>
        <v>1</v>
      </c>
      <c r="QB87">
        <f t="shared" si="183"/>
        <v>1</v>
      </c>
      <c r="QC87">
        <f t="shared" si="184"/>
        <v>1</v>
      </c>
      <c r="QD87">
        <f t="shared" si="185"/>
        <v>1</v>
      </c>
      <c r="QE87" s="253"/>
      <c r="QF87" s="206">
        <v>42529</v>
      </c>
      <c r="QG87">
        <v>60</v>
      </c>
      <c r="QH87" t="str">
        <f t="shared" si="161"/>
        <v>FALSE</v>
      </c>
      <c r="QI87">
        <f>VLOOKUP($A87,'FuturesInfo (3)'!$A$2:$V$80,22)</f>
        <v>3</v>
      </c>
      <c r="QJ87" s="257"/>
      <c r="QK87">
        <f t="shared" si="186"/>
        <v>2</v>
      </c>
      <c r="QL87" s="139">
        <f>VLOOKUP($A87,'FuturesInfo (3)'!$A$2:$O$80,15)*QI87</f>
        <v>69862.5</v>
      </c>
      <c r="QM87" s="139">
        <f>VLOOKUP($A87,'FuturesInfo (3)'!$A$2:$O$80,15)*QK87</f>
        <v>46575</v>
      </c>
      <c r="QN87" s="200">
        <f t="shared" si="187"/>
        <v>0</v>
      </c>
      <c r="QO87" s="200">
        <f t="shared" si="188"/>
        <v>0</v>
      </c>
      <c r="QP87" s="200">
        <f t="shared" si="189"/>
        <v>0</v>
      </c>
      <c r="QQ87" s="200">
        <f t="shared" si="190"/>
        <v>0</v>
      </c>
      <c r="QR87" s="200">
        <f t="shared" si="200"/>
        <v>0</v>
      </c>
    </row>
    <row r="88" spans="1:460"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191"/>
        <v>2</v>
      </c>
      <c r="BH88">
        <v>1</v>
      </c>
      <c r="BI88">
        <v>-1</v>
      </c>
      <c r="BJ88">
        <f t="shared" si="162"/>
        <v>0</v>
      </c>
      <c r="BK88" s="1">
        <v>-9.3826233814999997E-3</v>
      </c>
      <c r="BL88" s="2">
        <v>10</v>
      </c>
      <c r="BM88">
        <v>60</v>
      </c>
      <c r="BN88" t="str">
        <f t="shared" si="192"/>
        <v>TRUE</v>
      </c>
      <c r="BO88">
        <f>VLOOKUP($A88,'FuturesInfo (3)'!$A$2:$V$80,22)</f>
        <v>2</v>
      </c>
      <c r="BP88">
        <f t="shared" si="196"/>
        <v>2</v>
      </c>
      <c r="BQ88" s="139">
        <f>VLOOKUP($A88,'FuturesInfo (3)'!$A$2:$O$80,15)*BP88</f>
        <v>199166.785</v>
      </c>
      <c r="BR88" s="145">
        <f t="shared" si="163"/>
        <v>-1868.7069337591834</v>
      </c>
      <c r="BT88">
        <f t="shared" si="164"/>
        <v>1</v>
      </c>
      <c r="BU88">
        <v>1</v>
      </c>
      <c r="BV88">
        <v>-1</v>
      </c>
      <c r="BW88">
        <v>1</v>
      </c>
      <c r="BX88">
        <f t="shared" si="145"/>
        <v>1</v>
      </c>
      <c r="BY88">
        <f t="shared" si="146"/>
        <v>0</v>
      </c>
      <c r="BZ88" s="188">
        <v>8.3349119151400006E-3</v>
      </c>
      <c r="CA88" s="2">
        <v>10</v>
      </c>
      <c r="CB88">
        <v>60</v>
      </c>
      <c r="CC88" t="str">
        <f t="shared" si="147"/>
        <v>TRUE</v>
      </c>
      <c r="CD88">
        <f>VLOOKUP($A88,'FuturesInfo (3)'!$A$2:$V$80,22)</f>
        <v>2</v>
      </c>
      <c r="CE88">
        <f t="shared" si="148"/>
        <v>2</v>
      </c>
      <c r="CF88">
        <f t="shared" si="148"/>
        <v>2</v>
      </c>
      <c r="CG88" s="139">
        <f>VLOOKUP($A88,'FuturesInfo (3)'!$A$2:$O$80,15)*CE88</f>
        <v>199166.785</v>
      </c>
      <c r="CH88" s="145">
        <f t="shared" si="149"/>
        <v>1660.0376093966267</v>
      </c>
      <c r="CI88" s="145">
        <f t="shared" si="165"/>
        <v>-1660.0376093966267</v>
      </c>
      <c r="CK88">
        <f t="shared" si="150"/>
        <v>1</v>
      </c>
      <c r="CL88">
        <v>1</v>
      </c>
      <c r="CM88">
        <v>-1</v>
      </c>
      <c r="CN88">
        <v>1</v>
      </c>
      <c r="CO88">
        <f t="shared" si="166"/>
        <v>1</v>
      </c>
      <c r="CP88">
        <f t="shared" si="151"/>
        <v>0</v>
      </c>
      <c r="CQ88" s="1">
        <v>7.51455945895E-3</v>
      </c>
      <c r="CR88" s="2">
        <v>10</v>
      </c>
      <c r="CS88">
        <v>60</v>
      </c>
      <c r="CT88" t="str">
        <f t="shared" si="152"/>
        <v>TRUE</v>
      </c>
      <c r="CU88">
        <f>VLOOKUP($A88,'FuturesInfo (3)'!$A$2:$V$80,22)</f>
        <v>2</v>
      </c>
      <c r="CV88">
        <f t="shared" si="153"/>
        <v>2</v>
      </c>
      <c r="CW88">
        <f t="shared" si="167"/>
        <v>2</v>
      </c>
      <c r="CX88" s="139">
        <f>VLOOKUP($A88,'FuturesInfo (3)'!$A$2:$O$80,15)*CW88</f>
        <v>199166.785</v>
      </c>
      <c r="CY88" s="200">
        <f t="shared" si="154"/>
        <v>1496.6506481304109</v>
      </c>
      <c r="CZ88" s="200">
        <f t="shared" si="168"/>
        <v>-1496.6506481304109</v>
      </c>
      <c r="DB88">
        <f t="shared" si="155"/>
        <v>1</v>
      </c>
      <c r="DC88">
        <v>-1</v>
      </c>
      <c r="DD88">
        <v>1</v>
      </c>
      <c r="DE88">
        <v>1</v>
      </c>
      <c r="DF88">
        <f t="shared" si="193"/>
        <v>0</v>
      </c>
      <c r="DG88">
        <f t="shared" si="156"/>
        <v>1</v>
      </c>
      <c r="DH88" s="1">
        <v>2.7969420100700001E-3</v>
      </c>
      <c r="DI88" s="2">
        <v>10</v>
      </c>
      <c r="DJ88">
        <v>60</v>
      </c>
      <c r="DK88" t="str">
        <f t="shared" si="157"/>
        <v>TRUE</v>
      </c>
      <c r="DL88">
        <f>VLOOKUP($A88,'FuturesInfo (3)'!$A$2:$V$80,22)</f>
        <v>2</v>
      </c>
      <c r="DM88">
        <f t="shared" si="158"/>
        <v>2</v>
      </c>
      <c r="DN88">
        <f t="shared" si="169"/>
        <v>2</v>
      </c>
      <c r="DO88" s="139">
        <f>VLOOKUP($A88,'FuturesInfo (3)'!$A$2:$O$80,15)*DN88</f>
        <v>199166.785</v>
      </c>
      <c r="DP88" s="200">
        <f t="shared" si="159"/>
        <v>-557.05794797707961</v>
      </c>
      <c r="DQ88" s="200">
        <f t="shared" si="170"/>
        <v>557.05794797707961</v>
      </c>
      <c r="DS88">
        <v>-1</v>
      </c>
      <c r="DT88">
        <v>-1</v>
      </c>
      <c r="DU88">
        <v>1</v>
      </c>
      <c r="DV88">
        <v>-1</v>
      </c>
      <c r="DW88">
        <v>1</v>
      </c>
      <c r="DX88">
        <v>0</v>
      </c>
      <c r="DY88" s="1">
        <v>-7.4377091855700004E-4</v>
      </c>
      <c r="DZ88" s="2">
        <v>10</v>
      </c>
      <c r="EA88">
        <v>60</v>
      </c>
      <c r="EB88" t="s">
        <v>1273</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1273</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1273</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1273</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1273</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1273</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1273</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1273</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1273</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1273</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1273</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1273</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f t="shared" si="171"/>
        <v>1</v>
      </c>
      <c r="OU88" s="244">
        <v>1</v>
      </c>
      <c r="OV88" s="218">
        <v>1</v>
      </c>
      <c r="OW88" s="245">
        <v>6</v>
      </c>
      <c r="OX88">
        <f t="shared" si="197"/>
        <v>1</v>
      </c>
      <c r="OY88">
        <f t="shared" si="172"/>
        <v>1</v>
      </c>
      <c r="OZ88" s="218"/>
      <c r="PA88">
        <f t="shared" si="194"/>
        <v>0</v>
      </c>
      <c r="PB88">
        <f t="shared" si="173"/>
        <v>0</v>
      </c>
      <c r="PC88">
        <f t="shared" si="174"/>
        <v>0</v>
      </c>
      <c r="PD88">
        <f t="shared" si="175"/>
        <v>0</v>
      </c>
      <c r="PE88" s="253"/>
      <c r="PF88" s="206">
        <v>42536</v>
      </c>
      <c r="PG88">
        <v>60</v>
      </c>
      <c r="PH88" t="str">
        <f t="shared" si="160"/>
        <v>TRUE</v>
      </c>
      <c r="PI88">
        <f>VLOOKUP($A88,'FuturesInfo (3)'!$A$2:$V$80,22)</f>
        <v>2</v>
      </c>
      <c r="PJ88" s="257">
        <v>2</v>
      </c>
      <c r="PK88">
        <f t="shared" si="176"/>
        <v>2</v>
      </c>
      <c r="PL88" s="139">
        <f>VLOOKUP($A88,'FuturesInfo (3)'!$A$2:$O$80,15)*PI88</f>
        <v>199166.785</v>
      </c>
      <c r="PM88" s="139">
        <f>VLOOKUP($A88,'FuturesInfo (3)'!$A$2:$O$80,15)*PK88</f>
        <v>199166.785</v>
      </c>
      <c r="PN88" s="200">
        <f t="shared" si="177"/>
        <v>0</v>
      </c>
      <c r="PO88" s="200">
        <f t="shared" si="178"/>
        <v>0</v>
      </c>
      <c r="PP88" s="200">
        <f t="shared" si="179"/>
        <v>0</v>
      </c>
      <c r="PQ88" s="200">
        <f t="shared" si="180"/>
        <v>0</v>
      </c>
      <c r="PR88" s="200">
        <f t="shared" si="199"/>
        <v>0</v>
      </c>
      <c r="PT88">
        <f t="shared" si="181"/>
        <v>1</v>
      </c>
      <c r="PU88" s="244"/>
      <c r="PV88" s="218"/>
      <c r="PW88" s="245"/>
      <c r="PX88">
        <f t="shared" si="198"/>
        <v>0</v>
      </c>
      <c r="PY88">
        <f t="shared" si="182"/>
        <v>0</v>
      </c>
      <c r="PZ88" s="218"/>
      <c r="QA88">
        <f t="shared" si="195"/>
        <v>1</v>
      </c>
      <c r="QB88">
        <f t="shared" si="183"/>
        <v>1</v>
      </c>
      <c r="QC88">
        <f t="shared" si="184"/>
        <v>1</v>
      </c>
      <c r="QD88">
        <f t="shared" si="185"/>
        <v>1</v>
      </c>
      <c r="QE88" s="253"/>
      <c r="QF88" s="206">
        <v>42536</v>
      </c>
      <c r="QG88">
        <v>60</v>
      </c>
      <c r="QH88" t="str">
        <f t="shared" si="161"/>
        <v>FALSE</v>
      </c>
      <c r="QI88">
        <f>VLOOKUP($A88,'FuturesInfo (3)'!$A$2:$V$80,22)</f>
        <v>2</v>
      </c>
      <c r="QJ88" s="257"/>
      <c r="QK88">
        <f t="shared" si="186"/>
        <v>2</v>
      </c>
      <c r="QL88" s="139">
        <f>VLOOKUP($A88,'FuturesInfo (3)'!$A$2:$O$80,15)*QI88</f>
        <v>199166.785</v>
      </c>
      <c r="QM88" s="139">
        <f>VLOOKUP($A88,'FuturesInfo (3)'!$A$2:$O$80,15)*QK88</f>
        <v>199166.785</v>
      </c>
      <c r="QN88" s="200">
        <f t="shared" si="187"/>
        <v>0</v>
      </c>
      <c r="QO88" s="200">
        <f t="shared" si="188"/>
        <v>0</v>
      </c>
      <c r="QP88" s="200">
        <f t="shared" si="189"/>
        <v>0</v>
      </c>
      <c r="QQ88" s="200">
        <f t="shared" si="190"/>
        <v>0</v>
      </c>
      <c r="QR88" s="200">
        <f t="shared" si="200"/>
        <v>0</v>
      </c>
    </row>
    <row r="89" spans="1:460"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191"/>
        <v>2</v>
      </c>
      <c r="BH89">
        <v>1</v>
      </c>
      <c r="BI89">
        <v>1</v>
      </c>
      <c r="BJ89">
        <f t="shared" si="162"/>
        <v>1</v>
      </c>
      <c r="BK89" s="1">
        <v>1.0194719135500001E-4</v>
      </c>
      <c r="BL89" s="2">
        <v>10</v>
      </c>
      <c r="BM89">
        <v>60</v>
      </c>
      <c r="BN89" t="str">
        <f t="shared" si="192"/>
        <v>TRUE</v>
      </c>
      <c r="BO89">
        <f>VLOOKUP($A89,'FuturesInfo (3)'!$A$2:$V$80,22)</f>
        <v>0</v>
      </c>
      <c r="BP89">
        <f t="shared" si="196"/>
        <v>0</v>
      </c>
      <c r="BQ89" s="139">
        <f>VLOOKUP($A89,'FuturesInfo (3)'!$A$2:$O$80,15)*BP89</f>
        <v>0</v>
      </c>
      <c r="BR89" s="145">
        <f t="shared" si="163"/>
        <v>0</v>
      </c>
      <c r="BT89">
        <f t="shared" si="164"/>
        <v>1</v>
      </c>
      <c r="BU89">
        <v>-1</v>
      </c>
      <c r="BV89">
        <v>1</v>
      </c>
      <c r="BW89">
        <v>1</v>
      </c>
      <c r="BX89">
        <f t="shared" si="145"/>
        <v>0</v>
      </c>
      <c r="BY89">
        <f t="shared" si="146"/>
        <v>1</v>
      </c>
      <c r="BZ89" s="188">
        <v>0</v>
      </c>
      <c r="CA89" s="2">
        <v>10</v>
      </c>
      <c r="CB89">
        <v>60</v>
      </c>
      <c r="CC89" t="str">
        <f t="shared" si="147"/>
        <v>TRUE</v>
      </c>
      <c r="CD89">
        <f>VLOOKUP($A89,'FuturesInfo (3)'!$A$2:$V$80,22)</f>
        <v>0</v>
      </c>
      <c r="CE89">
        <f t="shared" si="148"/>
        <v>0</v>
      </c>
      <c r="CF89">
        <f t="shared" si="148"/>
        <v>0</v>
      </c>
      <c r="CG89" s="139">
        <f>VLOOKUP($A89,'FuturesInfo (3)'!$A$2:$O$80,15)*CE89</f>
        <v>0</v>
      </c>
      <c r="CH89" s="145">
        <f t="shared" si="149"/>
        <v>0</v>
      </c>
      <c r="CI89" s="145">
        <f t="shared" si="165"/>
        <v>0</v>
      </c>
      <c r="CK89">
        <f t="shared" si="150"/>
        <v>-1</v>
      </c>
      <c r="CL89">
        <v>-1</v>
      </c>
      <c r="CM89">
        <v>1</v>
      </c>
      <c r="CN89">
        <v>1</v>
      </c>
      <c r="CO89">
        <f t="shared" si="166"/>
        <v>0</v>
      </c>
      <c r="CP89">
        <f t="shared" si="151"/>
        <v>1</v>
      </c>
      <c r="CQ89" s="1">
        <v>2.03873598369E-4</v>
      </c>
      <c r="CR89" s="2">
        <v>10</v>
      </c>
      <c r="CS89">
        <v>60</v>
      </c>
      <c r="CT89" t="str">
        <f t="shared" si="152"/>
        <v>TRUE</v>
      </c>
      <c r="CU89">
        <f>VLOOKUP($A89,'FuturesInfo (3)'!$A$2:$V$80,22)</f>
        <v>0</v>
      </c>
      <c r="CV89">
        <f t="shared" si="153"/>
        <v>0</v>
      </c>
      <c r="CW89">
        <f t="shared" si="167"/>
        <v>0</v>
      </c>
      <c r="CX89" s="139">
        <f>VLOOKUP($A89,'FuturesInfo (3)'!$A$2:$O$80,15)*CW89</f>
        <v>0</v>
      </c>
      <c r="CY89" s="200">
        <f t="shared" si="154"/>
        <v>0</v>
      </c>
      <c r="CZ89" s="200">
        <f t="shared" si="168"/>
        <v>0</v>
      </c>
      <c r="DB89">
        <f t="shared" si="155"/>
        <v>-1</v>
      </c>
      <c r="DC89">
        <v>-1</v>
      </c>
      <c r="DD89">
        <v>1</v>
      </c>
      <c r="DE89">
        <v>-1</v>
      </c>
      <c r="DF89">
        <f t="shared" si="193"/>
        <v>1</v>
      </c>
      <c r="DG89">
        <f t="shared" si="156"/>
        <v>0</v>
      </c>
      <c r="DH89" s="1">
        <v>-4.0766408479400002E-4</v>
      </c>
      <c r="DI89" s="2">
        <v>10</v>
      </c>
      <c r="DJ89">
        <v>60</v>
      </c>
      <c r="DK89" t="str">
        <f t="shared" si="157"/>
        <v>TRUE</v>
      </c>
      <c r="DL89">
        <f>VLOOKUP($A89,'FuturesInfo (3)'!$A$2:$V$80,22)</f>
        <v>0</v>
      </c>
      <c r="DM89">
        <f t="shared" si="158"/>
        <v>0</v>
      </c>
      <c r="DN89">
        <f t="shared" si="169"/>
        <v>0</v>
      </c>
      <c r="DO89" s="139">
        <f>VLOOKUP($A89,'FuturesInfo (3)'!$A$2:$O$80,15)*DN89</f>
        <v>0</v>
      </c>
      <c r="DP89" s="200">
        <f t="shared" si="159"/>
        <v>0</v>
      </c>
      <c r="DQ89" s="200">
        <f t="shared" si="170"/>
        <v>0</v>
      </c>
      <c r="DS89">
        <v>-1</v>
      </c>
      <c r="DT89">
        <v>-1</v>
      </c>
      <c r="DU89">
        <v>1</v>
      </c>
      <c r="DV89">
        <v>1</v>
      </c>
      <c r="DW89">
        <v>0</v>
      </c>
      <c r="DX89">
        <v>1</v>
      </c>
      <c r="DY89" s="1">
        <v>0</v>
      </c>
      <c r="DZ89" s="2">
        <v>10</v>
      </c>
      <c r="EA89">
        <v>60</v>
      </c>
      <c r="EB89" t="s">
        <v>1273</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1273</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1273</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1273</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1273</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1273</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1273</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1273</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1273</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1273</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1273</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1273</v>
      </c>
      <c r="OI89">
        <v>0</v>
      </c>
      <c r="OJ89" s="257">
        <v>2</v>
      </c>
      <c r="OK89">
        <v>0</v>
      </c>
      <c r="OL89" s="139">
        <v>0</v>
      </c>
      <c r="OM89" s="139">
        <v>0</v>
      </c>
      <c r="ON89" s="200">
        <v>0</v>
      </c>
      <c r="OO89" s="200">
        <v>0</v>
      </c>
      <c r="OP89" s="200">
        <v>0</v>
      </c>
      <c r="OQ89" s="200">
        <v>0</v>
      </c>
      <c r="OR89" s="200">
        <v>0</v>
      </c>
      <c r="OT89">
        <f t="shared" si="171"/>
        <v>-1</v>
      </c>
      <c r="OU89" s="244">
        <v>-1</v>
      </c>
      <c r="OV89" s="218">
        <v>1</v>
      </c>
      <c r="OW89" s="245">
        <v>-9</v>
      </c>
      <c r="OX89">
        <f t="shared" si="197"/>
        <v>-1</v>
      </c>
      <c r="OY89">
        <f t="shared" si="172"/>
        <v>-1</v>
      </c>
      <c r="OZ89" s="218"/>
      <c r="PA89">
        <f t="shared" si="194"/>
        <v>0</v>
      </c>
      <c r="PB89">
        <f t="shared" si="173"/>
        <v>0</v>
      </c>
      <c r="PC89">
        <f t="shared" si="174"/>
        <v>0</v>
      </c>
      <c r="PD89">
        <f t="shared" si="175"/>
        <v>0</v>
      </c>
      <c r="PE89" s="253"/>
      <c r="PF89" s="206">
        <v>42531</v>
      </c>
      <c r="PG89">
        <v>60</v>
      </c>
      <c r="PH89" t="str">
        <f t="shared" si="160"/>
        <v>TRUE</v>
      </c>
      <c r="PI89">
        <f>VLOOKUP($A89,'FuturesInfo (3)'!$A$2:$V$80,22)</f>
        <v>0</v>
      </c>
      <c r="PJ89" s="257">
        <v>1</v>
      </c>
      <c r="PK89">
        <f t="shared" si="176"/>
        <v>0</v>
      </c>
      <c r="PL89" s="139">
        <f>VLOOKUP($A89,'FuturesInfo (3)'!$A$2:$O$80,15)*PI89</f>
        <v>0</v>
      </c>
      <c r="PM89" s="139">
        <f>VLOOKUP($A89,'FuturesInfo (3)'!$A$2:$O$80,15)*PK89</f>
        <v>0</v>
      </c>
      <c r="PN89" s="200">
        <f t="shared" si="177"/>
        <v>0</v>
      </c>
      <c r="PO89" s="200">
        <f t="shared" si="178"/>
        <v>0</v>
      </c>
      <c r="PP89" s="200">
        <f t="shared" si="179"/>
        <v>0</v>
      </c>
      <c r="PQ89" s="200">
        <f t="shared" si="180"/>
        <v>0</v>
      </c>
      <c r="PR89" s="200">
        <f t="shared" si="199"/>
        <v>0</v>
      </c>
      <c r="PT89">
        <f t="shared" si="181"/>
        <v>-1</v>
      </c>
      <c r="PU89" s="244"/>
      <c r="PV89" s="218"/>
      <c r="PW89" s="245"/>
      <c r="PX89">
        <f t="shared" si="198"/>
        <v>0</v>
      </c>
      <c r="PY89">
        <f t="shared" si="182"/>
        <v>0</v>
      </c>
      <c r="PZ89" s="218"/>
      <c r="QA89">
        <f t="shared" si="195"/>
        <v>1</v>
      </c>
      <c r="QB89">
        <f t="shared" si="183"/>
        <v>1</v>
      </c>
      <c r="QC89">
        <f t="shared" si="184"/>
        <v>1</v>
      </c>
      <c r="QD89">
        <f t="shared" si="185"/>
        <v>1</v>
      </c>
      <c r="QE89" s="253"/>
      <c r="QF89" s="206">
        <v>42531</v>
      </c>
      <c r="QG89">
        <v>60</v>
      </c>
      <c r="QH89" t="str">
        <f t="shared" si="161"/>
        <v>FALSE</v>
      </c>
      <c r="QI89">
        <f>VLOOKUP($A89,'FuturesInfo (3)'!$A$2:$V$80,22)</f>
        <v>0</v>
      </c>
      <c r="QJ89" s="257"/>
      <c r="QK89">
        <f t="shared" si="186"/>
        <v>0</v>
      </c>
      <c r="QL89" s="139">
        <f>VLOOKUP($A89,'FuturesInfo (3)'!$A$2:$O$80,15)*QI89</f>
        <v>0</v>
      </c>
      <c r="QM89" s="139">
        <f>VLOOKUP($A89,'FuturesInfo (3)'!$A$2:$O$80,15)*QK89</f>
        <v>0</v>
      </c>
      <c r="QN89" s="200">
        <f t="shared" si="187"/>
        <v>0</v>
      </c>
      <c r="QO89" s="200">
        <f t="shared" si="188"/>
        <v>0</v>
      </c>
      <c r="QP89" s="200">
        <f t="shared" si="189"/>
        <v>0</v>
      </c>
      <c r="QQ89" s="200">
        <f t="shared" si="190"/>
        <v>0</v>
      </c>
      <c r="QR89" s="200">
        <f t="shared" si="200"/>
        <v>0</v>
      </c>
    </row>
    <row r="90" spans="1:460"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191"/>
        <v>-2</v>
      </c>
      <c r="BH90">
        <v>-1</v>
      </c>
      <c r="BI90">
        <v>1</v>
      </c>
      <c r="BJ90">
        <f t="shared" si="162"/>
        <v>0</v>
      </c>
      <c r="BK90" s="1">
        <v>2.5873221216E-3</v>
      </c>
      <c r="BL90" s="2">
        <v>10</v>
      </c>
      <c r="BM90">
        <v>60</v>
      </c>
      <c r="BN90" t="str">
        <f t="shared" si="192"/>
        <v>TRUE</v>
      </c>
      <c r="BO90">
        <f>VLOOKUP($A90,'FuturesInfo (3)'!$A$2:$V$80,22)</f>
        <v>3</v>
      </c>
      <c r="BP90">
        <f t="shared" si="196"/>
        <v>3</v>
      </c>
      <c r="BQ90" s="139">
        <f>VLOOKUP($A90,'FuturesInfo (3)'!$A$2:$O$80,15)*BP90</f>
        <v>268725</v>
      </c>
      <c r="BR90" s="145">
        <f t="shared" si="163"/>
        <v>-695.27813712696002</v>
      </c>
      <c r="BT90">
        <f t="shared" si="164"/>
        <v>-1</v>
      </c>
      <c r="BU90">
        <v>1</v>
      </c>
      <c r="BV90">
        <v>-1</v>
      </c>
      <c r="BW90">
        <v>-1</v>
      </c>
      <c r="BX90">
        <f t="shared" si="145"/>
        <v>0</v>
      </c>
      <c r="BY90">
        <f t="shared" si="146"/>
        <v>1</v>
      </c>
      <c r="BZ90" s="188">
        <v>-1.4025245441799999E-3</v>
      </c>
      <c r="CA90" s="2">
        <v>10</v>
      </c>
      <c r="CB90">
        <v>60</v>
      </c>
      <c r="CC90" t="str">
        <f t="shared" si="147"/>
        <v>TRUE</v>
      </c>
      <c r="CD90">
        <f>VLOOKUP($A90,'FuturesInfo (3)'!$A$2:$V$80,22)</f>
        <v>3</v>
      </c>
      <c r="CE90">
        <f t="shared" si="148"/>
        <v>3</v>
      </c>
      <c r="CF90">
        <f t="shared" si="148"/>
        <v>3</v>
      </c>
      <c r="CG90" s="139">
        <f>VLOOKUP($A90,'FuturesInfo (3)'!$A$2:$O$80,15)*CE90</f>
        <v>268725</v>
      </c>
      <c r="CH90" s="145">
        <f t="shared" si="149"/>
        <v>-376.89340813477048</v>
      </c>
      <c r="CI90" s="145">
        <f t="shared" si="165"/>
        <v>376.89340813477048</v>
      </c>
      <c r="CK90">
        <f t="shared" si="150"/>
        <v>1</v>
      </c>
      <c r="CL90">
        <v>-1</v>
      </c>
      <c r="CM90">
        <v>-1</v>
      </c>
      <c r="CN90">
        <v>1</v>
      </c>
      <c r="CO90">
        <f t="shared" si="166"/>
        <v>0</v>
      </c>
      <c r="CP90">
        <f t="shared" si="151"/>
        <v>0</v>
      </c>
      <c r="CQ90" s="1">
        <v>6.4606741572999999E-3</v>
      </c>
      <c r="CR90" s="2">
        <v>10</v>
      </c>
      <c r="CS90">
        <v>60</v>
      </c>
      <c r="CT90" t="str">
        <f t="shared" si="152"/>
        <v>TRUE</v>
      </c>
      <c r="CU90">
        <f>VLOOKUP($A90,'FuturesInfo (3)'!$A$2:$V$80,22)</f>
        <v>3</v>
      </c>
      <c r="CV90">
        <f t="shared" si="153"/>
        <v>4</v>
      </c>
      <c r="CW90">
        <f t="shared" si="167"/>
        <v>3</v>
      </c>
      <c r="CX90" s="139">
        <f>VLOOKUP($A90,'FuturesInfo (3)'!$A$2:$O$80,15)*CW90</f>
        <v>268725</v>
      </c>
      <c r="CY90" s="200">
        <f t="shared" si="154"/>
        <v>-1736.1446629204424</v>
      </c>
      <c r="CZ90" s="200">
        <f t="shared" si="168"/>
        <v>-1736.1446629204424</v>
      </c>
      <c r="DB90">
        <f t="shared" si="155"/>
        <v>-1</v>
      </c>
      <c r="DC90">
        <v>1</v>
      </c>
      <c r="DD90">
        <v>-1</v>
      </c>
      <c r="DE90">
        <v>1</v>
      </c>
      <c r="DF90">
        <f t="shared" si="193"/>
        <v>1</v>
      </c>
      <c r="DG90">
        <f t="shared" si="156"/>
        <v>0</v>
      </c>
      <c r="DH90" s="1">
        <v>1.0047446274099999E-3</v>
      </c>
      <c r="DI90" s="2">
        <v>10</v>
      </c>
      <c r="DJ90">
        <v>60</v>
      </c>
      <c r="DK90" t="str">
        <f t="shared" si="157"/>
        <v>TRUE</v>
      </c>
      <c r="DL90">
        <f>VLOOKUP($A90,'FuturesInfo (3)'!$A$2:$V$80,22)</f>
        <v>3</v>
      </c>
      <c r="DM90">
        <f t="shared" si="158"/>
        <v>2</v>
      </c>
      <c r="DN90">
        <f t="shared" si="169"/>
        <v>3</v>
      </c>
      <c r="DO90" s="139">
        <f>VLOOKUP($A90,'FuturesInfo (3)'!$A$2:$O$80,15)*DN90</f>
        <v>268725</v>
      </c>
      <c r="DP90" s="200">
        <f t="shared" si="159"/>
        <v>270.00000000075221</v>
      </c>
      <c r="DQ90" s="200">
        <f t="shared" si="170"/>
        <v>-270.00000000075221</v>
      </c>
      <c r="DS90">
        <v>1</v>
      </c>
      <c r="DT90">
        <v>1</v>
      </c>
      <c r="DU90">
        <v>-1</v>
      </c>
      <c r="DV90">
        <v>1</v>
      </c>
      <c r="DW90">
        <v>1</v>
      </c>
      <c r="DX90">
        <v>0</v>
      </c>
      <c r="DY90" s="1">
        <v>3.4573133329599999E-3</v>
      </c>
      <c r="DZ90" s="2">
        <v>10</v>
      </c>
      <c r="EA90">
        <v>60</v>
      </c>
      <c r="EB90" t="s">
        <v>1273</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1273</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1273</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1273</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1273</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1273</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1273</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1273</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1273</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1273</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1273</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1273</v>
      </c>
      <c r="OI90">
        <v>3</v>
      </c>
      <c r="OJ90" s="257">
        <v>2</v>
      </c>
      <c r="OK90">
        <v>2</v>
      </c>
      <c r="OL90" s="139">
        <v>268725</v>
      </c>
      <c r="OM90" s="139">
        <v>179150</v>
      </c>
      <c r="ON90" s="200">
        <v>-3448.698270026865</v>
      </c>
      <c r="OO90" s="200">
        <v>-2299.1321800179098</v>
      </c>
      <c r="OP90" s="200">
        <v>3448.698270026865</v>
      </c>
      <c r="OQ90" s="200">
        <v>-3448.698270026865</v>
      </c>
      <c r="OR90" s="200">
        <v>3448.698270026865</v>
      </c>
      <c r="OT90">
        <f t="shared" si="171"/>
        <v>-1</v>
      </c>
      <c r="OU90" s="244">
        <v>1</v>
      </c>
      <c r="OV90" s="218">
        <v>1</v>
      </c>
      <c r="OW90" s="245">
        <v>-4</v>
      </c>
      <c r="OX90">
        <f t="shared" si="197"/>
        <v>1</v>
      </c>
      <c r="OY90">
        <f t="shared" si="172"/>
        <v>-1</v>
      </c>
      <c r="OZ90" s="218"/>
      <c r="PA90">
        <f t="shared" si="194"/>
        <v>0</v>
      </c>
      <c r="PB90">
        <f t="shared" si="173"/>
        <v>0</v>
      </c>
      <c r="PC90">
        <f t="shared" si="174"/>
        <v>0</v>
      </c>
      <c r="PD90">
        <f t="shared" si="175"/>
        <v>0</v>
      </c>
      <c r="PE90" s="253"/>
      <c r="PF90" s="206">
        <v>42538</v>
      </c>
      <c r="PG90">
        <v>60</v>
      </c>
      <c r="PH90" t="str">
        <f t="shared" si="160"/>
        <v>TRUE</v>
      </c>
      <c r="PI90">
        <f>VLOOKUP($A90,'FuturesInfo (3)'!$A$2:$V$80,22)</f>
        <v>3</v>
      </c>
      <c r="PJ90" s="257">
        <v>2</v>
      </c>
      <c r="PK90">
        <f t="shared" si="176"/>
        <v>2</v>
      </c>
      <c r="PL90" s="139">
        <f>VLOOKUP($A90,'FuturesInfo (3)'!$A$2:$O$80,15)*PI90</f>
        <v>268725</v>
      </c>
      <c r="PM90" s="139">
        <f>VLOOKUP($A90,'FuturesInfo (3)'!$A$2:$O$80,15)*PK90</f>
        <v>179150</v>
      </c>
      <c r="PN90" s="200">
        <f t="shared" si="177"/>
        <v>0</v>
      </c>
      <c r="PO90" s="200">
        <f t="shared" si="178"/>
        <v>0</v>
      </c>
      <c r="PP90" s="200">
        <f t="shared" si="179"/>
        <v>0</v>
      </c>
      <c r="PQ90" s="200">
        <f t="shared" si="180"/>
        <v>0</v>
      </c>
      <c r="PR90" s="200">
        <f t="shared" si="199"/>
        <v>0</v>
      </c>
      <c r="PT90">
        <f t="shared" si="181"/>
        <v>1</v>
      </c>
      <c r="PU90" s="244"/>
      <c r="PV90" s="218"/>
      <c r="PW90" s="245"/>
      <c r="PX90">
        <f t="shared" si="198"/>
        <v>0</v>
      </c>
      <c r="PY90">
        <f t="shared" si="182"/>
        <v>0</v>
      </c>
      <c r="PZ90" s="218"/>
      <c r="QA90">
        <f t="shared" si="195"/>
        <v>1</v>
      </c>
      <c r="QB90">
        <f t="shared" si="183"/>
        <v>1</v>
      </c>
      <c r="QC90">
        <f t="shared" si="184"/>
        <v>1</v>
      </c>
      <c r="QD90">
        <f t="shared" si="185"/>
        <v>1</v>
      </c>
      <c r="QE90" s="253"/>
      <c r="QF90" s="206">
        <v>42538</v>
      </c>
      <c r="QG90">
        <v>60</v>
      </c>
      <c r="QH90" t="str">
        <f t="shared" si="161"/>
        <v>FALSE</v>
      </c>
      <c r="QI90">
        <f>VLOOKUP($A90,'FuturesInfo (3)'!$A$2:$V$80,22)</f>
        <v>3</v>
      </c>
      <c r="QJ90" s="257"/>
      <c r="QK90">
        <f t="shared" si="186"/>
        <v>2</v>
      </c>
      <c r="QL90" s="139">
        <f>VLOOKUP($A90,'FuturesInfo (3)'!$A$2:$O$80,15)*QI90</f>
        <v>268725</v>
      </c>
      <c r="QM90" s="139">
        <f>VLOOKUP($A90,'FuturesInfo (3)'!$A$2:$O$80,15)*QK90</f>
        <v>179150</v>
      </c>
      <c r="QN90" s="200">
        <f t="shared" si="187"/>
        <v>0</v>
      </c>
      <c r="QO90" s="200">
        <f t="shared" si="188"/>
        <v>0</v>
      </c>
      <c r="QP90" s="200">
        <f t="shared" si="189"/>
        <v>0</v>
      </c>
      <c r="QQ90" s="200">
        <f t="shared" si="190"/>
        <v>0</v>
      </c>
      <c r="QR90" s="200">
        <f t="shared" si="200"/>
        <v>0</v>
      </c>
    </row>
    <row r="91" spans="1:460"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191"/>
        <v>0</v>
      </c>
      <c r="BH91">
        <v>1</v>
      </c>
      <c r="BI91">
        <v>1</v>
      </c>
      <c r="BJ91">
        <f t="shared" si="162"/>
        <v>1</v>
      </c>
      <c r="BK91" s="1">
        <v>3.0500203334699998E-4</v>
      </c>
      <c r="BL91" s="2">
        <v>10</v>
      </c>
      <c r="BM91">
        <v>60</v>
      </c>
      <c r="BN91" t="str">
        <f t="shared" si="192"/>
        <v>TRUE</v>
      </c>
      <c r="BO91">
        <f>VLOOKUP($A91,'FuturesInfo (3)'!$A$2:$V$80,22)</f>
        <v>15</v>
      </c>
      <c r="BP91">
        <f t="shared" si="196"/>
        <v>15</v>
      </c>
      <c r="BQ91" s="139">
        <f>VLOOKUP($A91,'FuturesInfo (3)'!$A$2:$O$80,15)*BP91</f>
        <v>3143349.594</v>
      </c>
      <c r="BR91" s="145">
        <f t="shared" si="163"/>
        <v>958.72801769046691</v>
      </c>
      <c r="BT91">
        <f t="shared" si="164"/>
        <v>1</v>
      </c>
      <c r="BU91">
        <v>-1</v>
      </c>
      <c r="BV91">
        <v>-1</v>
      </c>
      <c r="BW91">
        <v>1</v>
      </c>
      <c r="BX91">
        <f t="shared" si="145"/>
        <v>0</v>
      </c>
      <c r="BY91">
        <f t="shared" si="146"/>
        <v>0</v>
      </c>
      <c r="BZ91" s="188">
        <v>2.03272690314E-4</v>
      </c>
      <c r="CA91" s="2">
        <v>10</v>
      </c>
      <c r="CB91">
        <v>60</v>
      </c>
      <c r="CC91" t="str">
        <f t="shared" si="147"/>
        <v>TRUE</v>
      </c>
      <c r="CD91">
        <f>VLOOKUP($A91,'FuturesInfo (3)'!$A$2:$V$80,22)</f>
        <v>15</v>
      </c>
      <c r="CE91">
        <f t="shared" si="148"/>
        <v>15</v>
      </c>
      <c r="CF91">
        <f t="shared" si="148"/>
        <v>15</v>
      </c>
      <c r="CG91" s="139">
        <f>VLOOKUP($A91,'FuturesInfo (3)'!$A$2:$O$80,15)*CE91</f>
        <v>3143349.594</v>
      </c>
      <c r="CH91" s="145">
        <f t="shared" si="149"/>
        <v>-638.95712856979969</v>
      </c>
      <c r="CI91" s="145">
        <f t="shared" si="165"/>
        <v>-638.95712856979969</v>
      </c>
      <c r="CK91">
        <f t="shared" si="150"/>
        <v>-1</v>
      </c>
      <c r="CL91">
        <v>1</v>
      </c>
      <c r="CM91">
        <v>-1</v>
      </c>
      <c r="CN91">
        <v>1</v>
      </c>
      <c r="CO91">
        <f t="shared" si="166"/>
        <v>1</v>
      </c>
      <c r="CP91">
        <f t="shared" si="151"/>
        <v>0</v>
      </c>
      <c r="CQ91" s="1">
        <v>6.09694136775E-4</v>
      </c>
      <c r="CR91" s="2">
        <v>10</v>
      </c>
      <c r="CS91">
        <v>60</v>
      </c>
      <c r="CT91" t="str">
        <f t="shared" si="152"/>
        <v>TRUE</v>
      </c>
      <c r="CU91">
        <f>VLOOKUP($A91,'FuturesInfo (3)'!$A$2:$V$80,22)</f>
        <v>15</v>
      </c>
      <c r="CV91">
        <f t="shared" si="153"/>
        <v>11</v>
      </c>
      <c r="CW91">
        <f t="shared" si="167"/>
        <v>15</v>
      </c>
      <c r="CX91" s="139">
        <f>VLOOKUP($A91,'FuturesInfo (3)'!$A$2:$O$80,15)*CW91</f>
        <v>3143349.594</v>
      </c>
      <c r="CY91" s="200">
        <f t="shared" si="154"/>
        <v>1916.4818172958767</v>
      </c>
      <c r="CZ91" s="200">
        <f t="shared" si="168"/>
        <v>-1916.4818172958767</v>
      </c>
      <c r="DB91">
        <f t="shared" si="155"/>
        <v>1</v>
      </c>
      <c r="DC91">
        <v>1</v>
      </c>
      <c r="DD91">
        <v>-1</v>
      </c>
      <c r="DE91">
        <v>-1</v>
      </c>
      <c r="DF91">
        <f t="shared" si="193"/>
        <v>0</v>
      </c>
      <c r="DG91">
        <f t="shared" si="156"/>
        <v>1</v>
      </c>
      <c r="DH91" s="1">
        <v>-7.1087640905900004E-4</v>
      </c>
      <c r="DI91" s="2">
        <v>10</v>
      </c>
      <c r="DJ91">
        <v>60</v>
      </c>
      <c r="DK91" t="str">
        <f t="shared" si="157"/>
        <v>TRUE</v>
      </c>
      <c r="DL91">
        <f>VLOOKUP($A91,'FuturesInfo (3)'!$A$2:$V$80,22)</f>
        <v>15</v>
      </c>
      <c r="DM91">
        <f t="shared" si="158"/>
        <v>11</v>
      </c>
      <c r="DN91">
        <f t="shared" si="169"/>
        <v>15</v>
      </c>
      <c r="DO91" s="139">
        <f>VLOOKUP($A91,'FuturesInfo (3)'!$A$2:$O$80,15)*DN91</f>
        <v>3143349.594</v>
      </c>
      <c r="DP91" s="200">
        <f t="shared" si="159"/>
        <v>-2234.5330717997858</v>
      </c>
      <c r="DQ91" s="200">
        <f t="shared" si="170"/>
        <v>2234.5330717997858</v>
      </c>
      <c r="DS91">
        <v>1</v>
      </c>
      <c r="DT91">
        <v>1</v>
      </c>
      <c r="DU91">
        <v>-1</v>
      </c>
      <c r="DV91">
        <v>1</v>
      </c>
      <c r="DW91">
        <v>1</v>
      </c>
      <c r="DX91">
        <v>0</v>
      </c>
      <c r="DY91" s="1">
        <v>3.0487804878000002E-4</v>
      </c>
      <c r="DZ91" s="2">
        <v>10</v>
      </c>
      <c r="EA91">
        <v>60</v>
      </c>
      <c r="EB91" t="s">
        <v>1273</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1273</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1273</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1273</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1273</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1273</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1273</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1273</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1273</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1273</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1273</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1273</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f t="shared" si="171"/>
        <v>-1</v>
      </c>
      <c r="OU91" s="244">
        <v>-1</v>
      </c>
      <c r="OV91" s="218">
        <v>1</v>
      </c>
      <c r="OW91" s="245">
        <v>-9</v>
      </c>
      <c r="OX91">
        <f t="shared" si="197"/>
        <v>-1</v>
      </c>
      <c r="OY91">
        <f t="shared" si="172"/>
        <v>-1</v>
      </c>
      <c r="OZ91" s="218"/>
      <c r="PA91">
        <f t="shared" si="194"/>
        <v>0</v>
      </c>
      <c r="PB91">
        <f t="shared" si="173"/>
        <v>0</v>
      </c>
      <c r="PC91">
        <f t="shared" si="174"/>
        <v>0</v>
      </c>
      <c r="PD91">
        <f t="shared" si="175"/>
        <v>0</v>
      </c>
      <c r="PE91" s="253"/>
      <c r="PF91" s="206">
        <v>42531</v>
      </c>
      <c r="PG91">
        <v>60</v>
      </c>
      <c r="PH91" t="str">
        <f t="shared" si="160"/>
        <v>TRUE</v>
      </c>
      <c r="PI91">
        <f>VLOOKUP($A91,'FuturesInfo (3)'!$A$2:$V$80,22)</f>
        <v>15</v>
      </c>
      <c r="PJ91" s="257">
        <v>2</v>
      </c>
      <c r="PK91">
        <f t="shared" si="176"/>
        <v>11</v>
      </c>
      <c r="PL91" s="139">
        <f>VLOOKUP($A91,'FuturesInfo (3)'!$A$2:$O$80,15)*PI91</f>
        <v>3143349.594</v>
      </c>
      <c r="PM91" s="139">
        <f>VLOOKUP($A91,'FuturesInfo (3)'!$A$2:$O$80,15)*PK91</f>
        <v>2305123.0356000001</v>
      </c>
      <c r="PN91" s="200">
        <f t="shared" si="177"/>
        <v>0</v>
      </c>
      <c r="PO91" s="200">
        <f t="shared" si="178"/>
        <v>0</v>
      </c>
      <c r="PP91" s="200">
        <f t="shared" si="179"/>
        <v>0</v>
      </c>
      <c r="PQ91" s="200">
        <f t="shared" si="180"/>
        <v>0</v>
      </c>
      <c r="PR91" s="200">
        <f t="shared" si="199"/>
        <v>0</v>
      </c>
      <c r="PT91">
        <f t="shared" si="181"/>
        <v>-1</v>
      </c>
      <c r="PU91" s="244"/>
      <c r="PV91" s="218"/>
      <c r="PW91" s="245"/>
      <c r="PX91">
        <f t="shared" si="198"/>
        <v>0</v>
      </c>
      <c r="PY91">
        <f t="shared" si="182"/>
        <v>0</v>
      </c>
      <c r="PZ91" s="218"/>
      <c r="QA91">
        <f t="shared" si="195"/>
        <v>1</v>
      </c>
      <c r="QB91">
        <f t="shared" si="183"/>
        <v>1</v>
      </c>
      <c r="QC91">
        <f t="shared" si="184"/>
        <v>1</v>
      </c>
      <c r="QD91">
        <f t="shared" si="185"/>
        <v>1</v>
      </c>
      <c r="QE91" s="253"/>
      <c r="QF91" s="206">
        <v>42531</v>
      </c>
      <c r="QG91">
        <v>60</v>
      </c>
      <c r="QH91" t="str">
        <f t="shared" si="161"/>
        <v>FALSE</v>
      </c>
      <c r="QI91">
        <f>VLOOKUP($A91,'FuturesInfo (3)'!$A$2:$V$80,22)</f>
        <v>15</v>
      </c>
      <c r="QJ91" s="257"/>
      <c r="QK91">
        <f t="shared" si="186"/>
        <v>11</v>
      </c>
      <c r="QL91" s="139">
        <f>VLOOKUP($A91,'FuturesInfo (3)'!$A$2:$O$80,15)*QI91</f>
        <v>3143349.594</v>
      </c>
      <c r="QM91" s="139">
        <f>VLOOKUP($A91,'FuturesInfo (3)'!$A$2:$O$80,15)*QK91</f>
        <v>2305123.0356000001</v>
      </c>
      <c r="QN91" s="200">
        <f t="shared" si="187"/>
        <v>0</v>
      </c>
      <c r="QO91" s="200">
        <f t="shared" si="188"/>
        <v>0</v>
      </c>
      <c r="QP91" s="200">
        <f t="shared" si="189"/>
        <v>0</v>
      </c>
      <c r="QQ91" s="200">
        <f t="shared" si="190"/>
        <v>0</v>
      </c>
      <c r="QR91" s="200">
        <f t="shared" si="200"/>
        <v>0</v>
      </c>
    </row>
    <row r="92" spans="1:460"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191"/>
        <v>0</v>
      </c>
      <c r="BH92">
        <v>1</v>
      </c>
      <c r="BI92">
        <v>1</v>
      </c>
      <c r="BJ92">
        <f t="shared" si="162"/>
        <v>1</v>
      </c>
      <c r="BK92" s="1">
        <v>2.5585917511E-4</v>
      </c>
      <c r="BL92" s="2">
        <v>10</v>
      </c>
      <c r="BM92">
        <v>60</v>
      </c>
      <c r="BN92" t="str">
        <f t="shared" si="192"/>
        <v>TRUE</v>
      </c>
      <c r="BO92">
        <f>VLOOKUP($A92,'FuturesInfo (3)'!$A$2:$V$80,22)</f>
        <v>5</v>
      </c>
      <c r="BP92">
        <f t="shared" si="196"/>
        <v>5</v>
      </c>
      <c r="BQ92" s="139">
        <f>VLOOKUP($A92,'FuturesInfo (3)'!$A$2:$O$80,15)*BP92</f>
        <v>2975248.87</v>
      </c>
      <c r="BR92" s="145">
        <f t="shared" si="163"/>
        <v>761.24472162515963</v>
      </c>
      <c r="BT92">
        <f t="shared" si="164"/>
        <v>1</v>
      </c>
      <c r="BU92">
        <v>1</v>
      </c>
      <c r="BV92">
        <v>1</v>
      </c>
      <c r="BW92">
        <v>1</v>
      </c>
      <c r="BX92">
        <f t="shared" si="145"/>
        <v>1</v>
      </c>
      <c r="BY92">
        <f t="shared" si="146"/>
        <v>1</v>
      </c>
      <c r="BZ92" s="188">
        <v>3.5811121911299997E-4</v>
      </c>
      <c r="CA92" s="2">
        <v>10</v>
      </c>
      <c r="CB92">
        <v>60</v>
      </c>
      <c r="CC92" t="str">
        <f t="shared" si="147"/>
        <v>TRUE</v>
      </c>
      <c r="CD92">
        <f>VLOOKUP($A92,'FuturesInfo (3)'!$A$2:$V$80,22)</f>
        <v>5</v>
      </c>
      <c r="CE92">
        <f t="shared" si="148"/>
        <v>5</v>
      </c>
      <c r="CF92">
        <f t="shared" si="148"/>
        <v>5</v>
      </c>
      <c r="CG92" s="139">
        <f>VLOOKUP($A92,'FuturesInfo (3)'!$A$2:$O$80,15)*CE92</f>
        <v>2975248.87</v>
      </c>
      <c r="CH92" s="145">
        <f t="shared" si="149"/>
        <v>1065.4700000002756</v>
      </c>
      <c r="CI92" s="145">
        <f t="shared" si="165"/>
        <v>1065.4700000002756</v>
      </c>
      <c r="CK92">
        <f t="shared" si="150"/>
        <v>1</v>
      </c>
      <c r="CL92">
        <v>1</v>
      </c>
      <c r="CM92">
        <v>1</v>
      </c>
      <c r="CN92">
        <v>1</v>
      </c>
      <c r="CO92">
        <f t="shared" si="166"/>
        <v>1</v>
      </c>
      <c r="CP92">
        <f t="shared" si="151"/>
        <v>1</v>
      </c>
      <c r="CQ92" s="1">
        <v>7.6710647437899999E-4</v>
      </c>
      <c r="CR92" s="2">
        <v>10</v>
      </c>
      <c r="CS92">
        <v>60</v>
      </c>
      <c r="CT92" t="str">
        <f t="shared" si="152"/>
        <v>TRUE</v>
      </c>
      <c r="CU92">
        <f>VLOOKUP($A92,'FuturesInfo (3)'!$A$2:$V$80,22)</f>
        <v>5</v>
      </c>
      <c r="CV92">
        <f t="shared" si="153"/>
        <v>6</v>
      </c>
      <c r="CW92">
        <f t="shared" si="167"/>
        <v>5</v>
      </c>
      <c r="CX92" s="139">
        <f>VLOOKUP($A92,'FuturesInfo (3)'!$A$2:$O$80,15)*CW92</f>
        <v>2975248.87</v>
      </c>
      <c r="CY92" s="200">
        <f t="shared" si="154"/>
        <v>2282.3326710658039</v>
      </c>
      <c r="CZ92" s="200">
        <f t="shared" si="168"/>
        <v>2282.3326710658039</v>
      </c>
      <c r="DB92">
        <f t="shared" si="155"/>
        <v>1</v>
      </c>
      <c r="DC92">
        <v>-1</v>
      </c>
      <c r="DD92">
        <v>1</v>
      </c>
      <c r="DE92">
        <v>-1</v>
      </c>
      <c r="DF92">
        <f t="shared" si="193"/>
        <v>1</v>
      </c>
      <c r="DG92">
        <f t="shared" si="156"/>
        <v>0</v>
      </c>
      <c r="DH92" s="1">
        <v>-3.5770862077800001E-4</v>
      </c>
      <c r="DI92" s="2">
        <v>10</v>
      </c>
      <c r="DJ92">
        <v>60</v>
      </c>
      <c r="DK92" t="str">
        <f t="shared" si="157"/>
        <v>TRUE</v>
      </c>
      <c r="DL92">
        <f>VLOOKUP($A92,'FuturesInfo (3)'!$A$2:$V$80,22)</f>
        <v>5</v>
      </c>
      <c r="DM92">
        <f t="shared" si="158"/>
        <v>4</v>
      </c>
      <c r="DN92">
        <f t="shared" si="169"/>
        <v>5</v>
      </c>
      <c r="DO92" s="139">
        <f>VLOOKUP($A92,'FuturesInfo (3)'!$A$2:$O$80,15)*DN92</f>
        <v>2975248.87</v>
      </c>
      <c r="DP92" s="200">
        <f t="shared" si="159"/>
        <v>1064.2721697590032</v>
      </c>
      <c r="DQ92" s="200">
        <f t="shared" si="170"/>
        <v>-1064.2721697590032</v>
      </c>
      <c r="DS92">
        <v>-1</v>
      </c>
      <c r="DT92">
        <v>-1</v>
      </c>
      <c r="DU92">
        <v>1</v>
      </c>
      <c r="DV92">
        <v>1</v>
      </c>
      <c r="DW92">
        <v>0</v>
      </c>
      <c r="DX92">
        <v>1</v>
      </c>
      <c r="DY92" s="1">
        <v>4.0895613945399998E-4</v>
      </c>
      <c r="DZ92" s="2">
        <v>10</v>
      </c>
      <c r="EA92">
        <v>60</v>
      </c>
      <c r="EB92" t="s">
        <v>1273</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1273</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1273</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1273</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1273</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1273</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1273</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1273</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1273</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1273</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1273</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1273</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f t="shared" si="171"/>
        <v>-1</v>
      </c>
      <c r="OU92" s="248">
        <v>1</v>
      </c>
      <c r="OV92" s="219">
        <v>1</v>
      </c>
      <c r="OW92" s="249">
        <v>-1</v>
      </c>
      <c r="OX92">
        <f t="shared" si="197"/>
        <v>-1</v>
      </c>
      <c r="OY92">
        <f t="shared" si="172"/>
        <v>-1</v>
      </c>
      <c r="OZ92" s="219"/>
      <c r="PA92">
        <f t="shared" si="194"/>
        <v>0</v>
      </c>
      <c r="PB92">
        <f t="shared" si="173"/>
        <v>0</v>
      </c>
      <c r="PC92">
        <f t="shared" si="174"/>
        <v>0</v>
      </c>
      <c r="PD92">
        <f t="shared" si="175"/>
        <v>0</v>
      </c>
      <c r="PE92" s="255"/>
      <c r="PF92" s="206">
        <v>42537</v>
      </c>
      <c r="PG92">
        <v>60</v>
      </c>
      <c r="PH92" t="str">
        <f t="shared" si="160"/>
        <v>TRUE</v>
      </c>
      <c r="PI92">
        <f>VLOOKUP($A92,'FuturesInfo (3)'!$A$2:$V$80,22)</f>
        <v>5</v>
      </c>
      <c r="PJ92" s="258">
        <v>1</v>
      </c>
      <c r="PK92">
        <f t="shared" si="176"/>
        <v>6</v>
      </c>
      <c r="PL92" s="139">
        <f>VLOOKUP($A92,'FuturesInfo (3)'!$A$2:$O$80,15)*PI92</f>
        <v>2975248.87</v>
      </c>
      <c r="PM92" s="139">
        <f>VLOOKUP($A92,'FuturesInfo (3)'!$A$2:$O$80,15)*PK92</f>
        <v>3570298.6439999999</v>
      </c>
      <c r="PN92" s="200">
        <f t="shared" si="177"/>
        <v>0</v>
      </c>
      <c r="PO92" s="200">
        <f t="shared" si="178"/>
        <v>0</v>
      </c>
      <c r="PP92" s="200">
        <f t="shared" si="179"/>
        <v>0</v>
      </c>
      <c r="PQ92" s="200">
        <f t="shared" si="180"/>
        <v>0</v>
      </c>
      <c r="PR92" s="200">
        <f t="shared" si="199"/>
        <v>0</v>
      </c>
      <c r="PT92">
        <f t="shared" si="181"/>
        <v>1</v>
      </c>
      <c r="PU92" s="248"/>
      <c r="PV92" s="219"/>
      <c r="PW92" s="249"/>
      <c r="PX92">
        <f t="shared" si="198"/>
        <v>0</v>
      </c>
      <c r="PY92">
        <f t="shared" si="182"/>
        <v>0</v>
      </c>
      <c r="PZ92" s="219"/>
      <c r="QA92">
        <f t="shared" si="195"/>
        <v>1</v>
      </c>
      <c r="QB92">
        <f t="shared" si="183"/>
        <v>1</v>
      </c>
      <c r="QC92">
        <f t="shared" si="184"/>
        <v>1</v>
      </c>
      <c r="QD92">
        <f t="shared" si="185"/>
        <v>1</v>
      </c>
      <c r="QE92" s="255"/>
      <c r="QF92" s="206">
        <v>42537</v>
      </c>
      <c r="QG92">
        <v>60</v>
      </c>
      <c r="QH92" t="str">
        <f t="shared" si="161"/>
        <v>FALSE</v>
      </c>
      <c r="QI92">
        <f>VLOOKUP($A92,'FuturesInfo (3)'!$A$2:$V$80,22)</f>
        <v>5</v>
      </c>
      <c r="QJ92" s="258"/>
      <c r="QK92">
        <f t="shared" si="186"/>
        <v>4</v>
      </c>
      <c r="QL92" s="139">
        <f>VLOOKUP($A92,'FuturesInfo (3)'!$A$2:$O$80,15)*QI92</f>
        <v>2975248.87</v>
      </c>
      <c r="QM92" s="139">
        <f>VLOOKUP($A92,'FuturesInfo (3)'!$A$2:$O$80,15)*QK92</f>
        <v>2380199.0959999999</v>
      </c>
      <c r="QN92" s="200">
        <f t="shared" si="187"/>
        <v>0</v>
      </c>
      <c r="QO92" s="200">
        <f t="shared" si="188"/>
        <v>0</v>
      </c>
      <c r="QP92" s="200">
        <f t="shared" si="189"/>
        <v>0</v>
      </c>
      <c r="QQ92" s="200">
        <f t="shared" si="190"/>
        <v>0</v>
      </c>
      <c r="QR92" s="200">
        <f t="shared" si="200"/>
        <v>0</v>
      </c>
    </row>
    <row r="94" spans="1:460"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01">BI12</f>
        <v>ACT</v>
      </c>
      <c r="BJ94" t="str">
        <f t="shared" si="201"/>
        <v>ACC</v>
      </c>
      <c r="BK94" t="s">
        <v>928</v>
      </c>
      <c r="BL94" t="s">
        <v>431</v>
      </c>
      <c r="BM94" t="s">
        <v>1</v>
      </c>
      <c r="BN94" t="s">
        <v>34</v>
      </c>
      <c r="BO94" t="s">
        <v>785</v>
      </c>
      <c r="BP94" t="s">
        <v>787</v>
      </c>
      <c r="BU94">
        <f>BU12</f>
        <v>20160602</v>
      </c>
      <c r="BV94" t="str">
        <f>BV12</f>
        <v>SEA</v>
      </c>
      <c r="BW94" t="str">
        <f t="shared" ref="BW94:BY94" si="202">BW12</f>
        <v>ACT</v>
      </c>
      <c r="BX94" t="str">
        <f t="shared" si="202"/>
        <v>ACCSIG</v>
      </c>
      <c r="BY94" t="str">
        <f t="shared" si="202"/>
        <v>ACCSEA</v>
      </c>
      <c r="BZ94" s="187" t="str">
        <f>BZ12</f>
        <v>PctChg</v>
      </c>
      <c r="CA94" t="s">
        <v>431</v>
      </c>
      <c r="CB94" t="s">
        <v>1</v>
      </c>
      <c r="CC94" t="s">
        <v>34</v>
      </c>
      <c r="CD94" t="s">
        <v>785</v>
      </c>
      <c r="CE94" t="s">
        <v>787</v>
      </c>
      <c r="CF94" t="str">
        <f t="shared" ref="CF94" si="203">CF12</f>
        <v>$$$</v>
      </c>
      <c r="CG94" t="s">
        <v>987</v>
      </c>
      <c r="CH94" t="s">
        <v>1157</v>
      </c>
      <c r="CL94">
        <f>CL12</f>
        <v>20160603</v>
      </c>
      <c r="CM94" t="str">
        <f>CM12</f>
        <v>SEA</v>
      </c>
      <c r="CN94" t="str">
        <f t="shared" ref="CN94:CZ94" si="204">CN12</f>
        <v>ACT</v>
      </c>
      <c r="CO94" t="str">
        <f t="shared" si="204"/>
        <v>ACCSIG</v>
      </c>
      <c r="CP94" t="str">
        <f t="shared" si="204"/>
        <v>ACCSEA</v>
      </c>
      <c r="CQ94" t="str">
        <f t="shared" si="204"/>
        <v>PctChg</v>
      </c>
      <c r="CR94" t="str">
        <f t="shared" si="204"/>
        <v>pivot</v>
      </c>
      <c r="CS94" t="str">
        <f t="shared" si="204"/>
        <v>lb</v>
      </c>
      <c r="CT94" t="str">
        <f t="shared" si="204"/>
        <v>Submit</v>
      </c>
      <c r="CU94" t="str">
        <f t="shared" si="204"/>
        <v>c2qty</v>
      </c>
      <c r="CV94" t="str">
        <f t="shared" si="204"/>
        <v>adj</v>
      </c>
      <c r="CW94" t="str">
        <f t="shared" si="204"/>
        <v>$$$</v>
      </c>
      <c r="CX94" t="str">
        <f t="shared" si="204"/>
        <v>value</v>
      </c>
      <c r="CY94" s="198" t="str">
        <f t="shared" si="204"/>
        <v>PNL SIG</v>
      </c>
      <c r="CZ94" s="198" t="str">
        <f t="shared" si="204"/>
        <v>PNL SEA</v>
      </c>
      <c r="DC94">
        <f>DC12</f>
        <v>20160606</v>
      </c>
      <c r="DD94" t="s">
        <v>1200</v>
      </c>
      <c r="DE94" t="str">
        <f t="shared" ref="DE94:DQ94" si="205">DE12</f>
        <v>ACT</v>
      </c>
      <c r="DF94" t="str">
        <f t="shared" si="205"/>
        <v>ACCSIG</v>
      </c>
      <c r="DG94" t="str">
        <f t="shared" si="205"/>
        <v>ACCSEA</v>
      </c>
      <c r="DH94" t="str">
        <f t="shared" si="205"/>
        <v>PctChg</v>
      </c>
      <c r="DI94" t="str">
        <f t="shared" si="205"/>
        <v>pivot</v>
      </c>
      <c r="DJ94" t="str">
        <f t="shared" si="205"/>
        <v>lb</v>
      </c>
      <c r="DK94" t="str">
        <f t="shared" si="205"/>
        <v>Submit</v>
      </c>
      <c r="DL94" t="str">
        <f t="shared" si="205"/>
        <v>c2qty</v>
      </c>
      <c r="DM94" t="str">
        <f t="shared" si="205"/>
        <v>adj</v>
      </c>
      <c r="DN94" t="str">
        <f t="shared" si="205"/>
        <v>$$$</v>
      </c>
      <c r="DO94" t="str">
        <f t="shared" si="205"/>
        <v>value</v>
      </c>
      <c r="DP94" s="198" t="str">
        <f t="shared" si="205"/>
        <v>PNL SIG</v>
      </c>
      <c r="DQ94" s="198" t="str">
        <f t="shared" si="205"/>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1247</v>
      </c>
      <c r="EM94" t="s">
        <v>1246</v>
      </c>
      <c r="EN94" t="s">
        <v>1149</v>
      </c>
      <c r="EO94" t="s">
        <v>1206</v>
      </c>
      <c r="EQ94" t="s">
        <v>1246</v>
      </c>
      <c r="ER94" t="s">
        <v>1147</v>
      </c>
      <c r="ES94" t="s">
        <v>431</v>
      </c>
      <c r="ET94" t="s">
        <v>1</v>
      </c>
      <c r="EU94" t="s">
        <v>34</v>
      </c>
      <c r="EV94" t="s">
        <v>785</v>
      </c>
      <c r="EW94" t="s">
        <v>1204</v>
      </c>
      <c r="EX94" t="s">
        <v>1205</v>
      </c>
      <c r="EY94" t="s">
        <v>987</v>
      </c>
      <c r="EZ94" s="198" t="s">
        <v>1193</v>
      </c>
      <c r="FB94" s="198" t="s">
        <v>1249</v>
      </c>
      <c r="FD94" t="s">
        <v>1155</v>
      </c>
      <c r="FE94">
        <v>20160609</v>
      </c>
      <c r="FF94" t="s">
        <v>1247</v>
      </c>
      <c r="FG94" t="s">
        <v>1246</v>
      </c>
      <c r="FH94" t="s">
        <v>1149</v>
      </c>
      <c r="FI94" t="s">
        <v>1206</v>
      </c>
      <c r="FK94" t="s">
        <v>1246</v>
      </c>
      <c r="FL94" t="s">
        <v>1147</v>
      </c>
      <c r="FM94" t="s">
        <v>431</v>
      </c>
      <c r="FN94" t="s">
        <v>1</v>
      </c>
      <c r="FO94" t="s">
        <v>34</v>
      </c>
      <c r="FP94" t="s">
        <v>785</v>
      </c>
      <c r="FQ94" t="s">
        <v>1204</v>
      </c>
      <c r="FR94" t="s">
        <v>1205</v>
      </c>
      <c r="FS94" t="s">
        <v>987</v>
      </c>
      <c r="FT94" s="198" t="s">
        <v>1193</v>
      </c>
      <c r="FV94" s="198" t="s">
        <v>1249</v>
      </c>
      <c r="FX94" t="s">
        <v>1155</v>
      </c>
      <c r="FY94">
        <v>20160610</v>
      </c>
      <c r="FZ94" t="s">
        <v>1247</v>
      </c>
      <c r="GB94" t="s">
        <v>1246</v>
      </c>
      <c r="GD94" t="s">
        <v>1149</v>
      </c>
      <c r="GE94" t="s">
        <v>1206</v>
      </c>
      <c r="GG94" t="s">
        <v>1246</v>
      </c>
      <c r="GI94" t="s">
        <v>1147</v>
      </c>
      <c r="GJ94" t="s">
        <v>431</v>
      </c>
      <c r="GK94" t="s">
        <v>1</v>
      </c>
      <c r="GL94" t="s">
        <v>34</v>
      </c>
      <c r="GM94" t="s">
        <v>785</v>
      </c>
      <c r="GN94" t="s">
        <v>1204</v>
      </c>
      <c r="GO94" t="s">
        <v>1205</v>
      </c>
      <c r="GP94" t="s">
        <v>987</v>
      </c>
      <c r="GQ94" s="198" t="s">
        <v>1193</v>
      </c>
      <c r="GS94" s="198" t="s">
        <v>1249</v>
      </c>
      <c r="GT94" s="198" t="s">
        <v>1267</v>
      </c>
      <c r="GV94" t="s">
        <v>1155</v>
      </c>
      <c r="GW94">
        <v>20160613</v>
      </c>
      <c r="GX94" t="s">
        <v>1247</v>
      </c>
      <c r="GZ94" t="s">
        <v>1246</v>
      </c>
      <c r="HB94" t="s">
        <v>1149</v>
      </c>
      <c r="HC94" t="s">
        <v>1206</v>
      </c>
      <c r="HE94" t="s">
        <v>1246</v>
      </c>
      <c r="HG94" t="s">
        <v>1147</v>
      </c>
      <c r="HH94" t="s">
        <v>1277</v>
      </c>
      <c r="HI94" t="s">
        <v>1</v>
      </c>
      <c r="HJ94" t="s">
        <v>34</v>
      </c>
      <c r="HK94" t="s">
        <v>785</v>
      </c>
      <c r="HL94" t="s">
        <v>1284</v>
      </c>
      <c r="HM94" t="s">
        <v>1205</v>
      </c>
      <c r="HN94" t="s">
        <v>987</v>
      </c>
      <c r="HO94" s="198" t="s">
        <v>1193</v>
      </c>
      <c r="HQ94" s="198" t="s">
        <v>1249</v>
      </c>
      <c r="HR94" s="198" t="s">
        <v>1267</v>
      </c>
      <c r="HT94" t="s">
        <v>1155</v>
      </c>
      <c r="HU94">
        <v>20160614</v>
      </c>
      <c r="HV94" t="s">
        <v>1247</v>
      </c>
      <c r="HX94" t="s">
        <v>1246</v>
      </c>
      <c r="HZ94" t="s">
        <v>1149</v>
      </c>
      <c r="IA94" t="s">
        <v>1206</v>
      </c>
      <c r="IC94" t="s">
        <v>1246</v>
      </c>
      <c r="IE94" t="s">
        <v>1147</v>
      </c>
      <c r="IF94" t="s">
        <v>1277</v>
      </c>
      <c r="IG94" t="s">
        <v>1</v>
      </c>
      <c r="IH94" t="s">
        <v>34</v>
      </c>
      <c r="II94" t="s">
        <v>785</v>
      </c>
      <c r="IJ94" t="s">
        <v>1286</v>
      </c>
      <c r="IK94" t="s">
        <v>1205</v>
      </c>
      <c r="IL94" t="s">
        <v>1287</v>
      </c>
      <c r="IN94" s="198" t="s">
        <v>1289</v>
      </c>
      <c r="IQ94" s="198" t="s">
        <v>1249</v>
      </c>
      <c r="IR94" s="198" t="s">
        <v>1267</v>
      </c>
      <c r="IT94" t="s">
        <v>1155</v>
      </c>
      <c r="IU94">
        <v>20160615</v>
      </c>
      <c r="IV94" t="s">
        <v>1247</v>
      </c>
      <c r="IX94" t="s">
        <v>1246</v>
      </c>
      <c r="IZ94" t="s">
        <v>1149</v>
      </c>
      <c r="JA94" t="s">
        <v>1206</v>
      </c>
      <c r="JC94" t="s">
        <v>1246</v>
      </c>
      <c r="JE94" t="s">
        <v>1147</v>
      </c>
      <c r="JF94" t="s">
        <v>1277</v>
      </c>
      <c r="JG94" t="s">
        <v>1</v>
      </c>
      <c r="JH94" t="s">
        <v>34</v>
      </c>
      <c r="JI94" t="s">
        <v>785</v>
      </c>
      <c r="JJ94" t="s">
        <v>1286</v>
      </c>
      <c r="JK94" t="s">
        <v>1205</v>
      </c>
      <c r="JL94" t="s">
        <v>1287</v>
      </c>
      <c r="JN94" s="198" t="s">
        <v>1289</v>
      </c>
      <c r="JQ94" s="198" t="s">
        <v>1249</v>
      </c>
      <c r="JR94" s="198" t="s">
        <v>1267</v>
      </c>
      <c r="JT94" t="s">
        <v>1155</v>
      </c>
      <c r="JU94">
        <v>20160616</v>
      </c>
      <c r="JV94" t="s">
        <v>1247</v>
      </c>
      <c r="JX94" t="s">
        <v>1246</v>
      </c>
      <c r="JZ94" t="s">
        <v>1149</v>
      </c>
      <c r="KA94" t="s">
        <v>1206</v>
      </c>
      <c r="KC94" t="s">
        <v>1246</v>
      </c>
      <c r="KE94" t="s">
        <v>1147</v>
      </c>
      <c r="KF94" t="s">
        <v>1277</v>
      </c>
      <c r="KG94" t="s">
        <v>1</v>
      </c>
      <c r="KH94" t="s">
        <v>34</v>
      </c>
      <c r="KI94" t="s">
        <v>785</v>
      </c>
      <c r="KJ94" t="s">
        <v>1286</v>
      </c>
      <c r="KK94" t="s">
        <v>1205</v>
      </c>
      <c r="KL94" t="s">
        <v>1287</v>
      </c>
      <c r="KN94" s="198" t="s">
        <v>1289</v>
      </c>
      <c r="KQ94" s="198" t="s">
        <v>1249</v>
      </c>
      <c r="KR94" s="198" t="s">
        <v>1267</v>
      </c>
      <c r="KT94" t="s">
        <v>1155</v>
      </c>
      <c r="KX94" t="s">
        <v>1246</v>
      </c>
      <c r="KZ94" t="s">
        <v>1149</v>
      </c>
      <c r="LA94" t="s">
        <v>1206</v>
      </c>
      <c r="LC94" t="s">
        <v>1246</v>
      </c>
      <c r="LE94" t="s">
        <v>1147</v>
      </c>
      <c r="LG94" t="s">
        <v>1</v>
      </c>
      <c r="LH94" t="s">
        <v>34</v>
      </c>
      <c r="LI94" t="s">
        <v>785</v>
      </c>
      <c r="LK94" t="s">
        <v>1205</v>
      </c>
      <c r="LL94" t="s">
        <v>1287</v>
      </c>
      <c r="LN94" s="198" t="s">
        <v>1289</v>
      </c>
      <c r="LQ94" s="198" t="s">
        <v>1249</v>
      </c>
      <c r="LR94" s="198" t="s">
        <v>1267</v>
      </c>
      <c r="LT94" t="s">
        <v>1155</v>
      </c>
      <c r="LU94">
        <v>20160620</v>
      </c>
      <c r="LV94" t="s">
        <v>1247</v>
      </c>
      <c r="LX94" t="s">
        <v>1246</v>
      </c>
      <c r="LZ94" t="s">
        <v>1149</v>
      </c>
      <c r="MA94" t="s">
        <v>1206</v>
      </c>
      <c r="MC94" t="s">
        <v>1246</v>
      </c>
      <c r="ME94" t="s">
        <v>1147</v>
      </c>
      <c r="MF94" t="s">
        <v>1277</v>
      </c>
      <c r="MG94" t="s">
        <v>1</v>
      </c>
      <c r="MH94" t="s">
        <v>34</v>
      </c>
      <c r="MI94" t="s">
        <v>785</v>
      </c>
      <c r="MJ94" t="s">
        <v>1286</v>
      </c>
      <c r="MK94" t="s">
        <v>1205</v>
      </c>
      <c r="ML94" t="s">
        <v>1287</v>
      </c>
      <c r="MN94" s="198" t="s">
        <v>1289</v>
      </c>
      <c r="MQ94" s="198" t="s">
        <v>1249</v>
      </c>
      <c r="MR94" s="198" t="s">
        <v>1267</v>
      </c>
      <c r="MT94" t="s">
        <v>1155</v>
      </c>
      <c r="MU94">
        <v>20160621</v>
      </c>
      <c r="MV94" t="s">
        <v>1247</v>
      </c>
      <c r="MX94" t="s">
        <v>1246</v>
      </c>
      <c r="MZ94" t="s">
        <v>1149</v>
      </c>
      <c r="NA94" t="s">
        <v>1206</v>
      </c>
      <c r="NC94" t="s">
        <v>1246</v>
      </c>
      <c r="NE94" t="s">
        <v>1147</v>
      </c>
      <c r="NF94" t="s">
        <v>1277</v>
      </c>
      <c r="NG94" t="s">
        <v>1</v>
      </c>
      <c r="NH94" t="s">
        <v>34</v>
      </c>
      <c r="NI94" t="s">
        <v>785</v>
      </c>
      <c r="NJ94" t="s">
        <v>1286</v>
      </c>
      <c r="NK94" t="s">
        <v>1298</v>
      </c>
      <c r="NL94" t="s">
        <v>1287</v>
      </c>
      <c r="NN94" s="198" t="s">
        <v>1289</v>
      </c>
      <c r="NQ94" s="198" t="s">
        <v>1249</v>
      </c>
      <c r="NR94" s="198" t="s">
        <v>1267</v>
      </c>
      <c r="NT94" t="s">
        <v>1155</v>
      </c>
      <c r="NU94">
        <v>20160622</v>
      </c>
      <c r="NV94" t="s">
        <v>1247</v>
      </c>
      <c r="NX94" t="s">
        <v>1246</v>
      </c>
      <c r="NZ94" t="s">
        <v>1149</v>
      </c>
      <c r="OA94" t="s">
        <v>1206</v>
      </c>
      <c r="OC94" t="s">
        <v>1246</v>
      </c>
      <c r="OE94" t="s">
        <v>1147</v>
      </c>
      <c r="OF94" t="s">
        <v>1277</v>
      </c>
      <c r="OG94" t="s">
        <v>1</v>
      </c>
      <c r="OH94" t="s">
        <v>34</v>
      </c>
      <c r="OI94" t="s">
        <v>785</v>
      </c>
      <c r="OJ94" t="s">
        <v>1286</v>
      </c>
      <c r="OK94" t="s">
        <v>1205</v>
      </c>
      <c r="OL94" t="s">
        <v>1287</v>
      </c>
      <c r="ON94" s="198" t="s">
        <v>1289</v>
      </c>
      <c r="OQ94" s="198" t="s">
        <v>1249</v>
      </c>
      <c r="OR94" s="198" t="s">
        <v>1267</v>
      </c>
      <c r="OT94" t="str">
        <f>OT12</f>
        <v>prev</v>
      </c>
      <c r="OU94">
        <f>OU12</f>
        <v>20160623</v>
      </c>
      <c r="OV94" t="str">
        <f>OV12</f>
        <v>SEA1</v>
      </c>
      <c r="OX94" t="str">
        <f>OX12</f>
        <v>SEA2</v>
      </c>
      <c r="OZ94" t="str">
        <f t="shared" ref="OZ94:PA94" si="206">OZ12</f>
        <v>ACT</v>
      </c>
      <c r="PA94" t="str">
        <f t="shared" si="206"/>
        <v>SIG</v>
      </c>
      <c r="PC94" t="str">
        <f t="shared" ref="PC94" si="207">PC12</f>
        <v>SEA2</v>
      </c>
      <c r="PE94" t="str">
        <f t="shared" ref="PE94:PL94" si="208">PE12</f>
        <v>PctChg</v>
      </c>
      <c r="PF94" t="str">
        <f t="shared" si="208"/>
        <v>vStart</v>
      </c>
      <c r="PG94" t="str">
        <f t="shared" si="208"/>
        <v>lb</v>
      </c>
      <c r="PH94" t="str">
        <f t="shared" si="208"/>
        <v>Submit</v>
      </c>
      <c r="PI94" t="str">
        <f t="shared" si="208"/>
        <v>c2qty</v>
      </c>
      <c r="PJ94" t="str">
        <f t="shared" si="208"/>
        <v>safef</v>
      </c>
      <c r="PK94" t="str">
        <f t="shared" si="208"/>
        <v>FIN</v>
      </c>
      <c r="PL94" t="str">
        <f t="shared" si="208"/>
        <v>value-noDPS</v>
      </c>
      <c r="PN94" s="198" t="str">
        <f t="shared" ref="PN94" si="209">PN12</f>
        <v>PNL SIG-noDPS</v>
      </c>
      <c r="PQ94" s="198" t="str">
        <f t="shared" ref="PQ94:PR94" si="210">PQ12</f>
        <v>PNL SEA2</v>
      </c>
      <c r="PR94" s="198" t="str">
        <f t="shared" si="210"/>
        <v>PNL SEA3</v>
      </c>
      <c r="PT94" t="str">
        <f>PT12</f>
        <v>prev</v>
      </c>
      <c r="PU94">
        <f>PU12</f>
        <v>20160624</v>
      </c>
      <c r="PV94" t="str">
        <f>PV12</f>
        <v>SEA1</v>
      </c>
      <c r="PX94" t="str">
        <f>PX12</f>
        <v>SEA2</v>
      </c>
      <c r="PZ94" t="str">
        <f t="shared" ref="PZ94:QA94" si="211">PZ12</f>
        <v>ACT</v>
      </c>
      <c r="QA94" t="str">
        <f t="shared" si="211"/>
        <v>SIG</v>
      </c>
      <c r="QC94" t="str">
        <f t="shared" ref="QC94" si="212">QC12</f>
        <v>SEA2</v>
      </c>
      <c r="QE94" t="str">
        <f t="shared" ref="QE94:QL94" si="213">QE12</f>
        <v>PctChg</v>
      </c>
      <c r="QF94" t="str">
        <f t="shared" si="213"/>
        <v>vStart</v>
      </c>
      <c r="QG94" t="str">
        <f t="shared" si="213"/>
        <v>lb</v>
      </c>
      <c r="QH94" t="str">
        <f t="shared" si="213"/>
        <v>Submit</v>
      </c>
      <c r="QI94" t="str">
        <f t="shared" si="213"/>
        <v>c2qty</v>
      </c>
      <c r="QJ94" t="str">
        <f t="shared" si="213"/>
        <v>safef</v>
      </c>
      <c r="QK94" t="str">
        <f t="shared" si="213"/>
        <v>FIN</v>
      </c>
      <c r="QL94" t="str">
        <f t="shared" si="213"/>
        <v>value-noDPS</v>
      </c>
      <c r="QN94" s="198" t="str">
        <f t="shared" ref="QN94" si="214">QN12</f>
        <v>PNL SIG-noDPS</v>
      </c>
      <c r="QQ94" s="198" t="str">
        <f t="shared" ref="QQ94:QR94" si="215">QQ12</f>
        <v>PNL SEA2</v>
      </c>
      <c r="QR94" s="198" t="str">
        <f t="shared" si="215"/>
        <v>PNL SEA3</v>
      </c>
    </row>
    <row r="95" spans="1:460"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1350404.0480610558</v>
      </c>
      <c r="CH95" s="139">
        <f>SUM(CH96:CH123)</f>
        <v>3171.1544983826043</v>
      </c>
      <c r="CI95" s="139">
        <f>SUM(CI96:CI123)</f>
        <v>2355.1212085491388</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1350404.0480610558</v>
      </c>
      <c r="CY95" s="199">
        <f>SUM(CY96:CY173)</f>
        <v>-6225.1724239759051</v>
      </c>
      <c r="CZ95" s="199">
        <f>SUM(CZ96:CZ123)</f>
        <v>-4700.3213741066129</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1350404.0480610558</v>
      </c>
      <c r="DP95" s="199">
        <f>SUM(DP96:DP173)</f>
        <v>442.95748759216087</v>
      </c>
      <c r="DQ95" s="199">
        <f>SUM(DQ96:DQ123)</f>
        <v>346.91015689451592</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f>COUNTIF(OU96:OU123,1)/28</f>
        <v>0</v>
      </c>
      <c r="OV95" s="197">
        <f>COUNTIF(OV96:OV123,1)/28</f>
        <v>0.5714285714285714</v>
      </c>
      <c r="OW95" s="197"/>
      <c r="OX95" s="197">
        <f>COUNTIF(OX96:OX123,1)/28</f>
        <v>0.5714285714285714</v>
      </c>
      <c r="OY95" s="197"/>
      <c r="OZ95" s="197">
        <f>COUNTIF(OZ96:OZ123,1)/28</f>
        <v>0</v>
      </c>
      <c r="PA95" s="194">
        <f>SUM(PA96:PA123)/28</f>
        <v>1</v>
      </c>
      <c r="PB95" s="194"/>
      <c r="PC95" s="194">
        <f>SUM(PC96:PC123)/28</f>
        <v>0</v>
      </c>
      <c r="PD95" s="241"/>
      <c r="PE95" s="128"/>
      <c r="PF95" s="128"/>
      <c r="PG95" s="128"/>
      <c r="PH95" s="128"/>
      <c r="PI95" s="128"/>
      <c r="PJ95" s="190">
        <v>0.25</v>
      </c>
      <c r="PK95" s="128"/>
      <c r="PL95" s="195">
        <f>SUM(PL96:PL173)</f>
        <v>1350404.0480610558</v>
      </c>
      <c r="PM95" s="195"/>
      <c r="PN95" s="199">
        <f>SUM(PN96:PN173)</f>
        <v>0</v>
      </c>
      <c r="PO95" s="199"/>
      <c r="PP95" s="199"/>
      <c r="PQ95" s="199">
        <f>SUM(PQ96:PQ123)</f>
        <v>0</v>
      </c>
      <c r="PR95" s="199">
        <f>SUM(PR96:PR123)</f>
        <v>0</v>
      </c>
      <c r="PT95" s="128" t="s">
        <v>1201</v>
      </c>
      <c r="PU95" s="197">
        <f>COUNTIF(PU96:PU123,1)/28</f>
        <v>0</v>
      </c>
      <c r="PV95" s="197">
        <f>COUNTIF(PV96:PV123,1)/28</f>
        <v>0.5714285714285714</v>
      </c>
      <c r="PW95" s="197"/>
      <c r="PX95" s="197">
        <f>COUNTIF(PX96:PX123,1)/28</f>
        <v>0.5714285714285714</v>
      </c>
      <c r="PY95" s="197"/>
      <c r="PZ95" s="197">
        <f>COUNTIF(PZ96:PZ123,1)/28</f>
        <v>0</v>
      </c>
      <c r="QA95" s="194">
        <f>SUM(QA96:QA123)/28</f>
        <v>1</v>
      </c>
      <c r="QB95" s="194"/>
      <c r="QC95" s="194">
        <f>SUM(QC96:QC123)/28</f>
        <v>0</v>
      </c>
      <c r="QD95" s="241"/>
      <c r="QE95" s="128"/>
      <c r="QF95" s="128"/>
      <c r="QG95" s="128"/>
      <c r="QH95" s="128"/>
      <c r="QI95" s="128"/>
      <c r="QJ95" s="190">
        <v>0.25</v>
      </c>
      <c r="QK95" s="128"/>
      <c r="QL95" s="195">
        <f>SUM(QL96:QL173)</f>
        <v>1350404.0480610558</v>
      </c>
      <c r="QM95" s="195"/>
      <c r="QN95" s="199">
        <f>SUM(QN96:QN173)</f>
        <v>0</v>
      </c>
      <c r="QO95" s="199"/>
      <c r="QP95" s="199"/>
      <c r="QQ95" s="199">
        <f>SUM(QQ96:QQ123)</f>
        <v>0</v>
      </c>
      <c r="QR95" s="199">
        <f>SUM(QR96:QR123)</f>
        <v>0</v>
      </c>
    </row>
    <row r="96" spans="1:460"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16">IF(J96="","FALSE","TRUE")</f>
        <v>TRUE</v>
      </c>
      <c r="N96">
        <f>ROUND(MARGIN!$J15,0)</f>
        <v>7</v>
      </c>
      <c r="P96">
        <f t="shared" ref="P96:P123" si="217">-J96+Q96</f>
        <v>0</v>
      </c>
      <c r="Q96">
        <v>-1</v>
      </c>
      <c r="T96" s="117" t="s">
        <v>788</v>
      </c>
      <c r="U96">
        <v>50</v>
      </c>
      <c r="V96" t="str">
        <f t="shared" ref="V96:V123" si="218">IF(Q96="","FALSE","TRUE")</f>
        <v>TRUE</v>
      </c>
      <c r="W96">
        <f>ROUND(MARGIN!$J15,0)</f>
        <v>7</v>
      </c>
      <c r="Z96">
        <f t="shared" ref="Z96:Z123" si="219">-Q96+AA96</f>
        <v>2</v>
      </c>
      <c r="AA96">
        <v>1</v>
      </c>
      <c r="AD96" s="117" t="s">
        <v>962</v>
      </c>
      <c r="AE96">
        <v>50</v>
      </c>
      <c r="AF96" t="str">
        <f t="shared" ref="AF96:AF123" si="220">IF(AA96="","FALSE","TRUE")</f>
        <v>TRUE</v>
      </c>
      <c r="AG96">
        <f>ROUND(MARGIN!$J15,0)</f>
        <v>7</v>
      </c>
      <c r="AH96">
        <f t="shared" ref="AH96:AH123" si="221">IF(ABS(AA96+AB96)=2,ROUND(AG96*(1+$X$13),0),IF(AB96="",AG96,ROUND(AG96*(1+-$AH$13),0)))</f>
        <v>7</v>
      </c>
      <c r="AK96">
        <f t="shared" ref="AK96:AK123" si="222">-AA96+AL96</f>
        <v>-2</v>
      </c>
      <c r="AL96">
        <v>-1</v>
      </c>
      <c r="AO96" s="117" t="s">
        <v>962</v>
      </c>
      <c r="AP96">
        <v>50</v>
      </c>
      <c r="AQ96" t="str">
        <f t="shared" ref="AQ96:AQ123" si="223">IF(AL96="","FALSE","TRUE")</f>
        <v>TRUE</v>
      </c>
      <c r="AR96">
        <f>ROUND(MARGIN!$J15,0)</f>
        <v>7</v>
      </c>
      <c r="AS96">
        <f t="shared" ref="AS96:AS123" si="224">IF(ABS(AL96+AM96)=2,ROUND(AR96*(1+$X$13),0),IF(AM96="",AR96,ROUND(AR96*(1+-$AH$13),0)))</f>
        <v>7</v>
      </c>
      <c r="AV96">
        <f t="shared" ref="AV96:AV123" si="225">-AL96+AW96</f>
        <v>0</v>
      </c>
      <c r="AW96">
        <v>-1</v>
      </c>
      <c r="AZ96" s="117" t="s">
        <v>962</v>
      </c>
      <c r="BA96">
        <v>50</v>
      </c>
      <c r="BB96" t="str">
        <f t="shared" ref="BB96:BB123" si="226">IF(AW96="","FALSE","TRUE")</f>
        <v>TRUE</v>
      </c>
      <c r="BC96">
        <f>ROUND(MARGIN!$J15,0)</f>
        <v>7</v>
      </c>
      <c r="BD96">
        <f t="shared" ref="BD96:BD123" si="227">IF(ABS(AW96+AX96)=2,ROUND(BC96*(1+$X$13),0),IF(AX96="",BC96,ROUND(BC96*(1+-$AH$13),0)))</f>
        <v>7</v>
      </c>
      <c r="BG96">
        <f t="shared" ref="BG96:BG123" si="228">-AW96+BH96</f>
        <v>1</v>
      </c>
      <c r="BL96" s="117" t="s">
        <v>962</v>
      </c>
      <c r="BM96">
        <v>50</v>
      </c>
      <c r="BN96" t="str">
        <f t="shared" ref="BN96:BN123" si="229">IF(BH96="","FALSE","TRUE")</f>
        <v>FALSE</v>
      </c>
      <c r="BO96">
        <f>ROUND(MARGIN!$J15,0)</f>
        <v>7</v>
      </c>
      <c r="BP96">
        <f t="shared" ref="BP96:BP123" si="230">IF(ABS(BH96+BI96)=2,ROUND(BO96*(1+$X$13),0),IF(BI96="",BO96,ROUND(BO96*(1+-$AH$13),0)))</f>
        <v>7</v>
      </c>
      <c r="BT96">
        <f t="shared" ref="BT96:BT123" si="231">-BI96+BU96</f>
        <v>-1</v>
      </c>
      <c r="BU96">
        <v>-1</v>
      </c>
      <c r="BV96">
        <v>-1</v>
      </c>
      <c r="BW96">
        <v>-1</v>
      </c>
      <c r="BX96">
        <f t="shared" ref="BX96:BX123" si="232">IF(BU96=BW96,1,0)</f>
        <v>1</v>
      </c>
      <c r="BY96">
        <f t="shared" ref="BY96:BY123" si="233">IF(BW96=BV96,1,0)</f>
        <v>1</v>
      </c>
      <c r="BZ96" s="187">
        <v>-3.3833771570200002E-3</v>
      </c>
      <c r="CA96" s="117" t="s">
        <v>962</v>
      </c>
      <c r="CB96">
        <v>50</v>
      </c>
      <c r="CC96" t="str">
        <f t="shared" ref="CC96:CC123" si="234">IF(BU96="","FALSE","TRUE")</f>
        <v>TRUE</v>
      </c>
      <c r="CD96">
        <f>ROUND(MARGIN!$J12,0)</f>
        <v>7</v>
      </c>
      <c r="CE96">
        <f t="shared" ref="CE96:CE123" si="235">IF(ABS(BU96+BW96)=2,ROUND(CD96*(1+$X$13),0),IF(BW96="",CD96,ROUND(CD96*(1+-$AH$13),0)))</f>
        <v>9</v>
      </c>
      <c r="CF96">
        <f>CD96</f>
        <v>7</v>
      </c>
      <c r="CG96" s="139">
        <f>CF96*10000*MARGIN!$G12/MARGIN!$D12</f>
        <v>53068.086344000003</v>
      </c>
      <c r="CH96" s="145">
        <f t="shared" ref="CH96:CH123" si="236">IF(BX96=1,ABS(CG96*BZ96),-ABS(CG96*BZ96))</f>
        <v>179.54935110305462</v>
      </c>
      <c r="CI96" s="145">
        <f t="shared" ref="CI96:CI123" si="237">IF(BY96=1,ABS(CG96*BZ96),-ABS(CG96*BZ96))</f>
        <v>179.54935110305462</v>
      </c>
      <c r="CK96">
        <f t="shared" ref="CK96:CK123" si="238">-BU96+CL96</f>
        <v>0</v>
      </c>
      <c r="CL96">
        <v>-1</v>
      </c>
      <c r="CM96">
        <v>-1</v>
      </c>
      <c r="CN96">
        <v>1</v>
      </c>
      <c r="CO96">
        <f t="shared" ref="CO96:CO123" si="239">IF(CL96=CN96,1,0)</f>
        <v>0</v>
      </c>
      <c r="CP96">
        <f t="shared" ref="CP96:CP123" si="240">IF(CN96=CM96,1,0)</f>
        <v>0</v>
      </c>
      <c r="CQ96">
        <v>5.8157128267200004E-3</v>
      </c>
      <c r="CR96" s="117" t="s">
        <v>1189</v>
      </c>
      <c r="CS96">
        <v>50</v>
      </c>
      <c r="CT96" t="str">
        <f t="shared" ref="CT96:CT123" si="241">IF(CL96="","FALSE","TRUE")</f>
        <v>TRUE</v>
      </c>
      <c r="CU96">
        <f>ROUND(MARGIN!$J12,0)</f>
        <v>7</v>
      </c>
      <c r="CV96">
        <f>ROUND(IF(CL96=CM96,CU96*(1+$CV$95),CU96*(1-$CV$95)),0)</f>
        <v>9</v>
      </c>
      <c r="CW96">
        <f>CU96</f>
        <v>7</v>
      </c>
      <c r="CX96" s="139">
        <f>CW96*10000*MARGIN!$G12/MARGIN!$D12</f>
        <v>53068.086344000003</v>
      </c>
      <c r="CY96" s="200">
        <f t="shared" ref="CY96:CY123" si="242">IF(CO96=1,ABS(CX96*CQ96),-ABS(CX96*CQ96))</f>
        <v>-308.62875044028533</v>
      </c>
      <c r="CZ96" s="200">
        <f t="shared" ref="CZ96:CZ123" si="243">IF(CP96=1,ABS(CX96*CQ96),-ABS(CX96*CQ96))</f>
        <v>-308.62875044028533</v>
      </c>
      <c r="DB96">
        <f t="shared" ref="DB96:DB123" si="244">-CL96+DC96</f>
        <v>0</v>
      </c>
      <c r="DC96">
        <v>-1</v>
      </c>
      <c r="DD96">
        <v>-1</v>
      </c>
      <c r="DE96">
        <v>1</v>
      </c>
      <c r="DF96">
        <f t="shared" ref="DF96:DF123" si="245">IF(DC96=DE96,1,0)</f>
        <v>0</v>
      </c>
      <c r="DG96">
        <f t="shared" ref="DG96:DG123" si="246">IF(DE96=DD96,1,0)</f>
        <v>0</v>
      </c>
      <c r="DH96">
        <v>4.2119910119099999E-3</v>
      </c>
      <c r="DI96" s="117" t="s">
        <v>1189</v>
      </c>
      <c r="DJ96">
        <v>50</v>
      </c>
      <c r="DK96" t="str">
        <f t="shared" ref="DK96:DK123" si="247">IF(DC96="","FALSE","TRUE")</f>
        <v>TRUE</v>
      </c>
      <c r="DL96">
        <f>ROUND(MARGIN!$J12,0)</f>
        <v>7</v>
      </c>
      <c r="DM96">
        <f>ROUND(IF(DC96=DD96,DL96*(1+$CV$95),DL96*(1-$CV$95)),0)</f>
        <v>9</v>
      </c>
      <c r="DN96">
        <f>DL96</f>
        <v>7</v>
      </c>
      <c r="DO96" s="139">
        <f>DN96*10000*MARGIN!$G12/MARGIN!$D12</f>
        <v>53068.086344000003</v>
      </c>
      <c r="DP96" s="200">
        <f t="shared" ref="DP96:DP123" si="248">IF(DF96=1,ABS(DO96*DH96),-ABS(DO96*DH96))</f>
        <v>-223.52230270019183</v>
      </c>
      <c r="DQ96" s="200">
        <f t="shared" ref="DQ96:DQ123" si="249">IF(DG96=1,ABS(DO96*DH96),-ABS(DO96*DH96))</f>
        <v>-223.52230270019183</v>
      </c>
      <c r="DS96">
        <v>2</v>
      </c>
      <c r="DT96">
        <v>1</v>
      </c>
      <c r="DU96">
        <v>1</v>
      </c>
      <c r="DV96">
        <v>-1</v>
      </c>
      <c r="DW96">
        <v>0</v>
      </c>
      <c r="DX96">
        <v>0</v>
      </c>
      <c r="DY96">
        <v>-4.1849622229900001E-3</v>
      </c>
      <c r="DZ96" s="117" t="s">
        <v>1189</v>
      </c>
      <c r="EA96">
        <v>50</v>
      </c>
      <c r="EB96" t="s">
        <v>1273</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1273</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1273</v>
      </c>
      <c r="FP96">
        <v>10</v>
      </c>
      <c r="FQ96">
        <v>8</v>
      </c>
      <c r="FR96">
        <v>10</v>
      </c>
      <c r="FS96" s="139">
        <v>74243.756120000005</v>
      </c>
      <c r="FT96" s="200">
        <v>0</v>
      </c>
      <c r="FU96" s="200"/>
      <c r="FV96" s="200">
        <v>0</v>
      </c>
      <c r="FX96">
        <v>0</v>
      </c>
      <c r="FZ96">
        <v>1</v>
      </c>
      <c r="GB96">
        <v>1</v>
      </c>
      <c r="GE96">
        <v>1</v>
      </c>
      <c r="GG96">
        <v>0</v>
      </c>
      <c r="GJ96" s="117" t="s">
        <v>1189</v>
      </c>
      <c r="GK96">
        <v>50</v>
      </c>
      <c r="GL96" t="s">
        <v>1283</v>
      </c>
      <c r="GM96">
        <v>10</v>
      </c>
      <c r="GN96">
        <v>8</v>
      </c>
      <c r="GO96">
        <v>10</v>
      </c>
      <c r="GP96" s="139">
        <v>74243.756120000005</v>
      </c>
      <c r="GQ96" s="200">
        <v>0</v>
      </c>
      <c r="GR96" s="200"/>
      <c r="GS96" s="200">
        <v>0</v>
      </c>
      <c r="GT96" s="200">
        <v>0</v>
      </c>
      <c r="GV96">
        <v>0</v>
      </c>
      <c r="GX96">
        <v>1</v>
      </c>
      <c r="GZ96">
        <v>1</v>
      </c>
      <c r="HC96">
        <v>1</v>
      </c>
      <c r="HE96">
        <v>0</v>
      </c>
      <c r="HH96" s="117" t="s">
        <v>1189</v>
      </c>
      <c r="HI96">
        <v>50</v>
      </c>
      <c r="HJ96" t="s">
        <v>1283</v>
      </c>
      <c r="HK96">
        <v>10</v>
      </c>
      <c r="HL96">
        <v>8</v>
      </c>
      <c r="HM96">
        <v>10</v>
      </c>
      <c r="HN96" s="139">
        <v>73928.663719999997</v>
      </c>
      <c r="HO96" s="200">
        <v>0</v>
      </c>
      <c r="HP96" s="200"/>
      <c r="HQ96" s="200">
        <v>0</v>
      </c>
      <c r="HR96" s="200">
        <v>0</v>
      </c>
      <c r="HT96">
        <v>0</v>
      </c>
      <c r="HV96">
        <v>1</v>
      </c>
      <c r="HX96">
        <v>1</v>
      </c>
      <c r="IA96">
        <v>1</v>
      </c>
      <c r="IC96">
        <v>0</v>
      </c>
      <c r="IF96" s="117" t="s">
        <v>1189</v>
      </c>
      <c r="IG96">
        <v>50</v>
      </c>
      <c r="IH96" t="s">
        <v>1283</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1283</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1283</v>
      </c>
      <c r="KI96">
        <v>8</v>
      </c>
      <c r="KJ96">
        <v>6</v>
      </c>
      <c r="KK96">
        <v>8</v>
      </c>
      <c r="KL96" s="139">
        <v>59655.572352000003</v>
      </c>
      <c r="KM96" s="139"/>
      <c r="KN96" s="200">
        <v>0</v>
      </c>
      <c r="KO96" s="200"/>
      <c r="KP96" s="200"/>
      <c r="KQ96" s="200">
        <v>0</v>
      </c>
      <c r="KR96" s="200">
        <v>0</v>
      </c>
      <c r="KT96">
        <v>0</v>
      </c>
      <c r="KX96">
        <v>1</v>
      </c>
      <c r="LA96">
        <v>1</v>
      </c>
      <c r="LC96">
        <v>0</v>
      </c>
      <c r="LF96" s="117"/>
      <c r="LG96">
        <v>50</v>
      </c>
      <c r="LH96" t="s">
        <v>1283</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1283</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1283</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1283</v>
      </c>
      <c r="OI96">
        <v>7</v>
      </c>
      <c r="OJ96">
        <v>5</v>
      </c>
      <c r="OK96">
        <v>7</v>
      </c>
      <c r="OL96" s="139">
        <v>53068.086344000003</v>
      </c>
      <c r="OM96" s="139"/>
      <c r="ON96" s="200">
        <v>0</v>
      </c>
      <c r="OO96" s="200"/>
      <c r="OP96" s="200"/>
      <c r="OQ96" s="200">
        <v>0</v>
      </c>
      <c r="OR96" s="200">
        <v>0</v>
      </c>
      <c r="OT96">
        <f t="shared" ref="OT96:OT123" si="250">-OE96+OU96</f>
        <v>0</v>
      </c>
      <c r="OV96">
        <v>1</v>
      </c>
      <c r="OX96">
        <v>1</v>
      </c>
      <c r="PA96">
        <f t="shared" ref="PA96:PA101" si="251">IF(OU96=OZ96,1,0)</f>
        <v>1</v>
      </c>
      <c r="PC96">
        <f>IF(OZ96=OX96,1,0)</f>
        <v>0</v>
      </c>
      <c r="PF96" s="117" t="s">
        <v>1189</v>
      </c>
      <c r="PG96">
        <v>50</v>
      </c>
      <c r="PH96" t="str">
        <f t="shared" ref="PH96:PH101" si="252">IF(OU96="","FALSE","TRUE")</f>
        <v>FALSE</v>
      </c>
      <c r="PI96">
        <f>ROUND(MARGIN!$J12,0)</f>
        <v>7</v>
      </c>
      <c r="PJ96">
        <f>ROUND(IF(OU96=OX96,PI96*(1+$CV$95),PI96*(1-$CV$95)),0)</f>
        <v>5</v>
      </c>
      <c r="PK96">
        <f>PI96</f>
        <v>7</v>
      </c>
      <c r="PL96" s="139">
        <f>PK96*10000*MARGIN!$G12/MARGIN!$D12</f>
        <v>53068.086344000003</v>
      </c>
      <c r="PM96" s="139"/>
      <c r="PN96" s="200">
        <f t="shared" ref="PN96:PN101" si="253">IF(PA96=1,ABS(PL96*PE96),-ABS(PL96*PE96))</f>
        <v>0</v>
      </c>
      <c r="PO96" s="200"/>
      <c r="PP96" s="200"/>
      <c r="PQ96" s="200">
        <f t="shared" ref="PQ96:PQ123" si="254">IF(PC96=1,ABS(PL96*PE96),-ABS(PL96*PE96))</f>
        <v>0</v>
      </c>
      <c r="PR96" s="200">
        <f t="shared" ref="PR96:PR101" si="255">IF(PE96=1,ABS(PN96*PF96),-ABS(PN96*PF96))</f>
        <v>0</v>
      </c>
      <c r="PT96">
        <f t="shared" ref="PT96:PT123" si="256">-PE96+PU96</f>
        <v>0</v>
      </c>
      <c r="PV96">
        <v>1</v>
      </c>
      <c r="PX96">
        <v>1</v>
      </c>
      <c r="QA96">
        <f t="shared" ref="QA96:QA101" si="257">IF(PU96=PZ96,1,0)</f>
        <v>1</v>
      </c>
      <c r="QC96">
        <f>IF(PZ96=PX96,1,0)</f>
        <v>0</v>
      </c>
      <c r="QF96" s="117" t="s">
        <v>1189</v>
      </c>
      <c r="QG96">
        <v>50</v>
      </c>
      <c r="QH96" t="str">
        <f t="shared" ref="QH96:QH101" si="258">IF(PU96="","FALSE","TRUE")</f>
        <v>FALSE</v>
      </c>
      <c r="QI96">
        <f>ROUND(MARGIN!$J12,0)</f>
        <v>7</v>
      </c>
      <c r="QJ96">
        <f>ROUND(IF(PU96=PX96,QI96*(1+$CV$95),QI96*(1-$CV$95)),0)</f>
        <v>5</v>
      </c>
      <c r="QK96">
        <f>QI96</f>
        <v>7</v>
      </c>
      <c r="QL96" s="139">
        <f>QK96*10000*MARGIN!$G12/MARGIN!$D12</f>
        <v>53068.086344000003</v>
      </c>
      <c r="QM96" s="139"/>
      <c r="QN96" s="200">
        <f t="shared" ref="QN96:QN101" si="259">IF(QA96=1,ABS(QL96*QE96),-ABS(QL96*QE96))</f>
        <v>0</v>
      </c>
      <c r="QO96" s="200"/>
      <c r="QP96" s="200"/>
      <c r="QQ96" s="200">
        <f t="shared" ref="QQ96:QQ123" si="260">IF(QC96=1,ABS(QL96*QE96),-ABS(QL96*QE96))</f>
        <v>0</v>
      </c>
      <c r="QR96" s="200">
        <f t="shared" ref="QR96:QR101" si="261">IF(QE96=1,ABS(QN96*QF96),-ABS(QN96*QF96))</f>
        <v>0</v>
      </c>
    </row>
    <row r="97" spans="1:460" x14ac:dyDescent="0.25">
      <c r="A97" s="186" t="s">
        <v>1207</v>
      </c>
      <c r="B97" s="167" t="s">
        <v>23</v>
      </c>
      <c r="D97" s="117" t="s">
        <v>788</v>
      </c>
      <c r="E97">
        <v>50</v>
      </c>
      <c r="F97" t="e">
        <f>IF(#REF!="","FALSE","TRUE")</f>
        <v>#REF!</v>
      </c>
      <c r="G97">
        <f>ROUND(MARGIN!$J28,0)</f>
        <v>4</v>
      </c>
      <c r="I97" t="e">
        <f>-#REF!+J97</f>
        <v>#REF!</v>
      </c>
      <c r="J97">
        <v>1</v>
      </c>
      <c r="K97" s="117" t="s">
        <v>788</v>
      </c>
      <c r="L97">
        <v>50</v>
      </c>
      <c r="M97" t="str">
        <f t="shared" si="216"/>
        <v>TRUE</v>
      </c>
      <c r="N97">
        <f>ROUND(MARGIN!$J28,0)</f>
        <v>4</v>
      </c>
      <c r="P97">
        <f t="shared" si="217"/>
        <v>0</v>
      </c>
      <c r="Q97">
        <v>1</v>
      </c>
      <c r="T97" s="117" t="s">
        <v>788</v>
      </c>
      <c r="U97">
        <v>50</v>
      </c>
      <c r="V97" t="str">
        <f t="shared" si="218"/>
        <v>TRUE</v>
      </c>
      <c r="W97">
        <f>ROUND(MARGIN!$J28,0)</f>
        <v>4</v>
      </c>
      <c r="Z97">
        <f t="shared" si="219"/>
        <v>0</v>
      </c>
      <c r="AA97">
        <v>1</v>
      </c>
      <c r="AD97" s="117" t="s">
        <v>962</v>
      </c>
      <c r="AE97">
        <v>50</v>
      </c>
      <c r="AF97" t="str">
        <f t="shared" si="220"/>
        <v>TRUE</v>
      </c>
      <c r="AG97">
        <f>ROUND(MARGIN!$J28,0)</f>
        <v>4</v>
      </c>
      <c r="AH97">
        <f t="shared" si="221"/>
        <v>4</v>
      </c>
      <c r="AK97">
        <f t="shared" si="222"/>
        <v>0</v>
      </c>
      <c r="AL97">
        <v>1</v>
      </c>
      <c r="AO97" s="117" t="s">
        <v>962</v>
      </c>
      <c r="AP97">
        <v>50</v>
      </c>
      <c r="AQ97" t="str">
        <f t="shared" si="223"/>
        <v>TRUE</v>
      </c>
      <c r="AR97">
        <f>ROUND(MARGIN!$J28,0)</f>
        <v>4</v>
      </c>
      <c r="AS97">
        <f t="shared" si="224"/>
        <v>4</v>
      </c>
      <c r="AV97">
        <f t="shared" si="225"/>
        <v>0</v>
      </c>
      <c r="AW97">
        <v>1</v>
      </c>
      <c r="AZ97" s="117" t="s">
        <v>962</v>
      </c>
      <c r="BA97">
        <v>50</v>
      </c>
      <c r="BB97" t="str">
        <f t="shared" si="226"/>
        <v>TRUE</v>
      </c>
      <c r="BC97">
        <f>ROUND(MARGIN!$J28,0)</f>
        <v>4</v>
      </c>
      <c r="BD97">
        <f t="shared" si="227"/>
        <v>4</v>
      </c>
      <c r="BG97">
        <f t="shared" si="228"/>
        <v>-1</v>
      </c>
      <c r="BL97" s="117" t="s">
        <v>962</v>
      </c>
      <c r="BM97">
        <v>50</v>
      </c>
      <c r="BN97" t="str">
        <f t="shared" si="229"/>
        <v>FALSE</v>
      </c>
      <c r="BO97">
        <f>ROUND(MARGIN!$J28,0)</f>
        <v>4</v>
      </c>
      <c r="BP97">
        <f t="shared" si="230"/>
        <v>4</v>
      </c>
      <c r="BT97">
        <f t="shared" si="231"/>
        <v>1</v>
      </c>
      <c r="BU97">
        <v>1</v>
      </c>
      <c r="BV97">
        <v>1</v>
      </c>
      <c r="BW97">
        <v>-1</v>
      </c>
      <c r="BX97">
        <f t="shared" si="232"/>
        <v>0</v>
      </c>
      <c r="BY97">
        <f t="shared" si="233"/>
        <v>0</v>
      </c>
      <c r="BZ97" s="187">
        <v>-1.3062591165E-2</v>
      </c>
      <c r="CA97" s="117" t="s">
        <v>962</v>
      </c>
      <c r="CB97">
        <v>50</v>
      </c>
      <c r="CC97" t="str">
        <f t="shared" si="234"/>
        <v>TRUE</v>
      </c>
      <c r="CD97">
        <f>ROUND(MARGIN!$J13,0)</f>
        <v>3</v>
      </c>
      <c r="CE97">
        <f t="shared" si="235"/>
        <v>2</v>
      </c>
      <c r="CF97">
        <f t="shared" ref="CF97:CF123" si="262">CD97</f>
        <v>3</v>
      </c>
      <c r="CG97" s="139">
        <f>CF97*10000*MARGIN!$G13/MARGIN!$D13</f>
        <v>44520.968370000002</v>
      </c>
      <c r="CH97" s="145">
        <f t="shared" si="236"/>
        <v>-581.55920808720646</v>
      </c>
      <c r="CI97" s="145">
        <f t="shared" si="237"/>
        <v>-581.55920808720646</v>
      </c>
      <c r="CK97">
        <f t="shared" si="238"/>
        <v>-2</v>
      </c>
      <c r="CL97">
        <v>-1</v>
      </c>
      <c r="CM97">
        <v>1</v>
      </c>
      <c r="CN97">
        <v>-1</v>
      </c>
      <c r="CO97">
        <f t="shared" si="239"/>
        <v>1</v>
      </c>
      <c r="CP97">
        <f t="shared" si="240"/>
        <v>0</v>
      </c>
      <c r="CQ97">
        <v>-4.85030092181E-3</v>
      </c>
      <c r="CR97" s="117" t="s">
        <v>1189</v>
      </c>
      <c r="CS97">
        <v>50</v>
      </c>
      <c r="CT97" t="str">
        <f t="shared" si="241"/>
        <v>TRUE</v>
      </c>
      <c r="CU97">
        <f>ROUND(MARGIN!$J13,0)</f>
        <v>3</v>
      </c>
      <c r="CV97">
        <f t="shared" ref="CV97:CV123" si="263">ROUND(IF(CL97=CM97,CU97*(1+$CV$95),CU97*(1-$CV$95)),0)</f>
        <v>2</v>
      </c>
      <c r="CW97">
        <f t="shared" ref="CW97:CW123" si="264">CU97</f>
        <v>3</v>
      </c>
      <c r="CX97" s="139">
        <f>CW97*10000*MARGIN!$G13/MARGIN!$D13</f>
        <v>44520.968370000002</v>
      </c>
      <c r="CY97" s="200">
        <f t="shared" si="242"/>
        <v>215.94009392488485</v>
      </c>
      <c r="CZ97" s="200">
        <f t="shared" si="243"/>
        <v>-215.94009392488485</v>
      </c>
      <c r="DB97">
        <f t="shared" si="244"/>
        <v>2</v>
      </c>
      <c r="DC97">
        <v>1</v>
      </c>
      <c r="DD97">
        <v>1</v>
      </c>
      <c r="DE97">
        <v>-1</v>
      </c>
      <c r="DF97">
        <f t="shared" si="245"/>
        <v>0</v>
      </c>
      <c r="DG97">
        <f t="shared" si="246"/>
        <v>0</v>
      </c>
      <c r="DH97">
        <v>-5.1189139532499999E-3</v>
      </c>
      <c r="DI97" s="117" t="s">
        <v>1189</v>
      </c>
      <c r="DJ97">
        <v>50</v>
      </c>
      <c r="DK97" t="str">
        <f t="shared" si="247"/>
        <v>TRUE</v>
      </c>
      <c r="DL97">
        <f>ROUND(MARGIN!$J13,0)</f>
        <v>3</v>
      </c>
      <c r="DM97">
        <f t="shared" ref="DM97:DM123" si="265">ROUND(IF(DC97=DD97,DL97*(1+$CV$95),DL97*(1-$CV$95)),0)</f>
        <v>4</v>
      </c>
      <c r="DN97">
        <f t="shared" ref="DN97:DN123" si="266">DL97</f>
        <v>3</v>
      </c>
      <c r="DO97" s="139">
        <f>DN97*10000*MARGIN!$G13/MARGIN!$D13</f>
        <v>44520.968370000002</v>
      </c>
      <c r="DP97" s="200">
        <f t="shared" si="248"/>
        <v>-227.89900620139491</v>
      </c>
      <c r="DQ97" s="200">
        <f t="shared" si="249"/>
        <v>-227.89900620139491</v>
      </c>
      <c r="DS97">
        <v>-2</v>
      </c>
      <c r="DT97">
        <v>-1</v>
      </c>
      <c r="DU97">
        <v>-1</v>
      </c>
      <c r="DV97">
        <v>-1</v>
      </c>
      <c r="DW97">
        <v>1</v>
      </c>
      <c r="DX97">
        <v>1</v>
      </c>
      <c r="DY97">
        <v>-4.5758373218E-3</v>
      </c>
      <c r="DZ97" s="117" t="s">
        <v>1189</v>
      </c>
      <c r="EA97">
        <v>50</v>
      </c>
      <c r="EB97" t="s">
        <v>1273</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1273</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1273</v>
      </c>
      <c r="FP97">
        <v>5</v>
      </c>
      <c r="FQ97">
        <v>6</v>
      </c>
      <c r="FR97">
        <v>5</v>
      </c>
      <c r="FS97" s="139">
        <v>72253.54853</v>
      </c>
      <c r="FT97" s="200">
        <v>0</v>
      </c>
      <c r="FU97" s="200"/>
      <c r="FV97" s="200">
        <v>0</v>
      </c>
      <c r="FX97">
        <v>0</v>
      </c>
      <c r="FZ97">
        <v>-1</v>
      </c>
      <c r="GB97">
        <v>-1</v>
      </c>
      <c r="GE97">
        <v>1</v>
      </c>
      <c r="GG97">
        <v>0</v>
      </c>
      <c r="GJ97" s="117" t="s">
        <v>1189</v>
      </c>
      <c r="GK97">
        <v>50</v>
      </c>
      <c r="GL97" t="s">
        <v>1283</v>
      </c>
      <c r="GM97">
        <v>5</v>
      </c>
      <c r="GN97">
        <v>4</v>
      </c>
      <c r="GO97">
        <v>5</v>
      </c>
      <c r="GP97" s="139">
        <v>72253.54853</v>
      </c>
      <c r="GQ97" s="200">
        <v>0</v>
      </c>
      <c r="GR97" s="200"/>
      <c r="GS97" s="200">
        <v>0</v>
      </c>
      <c r="GT97" s="200">
        <v>0</v>
      </c>
      <c r="GV97">
        <v>0</v>
      </c>
      <c r="GX97">
        <v>-1</v>
      </c>
      <c r="GZ97">
        <v>-1</v>
      </c>
      <c r="HC97">
        <v>1</v>
      </c>
      <c r="HE97">
        <v>0</v>
      </c>
      <c r="HH97" s="117" t="s">
        <v>1189</v>
      </c>
      <c r="HI97">
        <v>50</v>
      </c>
      <c r="HJ97" t="s">
        <v>1283</v>
      </c>
      <c r="HK97">
        <v>5</v>
      </c>
      <c r="HL97">
        <v>4</v>
      </c>
      <c r="HM97">
        <v>5</v>
      </c>
      <c r="HN97" s="139">
        <v>70821.411770000006</v>
      </c>
      <c r="HO97" s="200">
        <v>0</v>
      </c>
      <c r="HP97" s="200"/>
      <c r="HQ97" s="200">
        <v>0</v>
      </c>
      <c r="HR97" s="200">
        <v>0</v>
      </c>
      <c r="HT97">
        <v>0</v>
      </c>
      <c r="HV97">
        <v>-1</v>
      </c>
      <c r="HX97">
        <v>-1</v>
      </c>
      <c r="IA97">
        <v>1</v>
      </c>
      <c r="IC97">
        <v>0</v>
      </c>
      <c r="IF97" s="117" t="s">
        <v>1189</v>
      </c>
      <c r="IG97">
        <v>50</v>
      </c>
      <c r="IH97" t="s">
        <v>1283</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1283</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1283</v>
      </c>
      <c r="KI97">
        <v>4</v>
      </c>
      <c r="KJ97">
        <v>3</v>
      </c>
      <c r="KK97">
        <v>4</v>
      </c>
      <c r="KL97" s="139">
        <v>58696.496904000007</v>
      </c>
      <c r="KM97" s="139"/>
      <c r="KN97" s="200">
        <v>0</v>
      </c>
      <c r="KO97" s="200"/>
      <c r="KP97" s="200"/>
      <c r="KQ97" s="200">
        <v>0</v>
      </c>
      <c r="KR97" s="200">
        <v>0</v>
      </c>
      <c r="KT97">
        <v>0</v>
      </c>
      <c r="KX97">
        <v>-1</v>
      </c>
      <c r="LA97">
        <v>1</v>
      </c>
      <c r="LC97">
        <v>0</v>
      </c>
      <c r="LF97" s="117"/>
      <c r="LG97">
        <v>50</v>
      </c>
      <c r="LH97" t="s">
        <v>1283</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1283</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1283</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1283</v>
      </c>
      <c r="OI97">
        <v>3</v>
      </c>
      <c r="OJ97">
        <v>2</v>
      </c>
      <c r="OK97">
        <v>3</v>
      </c>
      <c r="OL97" s="139">
        <v>44520.968370000002</v>
      </c>
      <c r="OM97" s="139"/>
      <c r="ON97" s="200">
        <v>0</v>
      </c>
      <c r="OO97" s="200"/>
      <c r="OP97" s="200"/>
      <c r="OQ97" s="200">
        <v>0</v>
      </c>
      <c r="OR97" s="200">
        <v>0</v>
      </c>
      <c r="OT97">
        <f t="shared" si="250"/>
        <v>0</v>
      </c>
      <c r="OV97">
        <v>-1</v>
      </c>
      <c r="OX97">
        <v>-1</v>
      </c>
      <c r="PA97">
        <f t="shared" si="251"/>
        <v>1</v>
      </c>
      <c r="PC97">
        <f t="shared" ref="PC97:PC101" si="267">IF(OZ97=OX97,1,0)</f>
        <v>0</v>
      </c>
      <c r="PF97" s="117" t="s">
        <v>1189</v>
      </c>
      <c r="PG97">
        <v>50</v>
      </c>
      <c r="PH97" t="str">
        <f t="shared" si="252"/>
        <v>FALSE</v>
      </c>
      <c r="PI97">
        <f>ROUND(MARGIN!$J13,0)</f>
        <v>3</v>
      </c>
      <c r="PJ97">
        <f t="shared" ref="PJ97:PJ101" si="268">ROUND(IF(OU97=OX97,PI97*(1+$CV$95),PI97*(1-$CV$95)),0)</f>
        <v>2</v>
      </c>
      <c r="PK97">
        <f t="shared" ref="PK97:PK101" si="269">PI97</f>
        <v>3</v>
      </c>
      <c r="PL97" s="139">
        <f>PK97*10000*MARGIN!$G13/MARGIN!$D13</f>
        <v>44520.968370000002</v>
      </c>
      <c r="PM97" s="139"/>
      <c r="PN97" s="200">
        <f t="shared" si="253"/>
        <v>0</v>
      </c>
      <c r="PO97" s="200"/>
      <c r="PP97" s="200"/>
      <c r="PQ97" s="200">
        <f t="shared" si="254"/>
        <v>0</v>
      </c>
      <c r="PR97" s="200">
        <f t="shared" si="255"/>
        <v>0</v>
      </c>
      <c r="PT97">
        <f t="shared" si="256"/>
        <v>0</v>
      </c>
      <c r="PV97">
        <v>-1</v>
      </c>
      <c r="PX97">
        <v>-1</v>
      </c>
      <c r="QA97">
        <f t="shared" si="257"/>
        <v>1</v>
      </c>
      <c r="QC97">
        <f t="shared" ref="QC97:QC101" si="270">IF(PZ97=PX97,1,0)</f>
        <v>0</v>
      </c>
      <c r="QF97" s="117" t="s">
        <v>1189</v>
      </c>
      <c r="QG97">
        <v>50</v>
      </c>
      <c r="QH97" t="str">
        <f t="shared" si="258"/>
        <v>FALSE</v>
      </c>
      <c r="QI97">
        <f>ROUND(MARGIN!$J13,0)</f>
        <v>3</v>
      </c>
      <c r="QJ97">
        <f t="shared" ref="QJ97:QJ101" si="271">ROUND(IF(PU97=PX97,QI97*(1+$CV$95),QI97*(1-$CV$95)),0)</f>
        <v>2</v>
      </c>
      <c r="QK97">
        <f t="shared" ref="QK97:QK101" si="272">QI97</f>
        <v>3</v>
      </c>
      <c r="QL97" s="139">
        <f>QK97*10000*MARGIN!$G13/MARGIN!$D13</f>
        <v>44520.968370000002</v>
      </c>
      <c r="QM97" s="139"/>
      <c r="QN97" s="200">
        <f t="shared" si="259"/>
        <v>0</v>
      </c>
      <c r="QO97" s="200"/>
      <c r="QP97" s="200"/>
      <c r="QQ97" s="200">
        <f t="shared" si="260"/>
        <v>0</v>
      </c>
      <c r="QR97" s="200">
        <f t="shared" si="261"/>
        <v>0</v>
      </c>
    </row>
    <row r="98" spans="1:460" x14ac:dyDescent="0.25">
      <c r="A98" t="s">
        <v>1162</v>
      </c>
      <c r="B98" s="167" t="s">
        <v>7</v>
      </c>
      <c r="D98" s="117" t="s">
        <v>788</v>
      </c>
      <c r="E98">
        <v>50</v>
      </c>
      <c r="F98" t="e">
        <f>IF(#REF!="","FALSE","TRUE")</f>
        <v>#REF!</v>
      </c>
      <c r="G98">
        <f>ROUND(MARGIN!$J14,0)</f>
        <v>7</v>
      </c>
      <c r="I98" t="e">
        <f>-#REF!+J98</f>
        <v>#REF!</v>
      </c>
      <c r="J98">
        <v>-1</v>
      </c>
      <c r="K98" s="117" t="s">
        <v>788</v>
      </c>
      <c r="L98">
        <v>50</v>
      </c>
      <c r="M98" t="str">
        <f t="shared" si="216"/>
        <v>TRUE</v>
      </c>
      <c r="N98">
        <f>ROUND(MARGIN!$J14,0)</f>
        <v>7</v>
      </c>
      <c r="P98">
        <f t="shared" si="217"/>
        <v>2</v>
      </c>
      <c r="Q98">
        <v>1</v>
      </c>
      <c r="S98" t="str">
        <f>FORECAST!B58</f>
        <v>High: Apr // Low: Aug</v>
      </c>
      <c r="T98" s="117" t="s">
        <v>788</v>
      </c>
      <c r="U98">
        <v>50</v>
      </c>
      <c r="V98" t="str">
        <f t="shared" si="218"/>
        <v>TRUE</v>
      </c>
      <c r="W98">
        <f>ROUND(MARGIN!$J14,0)</f>
        <v>7</v>
      </c>
      <c r="Z98">
        <f t="shared" si="219"/>
        <v>-2</v>
      </c>
      <c r="AA98">
        <v>-1</v>
      </c>
      <c r="AB98">
        <v>-1</v>
      </c>
      <c r="AC98" t="s">
        <v>961</v>
      </c>
      <c r="AD98" s="117" t="s">
        <v>789</v>
      </c>
      <c r="AE98">
        <v>50</v>
      </c>
      <c r="AF98" t="str">
        <f t="shared" si="220"/>
        <v>TRUE</v>
      </c>
      <c r="AG98">
        <f>ROUND(MARGIN!$J14,0)</f>
        <v>7</v>
      </c>
      <c r="AH98">
        <f t="shared" si="221"/>
        <v>9</v>
      </c>
      <c r="AK98">
        <f t="shared" si="222"/>
        <v>0</v>
      </c>
      <c r="AL98">
        <v>-1</v>
      </c>
      <c r="AN98" t="s">
        <v>961</v>
      </c>
      <c r="AO98" s="117" t="s">
        <v>963</v>
      </c>
      <c r="AP98">
        <v>50</v>
      </c>
      <c r="AQ98" t="str">
        <f t="shared" si="223"/>
        <v>TRUE</v>
      </c>
      <c r="AR98">
        <f>ROUND(MARGIN!$J14,0)</f>
        <v>7</v>
      </c>
      <c r="AS98">
        <f t="shared" si="224"/>
        <v>7</v>
      </c>
      <c r="AV98">
        <f t="shared" si="225"/>
        <v>2</v>
      </c>
      <c r="AW98">
        <v>1</v>
      </c>
      <c r="AY98" t="s">
        <v>961</v>
      </c>
      <c r="AZ98" s="117" t="s">
        <v>963</v>
      </c>
      <c r="BA98">
        <v>50</v>
      </c>
      <c r="BB98" t="str">
        <f t="shared" si="226"/>
        <v>TRUE</v>
      </c>
      <c r="BC98">
        <f>ROUND(MARGIN!$J14,0)</f>
        <v>7</v>
      </c>
      <c r="BD98">
        <f t="shared" si="227"/>
        <v>7</v>
      </c>
      <c r="BG98">
        <f t="shared" si="228"/>
        <v>-1</v>
      </c>
      <c r="BK98" t="s">
        <v>961</v>
      </c>
      <c r="BL98" s="117" t="s">
        <v>963</v>
      </c>
      <c r="BM98">
        <v>50</v>
      </c>
      <c r="BN98" t="str">
        <f t="shared" si="229"/>
        <v>FALSE</v>
      </c>
      <c r="BO98">
        <f>ROUND(MARGIN!$J14,0)</f>
        <v>7</v>
      </c>
      <c r="BP98">
        <f t="shared" si="230"/>
        <v>7</v>
      </c>
      <c r="BT98">
        <f t="shared" si="231"/>
        <v>1</v>
      </c>
      <c r="BU98">
        <v>1</v>
      </c>
      <c r="BV98">
        <v>-1</v>
      </c>
      <c r="BW98">
        <v>-1</v>
      </c>
      <c r="BX98">
        <f t="shared" si="232"/>
        <v>0</v>
      </c>
      <c r="BY98">
        <f t="shared" si="233"/>
        <v>1</v>
      </c>
      <c r="BZ98" s="187">
        <v>-3.2285536333900001E-3</v>
      </c>
      <c r="CA98" s="117" t="s">
        <v>963</v>
      </c>
      <c r="CB98">
        <v>50</v>
      </c>
      <c r="CC98" t="str">
        <f t="shared" si="234"/>
        <v>TRUE</v>
      </c>
      <c r="CD98">
        <f>ROUND(MARGIN!$J14,0)</f>
        <v>7</v>
      </c>
      <c r="CE98">
        <f t="shared" si="235"/>
        <v>5</v>
      </c>
      <c r="CF98">
        <f t="shared" si="262"/>
        <v>7</v>
      </c>
      <c r="CG98" s="139">
        <f>CF98*10000*MARGIN!$G14/MARGIN!$D14</f>
        <v>53267.092567465705</v>
      </c>
      <c r="CH98" s="145">
        <f t="shared" si="236"/>
        <v>-171.97566524881287</v>
      </c>
      <c r="CI98" s="145">
        <f t="shared" si="237"/>
        <v>171.97566524881287</v>
      </c>
      <c r="CK98">
        <f t="shared" si="238"/>
        <v>-2</v>
      </c>
      <c r="CL98">
        <v>-1</v>
      </c>
      <c r="CM98">
        <v>-1</v>
      </c>
      <c r="CN98">
        <v>1</v>
      </c>
      <c r="CO98">
        <f t="shared" si="239"/>
        <v>0</v>
      </c>
      <c r="CP98">
        <f t="shared" si="240"/>
        <v>0</v>
      </c>
      <c r="CQ98">
        <v>9.8955610247499996E-3</v>
      </c>
      <c r="CR98" s="117" t="s">
        <v>1189</v>
      </c>
      <c r="CS98">
        <v>50</v>
      </c>
      <c r="CT98" t="str">
        <f t="shared" si="241"/>
        <v>TRUE</v>
      </c>
      <c r="CU98">
        <f>ROUND(MARGIN!$J14,0)</f>
        <v>7</v>
      </c>
      <c r="CV98">
        <f t="shared" si="263"/>
        <v>9</v>
      </c>
      <c r="CW98">
        <f t="shared" si="264"/>
        <v>7</v>
      </c>
      <c r="CX98" s="139">
        <f>CW98*10000*MARGIN!$G14/MARGIN!$D14</f>
        <v>53267.092567465705</v>
      </c>
      <c r="CY98" s="200">
        <f t="shared" si="242"/>
        <v>-527.10776511236406</v>
      </c>
      <c r="CZ98" s="200">
        <f t="shared" si="243"/>
        <v>-527.10776511236406</v>
      </c>
      <c r="DB98">
        <f t="shared" si="244"/>
        <v>2</v>
      </c>
      <c r="DC98">
        <v>1</v>
      </c>
      <c r="DD98">
        <v>1</v>
      </c>
      <c r="DE98">
        <v>1</v>
      </c>
      <c r="DF98">
        <f t="shared" si="245"/>
        <v>1</v>
      </c>
      <c r="DG98">
        <f t="shared" si="246"/>
        <v>1</v>
      </c>
      <c r="DH98">
        <v>1.0518340804299999E-2</v>
      </c>
      <c r="DI98" s="117" t="s">
        <v>1189</v>
      </c>
      <c r="DJ98">
        <v>50</v>
      </c>
      <c r="DK98" t="str">
        <f t="shared" si="247"/>
        <v>TRUE</v>
      </c>
      <c r="DL98">
        <f>ROUND(MARGIN!$J14,0)</f>
        <v>7</v>
      </c>
      <c r="DM98">
        <f t="shared" si="265"/>
        <v>9</v>
      </c>
      <c r="DN98">
        <f t="shared" si="266"/>
        <v>7</v>
      </c>
      <c r="DO98" s="139">
        <f>DN98*10000*MARGIN!$G14/MARGIN!$D14</f>
        <v>53267.092567465705</v>
      </c>
      <c r="DP98" s="200">
        <f t="shared" si="248"/>
        <v>560.28143327879968</v>
      </c>
      <c r="DQ98" s="200">
        <f t="shared" si="249"/>
        <v>560.28143327879968</v>
      </c>
      <c r="DS98">
        <v>0</v>
      </c>
      <c r="DT98">
        <v>1</v>
      </c>
      <c r="DU98">
        <v>1</v>
      </c>
      <c r="DV98">
        <v>-1</v>
      </c>
      <c r="DW98">
        <v>0</v>
      </c>
      <c r="DX98">
        <v>0</v>
      </c>
      <c r="DY98">
        <v>-1.57444894287E-3</v>
      </c>
      <c r="DZ98" s="117" t="s">
        <v>1189</v>
      </c>
      <c r="EA98">
        <v>50</v>
      </c>
      <c r="EB98" t="s">
        <v>1273</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1273</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1273</v>
      </c>
      <c r="FP98">
        <v>10</v>
      </c>
      <c r="FQ98">
        <v>13</v>
      </c>
      <c r="FR98">
        <v>10</v>
      </c>
      <c r="FS98" s="139">
        <v>74282.779230481887</v>
      </c>
      <c r="FT98" s="200">
        <v>0</v>
      </c>
      <c r="FU98" s="200"/>
      <c r="FV98" s="200">
        <v>0</v>
      </c>
      <c r="FX98">
        <v>0</v>
      </c>
      <c r="FZ98">
        <v>1</v>
      </c>
      <c r="GB98">
        <v>1</v>
      </c>
      <c r="GE98">
        <v>1</v>
      </c>
      <c r="GG98">
        <v>0</v>
      </c>
      <c r="GJ98" s="117" t="s">
        <v>1189</v>
      </c>
      <c r="GK98">
        <v>50</v>
      </c>
      <c r="GL98" t="s">
        <v>1283</v>
      </c>
      <c r="GM98">
        <v>10</v>
      </c>
      <c r="GN98">
        <v>8</v>
      </c>
      <c r="GO98">
        <v>10</v>
      </c>
      <c r="GP98" s="139">
        <v>74282.779230481887</v>
      </c>
      <c r="GQ98" s="200">
        <v>0</v>
      </c>
      <c r="GR98" s="200"/>
      <c r="GS98" s="200">
        <v>0</v>
      </c>
      <c r="GT98" s="200">
        <v>0</v>
      </c>
      <c r="GV98">
        <v>0</v>
      </c>
      <c r="GX98">
        <v>1</v>
      </c>
      <c r="GZ98">
        <v>1</v>
      </c>
      <c r="HC98">
        <v>1</v>
      </c>
      <c r="HE98">
        <v>0</v>
      </c>
      <c r="HH98" s="117" t="s">
        <v>1189</v>
      </c>
      <c r="HI98">
        <v>50</v>
      </c>
      <c r="HJ98" t="s">
        <v>1283</v>
      </c>
      <c r="HK98">
        <v>10</v>
      </c>
      <c r="HL98">
        <v>8</v>
      </c>
      <c r="HM98">
        <v>10</v>
      </c>
      <c r="HN98" s="139">
        <v>73946.0020768432</v>
      </c>
      <c r="HO98" s="200">
        <v>0</v>
      </c>
      <c r="HP98" s="200"/>
      <c r="HQ98" s="200">
        <v>0</v>
      </c>
      <c r="HR98" s="200">
        <v>0</v>
      </c>
      <c r="HT98">
        <v>0</v>
      </c>
      <c r="HV98">
        <v>1</v>
      </c>
      <c r="HX98">
        <v>1</v>
      </c>
      <c r="IA98">
        <v>1</v>
      </c>
      <c r="IC98">
        <v>0</v>
      </c>
      <c r="IF98" s="117" t="s">
        <v>1189</v>
      </c>
      <c r="IG98">
        <v>50</v>
      </c>
      <c r="IH98" t="s">
        <v>1283</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1283</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1283</v>
      </c>
      <c r="KI98">
        <v>8</v>
      </c>
      <c r="KJ98">
        <v>6</v>
      </c>
      <c r="KK98">
        <v>8</v>
      </c>
      <c r="KL98" s="139">
        <v>59660.756773351757</v>
      </c>
      <c r="KM98" s="139"/>
      <c r="KN98" s="200">
        <v>0</v>
      </c>
      <c r="KO98" s="200"/>
      <c r="KP98" s="200"/>
      <c r="KQ98" s="200">
        <v>0</v>
      </c>
      <c r="KR98" s="200">
        <v>0</v>
      </c>
      <c r="KT98">
        <v>0</v>
      </c>
      <c r="KX98">
        <v>1</v>
      </c>
      <c r="LA98">
        <v>1</v>
      </c>
      <c r="LC98">
        <v>0</v>
      </c>
      <c r="LF98" s="117"/>
      <c r="LG98">
        <v>50</v>
      </c>
      <c r="LH98" t="s">
        <v>1283</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1283</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1283</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1283</v>
      </c>
      <c r="OI98">
        <v>7</v>
      </c>
      <c r="OJ98">
        <v>5</v>
      </c>
      <c r="OK98">
        <v>7</v>
      </c>
      <c r="OL98" s="139">
        <v>53267.092567465705</v>
      </c>
      <c r="OM98" s="139"/>
      <c r="ON98" s="200">
        <v>0</v>
      </c>
      <c r="OO98" s="200"/>
      <c r="OP98" s="200"/>
      <c r="OQ98" s="200">
        <v>0</v>
      </c>
      <c r="OR98" s="200">
        <v>0</v>
      </c>
      <c r="OT98">
        <f t="shared" si="250"/>
        <v>0</v>
      </c>
      <c r="OV98">
        <v>1</v>
      </c>
      <c r="OX98">
        <v>1</v>
      </c>
      <c r="PA98">
        <f t="shared" si="251"/>
        <v>1</v>
      </c>
      <c r="PC98">
        <f t="shared" si="267"/>
        <v>0</v>
      </c>
      <c r="PF98" s="117" t="s">
        <v>1189</v>
      </c>
      <c r="PG98">
        <v>50</v>
      </c>
      <c r="PH98" t="str">
        <f t="shared" si="252"/>
        <v>FALSE</v>
      </c>
      <c r="PI98">
        <f>ROUND(MARGIN!$J14,0)</f>
        <v>7</v>
      </c>
      <c r="PJ98">
        <f t="shared" si="268"/>
        <v>5</v>
      </c>
      <c r="PK98">
        <f t="shared" si="269"/>
        <v>7</v>
      </c>
      <c r="PL98" s="139">
        <f>PK98*10000*MARGIN!$G14/MARGIN!$D14</f>
        <v>53267.092567465705</v>
      </c>
      <c r="PM98" s="139"/>
      <c r="PN98" s="200">
        <f t="shared" si="253"/>
        <v>0</v>
      </c>
      <c r="PO98" s="200"/>
      <c r="PP98" s="200"/>
      <c r="PQ98" s="200">
        <f t="shared" si="254"/>
        <v>0</v>
      </c>
      <c r="PR98" s="200">
        <f t="shared" si="255"/>
        <v>0</v>
      </c>
      <c r="PT98">
        <f t="shared" si="256"/>
        <v>0</v>
      </c>
      <c r="PV98">
        <v>1</v>
      </c>
      <c r="PX98">
        <v>1</v>
      </c>
      <c r="QA98">
        <f t="shared" si="257"/>
        <v>1</v>
      </c>
      <c r="QC98">
        <f t="shared" si="270"/>
        <v>0</v>
      </c>
      <c r="QF98" s="117" t="s">
        <v>1189</v>
      </c>
      <c r="QG98">
        <v>50</v>
      </c>
      <c r="QH98" t="str">
        <f t="shared" si="258"/>
        <v>FALSE</v>
      </c>
      <c r="QI98">
        <f>ROUND(MARGIN!$J14,0)</f>
        <v>7</v>
      </c>
      <c r="QJ98">
        <f t="shared" si="271"/>
        <v>5</v>
      </c>
      <c r="QK98">
        <f t="shared" si="272"/>
        <v>7</v>
      </c>
      <c r="QL98" s="139">
        <f>QK98*10000*MARGIN!$G14/MARGIN!$D14</f>
        <v>53267.092567465705</v>
      </c>
      <c r="QM98" s="139"/>
      <c r="QN98" s="200">
        <f t="shared" si="259"/>
        <v>0</v>
      </c>
      <c r="QO98" s="200"/>
      <c r="QP98" s="200"/>
      <c r="QQ98" s="200">
        <f t="shared" si="260"/>
        <v>0</v>
      </c>
      <c r="QR98" s="200">
        <f t="shared" si="261"/>
        <v>0</v>
      </c>
    </row>
    <row r="99" spans="1:460" x14ac:dyDescent="0.25">
      <c r="A99" t="s">
        <v>1163</v>
      </c>
      <c r="B99" s="167" t="s">
        <v>21</v>
      </c>
      <c r="D99" s="117" t="s">
        <v>788</v>
      </c>
      <c r="E99">
        <v>50</v>
      </c>
      <c r="F99" t="e">
        <f>IF(#REF!="","FALSE","TRUE")</f>
        <v>#REF!</v>
      </c>
      <c r="G99">
        <f>ROUND(MARGIN!$J13,0)</f>
        <v>3</v>
      </c>
      <c r="I99" t="e">
        <f>-#REF!+J99</f>
        <v>#REF!</v>
      </c>
      <c r="J99">
        <v>1</v>
      </c>
      <c r="K99" s="117" t="s">
        <v>788</v>
      </c>
      <c r="L99">
        <v>50</v>
      </c>
      <c r="M99" t="str">
        <f t="shared" si="216"/>
        <v>TRUE</v>
      </c>
      <c r="N99">
        <f>ROUND(MARGIN!$J13,0)</f>
        <v>3</v>
      </c>
      <c r="P99">
        <f t="shared" si="217"/>
        <v>0</v>
      </c>
      <c r="Q99">
        <v>1</v>
      </c>
      <c r="T99" s="117" t="s">
        <v>788</v>
      </c>
      <c r="U99">
        <v>50</v>
      </c>
      <c r="V99" t="str">
        <f t="shared" si="218"/>
        <v>TRUE</v>
      </c>
      <c r="W99">
        <f>ROUND(MARGIN!$J13,0)</f>
        <v>3</v>
      </c>
      <c r="Z99">
        <f t="shared" si="219"/>
        <v>0</v>
      </c>
      <c r="AA99">
        <v>1</v>
      </c>
      <c r="AD99" s="117" t="s">
        <v>962</v>
      </c>
      <c r="AE99">
        <v>50</v>
      </c>
      <c r="AF99" t="str">
        <f t="shared" si="220"/>
        <v>TRUE</v>
      </c>
      <c r="AG99">
        <f>ROUND(MARGIN!$J13,0)</f>
        <v>3</v>
      </c>
      <c r="AH99">
        <f t="shared" si="221"/>
        <v>3</v>
      </c>
      <c r="AK99">
        <f t="shared" si="222"/>
        <v>0</v>
      </c>
      <c r="AL99">
        <v>1</v>
      </c>
      <c r="AO99" s="117" t="s">
        <v>962</v>
      </c>
      <c r="AP99">
        <v>50</v>
      </c>
      <c r="AQ99" t="str">
        <f t="shared" si="223"/>
        <v>TRUE</v>
      </c>
      <c r="AR99">
        <f>ROUND(MARGIN!$J13,0)</f>
        <v>3</v>
      </c>
      <c r="AS99">
        <f t="shared" si="224"/>
        <v>3</v>
      </c>
      <c r="AV99">
        <f t="shared" si="225"/>
        <v>0</v>
      </c>
      <c r="AW99">
        <v>1</v>
      </c>
      <c r="AZ99" s="117" t="s">
        <v>962</v>
      </c>
      <c r="BA99">
        <v>50</v>
      </c>
      <c r="BB99" t="str">
        <f t="shared" si="226"/>
        <v>TRUE</v>
      </c>
      <c r="BC99">
        <f>ROUND(MARGIN!$J13,0)</f>
        <v>3</v>
      </c>
      <c r="BD99">
        <f t="shared" si="227"/>
        <v>3</v>
      </c>
      <c r="BG99">
        <f t="shared" si="228"/>
        <v>-1</v>
      </c>
      <c r="BL99" s="117" t="s">
        <v>962</v>
      </c>
      <c r="BM99">
        <v>50</v>
      </c>
      <c r="BN99" t="str">
        <f t="shared" si="229"/>
        <v>FALSE</v>
      </c>
      <c r="BO99">
        <f>ROUND(MARGIN!$J13,0)</f>
        <v>3</v>
      </c>
      <c r="BP99">
        <f t="shared" si="230"/>
        <v>3</v>
      </c>
      <c r="BT99">
        <f t="shared" si="231"/>
        <v>-1</v>
      </c>
      <c r="BU99">
        <v>-1</v>
      </c>
      <c r="BV99">
        <v>-1</v>
      </c>
      <c r="BW99">
        <v>1</v>
      </c>
      <c r="BX99">
        <f t="shared" si="232"/>
        <v>0</v>
      </c>
      <c r="BY99">
        <f t="shared" si="233"/>
        <v>0</v>
      </c>
      <c r="BZ99" s="187">
        <v>4.0381175944600002E-3</v>
      </c>
      <c r="CA99" s="117" t="s">
        <v>962</v>
      </c>
      <c r="CB99">
        <v>50</v>
      </c>
      <c r="CC99" t="str">
        <f t="shared" si="234"/>
        <v>TRUE</v>
      </c>
      <c r="CD99">
        <f>ROUND(MARGIN!$J15,0)</f>
        <v>7</v>
      </c>
      <c r="CE99">
        <f t="shared" si="235"/>
        <v>5</v>
      </c>
      <c r="CF99">
        <f t="shared" si="262"/>
        <v>7</v>
      </c>
      <c r="CG99" s="139">
        <f>CF99*10000*MARGIN!$G15/MARGIN!$D15</f>
        <v>53255.573323299781</v>
      </c>
      <c r="CH99" s="145">
        <f t="shared" si="236"/>
        <v>-215.05226763987147</v>
      </c>
      <c r="CI99" s="145">
        <f t="shared" si="237"/>
        <v>-215.05226763987147</v>
      </c>
      <c r="CK99">
        <f t="shared" si="238"/>
        <v>2</v>
      </c>
      <c r="CL99">
        <v>1</v>
      </c>
      <c r="CM99">
        <v>-1</v>
      </c>
      <c r="CN99">
        <v>-1</v>
      </c>
      <c r="CO99">
        <f t="shared" si="239"/>
        <v>0</v>
      </c>
      <c r="CP99">
        <f t="shared" si="240"/>
        <v>1</v>
      </c>
      <c r="CQ99">
        <v>-5.4552792351499997E-3</v>
      </c>
      <c r="CR99" s="117" t="s">
        <v>1189</v>
      </c>
      <c r="CS99">
        <v>50</v>
      </c>
      <c r="CT99" t="str">
        <f t="shared" si="241"/>
        <v>TRUE</v>
      </c>
      <c r="CU99">
        <f>ROUND(MARGIN!$J15,0)</f>
        <v>7</v>
      </c>
      <c r="CV99">
        <f t="shared" si="263"/>
        <v>5</v>
      </c>
      <c r="CW99">
        <f t="shared" si="264"/>
        <v>7</v>
      </c>
      <c r="CX99" s="139">
        <f>CW99*10000*MARGIN!$G15/MARGIN!$D15</f>
        <v>53255.573323299781</v>
      </c>
      <c r="CY99" s="200">
        <f t="shared" si="242"/>
        <v>-290.52402330660556</v>
      </c>
      <c r="CZ99" s="200">
        <f t="shared" si="243"/>
        <v>290.52402330660556</v>
      </c>
      <c r="DB99">
        <f t="shared" si="244"/>
        <v>-2</v>
      </c>
      <c r="DC99">
        <v>-1</v>
      </c>
      <c r="DD99">
        <v>-1</v>
      </c>
      <c r="DE99">
        <v>1</v>
      </c>
      <c r="DF99">
        <f t="shared" si="245"/>
        <v>0</v>
      </c>
      <c r="DG99">
        <f t="shared" si="246"/>
        <v>0</v>
      </c>
      <c r="DH99">
        <v>6.8005317288200003E-3</v>
      </c>
      <c r="DI99" s="117" t="s">
        <v>1189</v>
      </c>
      <c r="DJ99">
        <v>50</v>
      </c>
      <c r="DK99" t="str">
        <f t="shared" si="247"/>
        <v>TRUE</v>
      </c>
      <c r="DL99">
        <f>ROUND(MARGIN!$J15,0)</f>
        <v>7</v>
      </c>
      <c r="DM99">
        <f t="shared" si="265"/>
        <v>9</v>
      </c>
      <c r="DN99">
        <f t="shared" si="266"/>
        <v>7</v>
      </c>
      <c r="DO99" s="139">
        <f>DN99*10000*MARGIN!$G15/MARGIN!$D15</f>
        <v>53255.573323299781</v>
      </c>
      <c r="DP99" s="200">
        <f t="shared" si="248"/>
        <v>-362.16621612160014</v>
      </c>
      <c r="DQ99" s="200">
        <f t="shared" si="249"/>
        <v>-362.16621612160014</v>
      </c>
      <c r="DS99">
        <v>0</v>
      </c>
      <c r="DT99">
        <v>-1</v>
      </c>
      <c r="DU99">
        <v>1</v>
      </c>
      <c r="DV99">
        <v>-1</v>
      </c>
      <c r="DW99">
        <v>1</v>
      </c>
      <c r="DX99">
        <v>0</v>
      </c>
      <c r="DY99">
        <v>-4.3779794582400004E-3</v>
      </c>
      <c r="DZ99" s="117" t="s">
        <v>1189</v>
      </c>
      <c r="EA99">
        <v>50</v>
      </c>
      <c r="EB99" t="s">
        <v>1273</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1273</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1273</v>
      </c>
      <c r="FP99">
        <v>10</v>
      </c>
      <c r="FQ99">
        <v>8</v>
      </c>
      <c r="FR99">
        <v>10</v>
      </c>
      <c r="FS99" s="139">
        <v>74297.684354616256</v>
      </c>
      <c r="FT99" s="200">
        <v>0</v>
      </c>
      <c r="FU99" s="200"/>
      <c r="FV99" s="200">
        <v>0</v>
      </c>
      <c r="FX99">
        <v>0</v>
      </c>
      <c r="FZ99">
        <v>1</v>
      </c>
      <c r="GB99">
        <v>1</v>
      </c>
      <c r="GE99">
        <v>1</v>
      </c>
      <c r="GG99">
        <v>0</v>
      </c>
      <c r="GJ99" s="117" t="s">
        <v>1189</v>
      </c>
      <c r="GK99">
        <v>50</v>
      </c>
      <c r="GL99" t="s">
        <v>1283</v>
      </c>
      <c r="GM99">
        <v>10</v>
      </c>
      <c r="GN99">
        <v>8</v>
      </c>
      <c r="GO99">
        <v>10</v>
      </c>
      <c r="GP99" s="139">
        <v>74297.684354616256</v>
      </c>
      <c r="GQ99" s="200">
        <v>0</v>
      </c>
      <c r="GR99" s="200"/>
      <c r="GS99" s="200">
        <v>0</v>
      </c>
      <c r="GT99" s="200">
        <v>0</v>
      </c>
      <c r="GV99">
        <v>0</v>
      </c>
      <c r="GX99">
        <v>1</v>
      </c>
      <c r="GZ99">
        <v>1</v>
      </c>
      <c r="HC99">
        <v>1</v>
      </c>
      <c r="HE99">
        <v>0</v>
      </c>
      <c r="HH99" s="117" t="s">
        <v>1189</v>
      </c>
      <c r="HI99">
        <v>50</v>
      </c>
      <c r="HJ99" t="s">
        <v>1283</v>
      </c>
      <c r="HK99">
        <v>10</v>
      </c>
      <c r="HL99">
        <v>8</v>
      </c>
      <c r="HM99">
        <v>10</v>
      </c>
      <c r="HN99" s="139">
        <v>73946.68959587274</v>
      </c>
      <c r="HO99" s="200">
        <v>0</v>
      </c>
      <c r="HP99" s="200"/>
      <c r="HQ99" s="200">
        <v>0</v>
      </c>
      <c r="HR99" s="200">
        <v>0</v>
      </c>
      <c r="HT99">
        <v>0</v>
      </c>
      <c r="HV99">
        <v>1</v>
      </c>
      <c r="HX99">
        <v>1</v>
      </c>
      <c r="IA99">
        <v>1</v>
      </c>
      <c r="IC99">
        <v>0</v>
      </c>
      <c r="IF99" s="117" t="s">
        <v>1189</v>
      </c>
      <c r="IG99">
        <v>50</v>
      </c>
      <c r="IH99" t="s">
        <v>1283</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1283</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1283</v>
      </c>
      <c r="KI99">
        <v>8</v>
      </c>
      <c r="KJ99">
        <v>6</v>
      </c>
      <c r="KK99">
        <v>8</v>
      </c>
      <c r="KL99" s="139">
        <v>59670.139972130368</v>
      </c>
      <c r="KM99" s="139"/>
      <c r="KN99" s="200">
        <v>0</v>
      </c>
      <c r="KO99" s="200"/>
      <c r="KP99" s="200"/>
      <c r="KQ99" s="200">
        <v>0</v>
      </c>
      <c r="KR99" s="200">
        <v>0</v>
      </c>
      <c r="KT99">
        <v>0</v>
      </c>
      <c r="KX99">
        <v>1</v>
      </c>
      <c r="LA99">
        <v>1</v>
      </c>
      <c r="LC99">
        <v>0</v>
      </c>
      <c r="LF99" s="117"/>
      <c r="LG99">
        <v>50</v>
      </c>
      <c r="LH99" t="s">
        <v>1283</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1283</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1283</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1283</v>
      </c>
      <c r="OI99">
        <v>7</v>
      </c>
      <c r="OJ99">
        <v>5</v>
      </c>
      <c r="OK99">
        <v>7</v>
      </c>
      <c r="OL99" s="139">
        <v>53255.573323299781</v>
      </c>
      <c r="OM99" s="139"/>
      <c r="ON99" s="200">
        <v>0</v>
      </c>
      <c r="OO99" s="200"/>
      <c r="OP99" s="200"/>
      <c r="OQ99" s="200">
        <v>0</v>
      </c>
      <c r="OR99" s="200">
        <v>0</v>
      </c>
      <c r="OT99">
        <f t="shared" si="250"/>
        <v>0</v>
      </c>
      <c r="OV99">
        <v>1</v>
      </c>
      <c r="OX99">
        <v>1</v>
      </c>
      <c r="PA99">
        <f t="shared" si="251"/>
        <v>1</v>
      </c>
      <c r="PC99">
        <f t="shared" si="267"/>
        <v>0</v>
      </c>
      <c r="PF99" s="117" t="s">
        <v>1189</v>
      </c>
      <c r="PG99">
        <v>50</v>
      </c>
      <c r="PH99" t="str">
        <f t="shared" si="252"/>
        <v>FALSE</v>
      </c>
      <c r="PI99">
        <f>ROUND(MARGIN!$J15,0)</f>
        <v>7</v>
      </c>
      <c r="PJ99">
        <f t="shared" si="268"/>
        <v>5</v>
      </c>
      <c r="PK99">
        <f t="shared" si="269"/>
        <v>7</v>
      </c>
      <c r="PL99" s="139">
        <f>PK99*10000*MARGIN!$G15/MARGIN!$D15</f>
        <v>53255.573323299781</v>
      </c>
      <c r="PM99" s="139"/>
      <c r="PN99" s="200">
        <f t="shared" si="253"/>
        <v>0</v>
      </c>
      <c r="PO99" s="200"/>
      <c r="PP99" s="200"/>
      <c r="PQ99" s="200">
        <f t="shared" si="254"/>
        <v>0</v>
      </c>
      <c r="PR99" s="200">
        <f t="shared" si="255"/>
        <v>0</v>
      </c>
      <c r="PT99">
        <f t="shared" si="256"/>
        <v>0</v>
      </c>
      <c r="PV99">
        <v>1</v>
      </c>
      <c r="PX99">
        <v>1</v>
      </c>
      <c r="QA99">
        <f t="shared" si="257"/>
        <v>1</v>
      </c>
      <c r="QC99">
        <f t="shared" si="270"/>
        <v>0</v>
      </c>
      <c r="QF99" s="117" t="s">
        <v>1189</v>
      </c>
      <c r="QG99">
        <v>50</v>
      </c>
      <c r="QH99" t="str">
        <f t="shared" si="258"/>
        <v>FALSE</v>
      </c>
      <c r="QI99">
        <f>ROUND(MARGIN!$J15,0)</f>
        <v>7</v>
      </c>
      <c r="QJ99">
        <f t="shared" si="271"/>
        <v>5</v>
      </c>
      <c r="QK99">
        <f t="shared" si="272"/>
        <v>7</v>
      </c>
      <c r="QL99" s="139">
        <f>QK99*10000*MARGIN!$G15/MARGIN!$D15</f>
        <v>53255.573323299781</v>
      </c>
      <c r="QM99" s="139"/>
      <c r="QN99" s="200">
        <f t="shared" si="259"/>
        <v>0</v>
      </c>
      <c r="QO99" s="200"/>
      <c r="QP99" s="200"/>
      <c r="QQ99" s="200">
        <f t="shared" si="260"/>
        <v>0</v>
      </c>
      <c r="QR99" s="200">
        <f t="shared" si="261"/>
        <v>0</v>
      </c>
    </row>
    <row r="100" spans="1:460" x14ac:dyDescent="0.25">
      <c r="A100" t="s">
        <v>1164</v>
      </c>
      <c r="B100" s="167" t="s">
        <v>9</v>
      </c>
      <c r="D100" s="117" t="s">
        <v>788</v>
      </c>
      <c r="E100">
        <v>50</v>
      </c>
      <c r="F100" t="e">
        <f>IF(#REF!="","FALSE","TRUE")</f>
        <v>#REF!</v>
      </c>
      <c r="G100">
        <f>ROUND(MARGIN!$J16,0)</f>
        <v>7</v>
      </c>
      <c r="I100" t="e">
        <f>-#REF!+J100</f>
        <v>#REF!</v>
      </c>
      <c r="J100">
        <v>1</v>
      </c>
      <c r="K100" s="117" t="s">
        <v>788</v>
      </c>
      <c r="L100">
        <v>50</v>
      </c>
      <c r="M100" t="str">
        <f t="shared" si="216"/>
        <v>TRUE</v>
      </c>
      <c r="N100">
        <f>ROUND(MARGIN!$J16,0)</f>
        <v>7</v>
      </c>
      <c r="P100">
        <f t="shared" si="217"/>
        <v>0</v>
      </c>
      <c r="Q100">
        <v>1</v>
      </c>
      <c r="S100" t="str">
        <f>FORECAST!$B$60</f>
        <v>High: Apr-May // Low: Aug-Sept</v>
      </c>
      <c r="T100" s="117" t="s">
        <v>788</v>
      </c>
      <c r="U100">
        <v>50</v>
      </c>
      <c r="V100" t="str">
        <f t="shared" si="218"/>
        <v>TRUE</v>
      </c>
      <c r="W100">
        <f>ROUND(MARGIN!$J16,0)</f>
        <v>7</v>
      </c>
      <c r="Z100">
        <f t="shared" si="219"/>
        <v>-2</v>
      </c>
      <c r="AA100">
        <v>-1</v>
      </c>
      <c r="AC100" t="s">
        <v>933</v>
      </c>
      <c r="AD100" s="117" t="s">
        <v>962</v>
      </c>
      <c r="AE100">
        <v>50</v>
      </c>
      <c r="AF100" t="str">
        <f t="shared" si="220"/>
        <v>TRUE</v>
      </c>
      <c r="AG100">
        <f>ROUND(MARGIN!$J16,0)</f>
        <v>7</v>
      </c>
      <c r="AH100">
        <f t="shared" si="221"/>
        <v>7</v>
      </c>
      <c r="AK100">
        <f t="shared" si="222"/>
        <v>0</v>
      </c>
      <c r="AL100">
        <v>-1</v>
      </c>
      <c r="AN100" t="s">
        <v>933</v>
      </c>
      <c r="AO100" s="117" t="s">
        <v>962</v>
      </c>
      <c r="AP100">
        <v>50</v>
      </c>
      <c r="AQ100" t="str">
        <f t="shared" si="223"/>
        <v>TRUE</v>
      </c>
      <c r="AR100">
        <f>ROUND(MARGIN!$J16,0)</f>
        <v>7</v>
      </c>
      <c r="AS100">
        <f t="shared" si="224"/>
        <v>7</v>
      </c>
      <c r="AV100">
        <f t="shared" si="225"/>
        <v>0</v>
      </c>
      <c r="AW100">
        <v>-1</v>
      </c>
      <c r="AY100" t="s">
        <v>933</v>
      </c>
      <c r="AZ100" s="117" t="s">
        <v>962</v>
      </c>
      <c r="BA100">
        <v>50</v>
      </c>
      <c r="BB100" t="str">
        <f t="shared" si="226"/>
        <v>TRUE</v>
      </c>
      <c r="BC100">
        <f>ROUND(MARGIN!$J16,0)</f>
        <v>7</v>
      </c>
      <c r="BD100">
        <f t="shared" si="227"/>
        <v>7</v>
      </c>
      <c r="BG100">
        <f t="shared" si="228"/>
        <v>1</v>
      </c>
      <c r="BK100" t="s">
        <v>933</v>
      </c>
      <c r="BL100" s="117" t="s">
        <v>962</v>
      </c>
      <c r="BM100">
        <v>50</v>
      </c>
      <c r="BN100" t="str">
        <f t="shared" si="229"/>
        <v>FALSE</v>
      </c>
      <c r="BO100">
        <f>ROUND(MARGIN!$J16,0)</f>
        <v>7</v>
      </c>
      <c r="BP100">
        <f t="shared" si="230"/>
        <v>7</v>
      </c>
      <c r="BT100">
        <f t="shared" si="231"/>
        <v>1</v>
      </c>
      <c r="BU100">
        <v>1</v>
      </c>
      <c r="BV100">
        <v>1</v>
      </c>
      <c r="BW100">
        <v>1</v>
      </c>
      <c r="BX100">
        <f t="shared" si="232"/>
        <v>1</v>
      </c>
      <c r="BY100">
        <f t="shared" si="233"/>
        <v>1</v>
      </c>
      <c r="BZ100" s="187">
        <v>1.92464682523E-2</v>
      </c>
      <c r="CA100" s="117" t="s">
        <v>962</v>
      </c>
      <c r="CB100">
        <v>50</v>
      </c>
      <c r="CC100" t="str">
        <f t="shared" si="234"/>
        <v>TRUE</v>
      </c>
      <c r="CD100">
        <f>ROUND(MARGIN!$J16,0)</f>
        <v>7</v>
      </c>
      <c r="CE100">
        <f t="shared" si="235"/>
        <v>9</v>
      </c>
      <c r="CF100">
        <f t="shared" si="262"/>
        <v>7</v>
      </c>
      <c r="CG100" s="139">
        <f>CF100*10000*MARGIN!$G16/MARGIN!$D16</f>
        <v>53273.5</v>
      </c>
      <c r="CH100" s="145">
        <f t="shared" si="236"/>
        <v>1025.326726438904</v>
      </c>
      <c r="CI100" s="145">
        <f t="shared" si="237"/>
        <v>1025.326726438904</v>
      </c>
      <c r="CK100">
        <f t="shared" si="238"/>
        <v>0</v>
      </c>
      <c r="CL100">
        <v>1</v>
      </c>
      <c r="CM100">
        <v>1</v>
      </c>
      <c r="CN100">
        <v>-1</v>
      </c>
      <c r="CO100">
        <f t="shared" si="239"/>
        <v>0</v>
      </c>
      <c r="CP100">
        <f t="shared" si="240"/>
        <v>0</v>
      </c>
      <c r="CQ100">
        <v>-2.5792788879199998E-4</v>
      </c>
      <c r="CR100" s="117" t="s">
        <v>1189</v>
      </c>
      <c r="CS100">
        <v>50</v>
      </c>
      <c r="CT100" t="str">
        <f t="shared" si="241"/>
        <v>TRUE</v>
      </c>
      <c r="CU100">
        <f>ROUND(MARGIN!$J16,0)</f>
        <v>7</v>
      </c>
      <c r="CV100">
        <f t="shared" si="263"/>
        <v>9</v>
      </c>
      <c r="CW100">
        <f t="shared" si="264"/>
        <v>7</v>
      </c>
      <c r="CX100" s="139">
        <f>CW100*10000*MARGIN!$G16/MARGIN!$D16</f>
        <v>53273.5</v>
      </c>
      <c r="CY100" s="200">
        <f t="shared" si="242"/>
        <v>-13.740721383560611</v>
      </c>
      <c r="CZ100" s="200">
        <f t="shared" si="243"/>
        <v>-13.740721383560611</v>
      </c>
      <c r="DB100">
        <f t="shared" si="244"/>
        <v>-2</v>
      </c>
      <c r="DC100">
        <v>-1</v>
      </c>
      <c r="DD100">
        <v>-1</v>
      </c>
      <c r="DE100">
        <v>1</v>
      </c>
      <c r="DF100">
        <f t="shared" si="245"/>
        <v>0</v>
      </c>
      <c r="DG100">
        <f t="shared" si="246"/>
        <v>0</v>
      </c>
      <c r="DH100">
        <v>1.2342996809000001E-2</v>
      </c>
      <c r="DI100" s="117" t="s">
        <v>1189</v>
      </c>
      <c r="DJ100">
        <v>50</v>
      </c>
      <c r="DK100" t="str">
        <f t="shared" si="247"/>
        <v>TRUE</v>
      </c>
      <c r="DL100">
        <f>ROUND(MARGIN!$J16,0)</f>
        <v>7</v>
      </c>
      <c r="DM100">
        <f t="shared" si="265"/>
        <v>9</v>
      </c>
      <c r="DN100">
        <f t="shared" si="266"/>
        <v>7</v>
      </c>
      <c r="DO100" s="139">
        <f>DN100*10000*MARGIN!$G16/MARGIN!$D16</f>
        <v>53273.5</v>
      </c>
      <c r="DP100" s="200">
        <f t="shared" si="248"/>
        <v>-657.55464050426156</v>
      </c>
      <c r="DQ100" s="200">
        <f t="shared" si="249"/>
        <v>-657.55464050426156</v>
      </c>
      <c r="DS100">
        <v>0</v>
      </c>
      <c r="DT100">
        <v>-1</v>
      </c>
      <c r="DU100">
        <v>1</v>
      </c>
      <c r="DV100">
        <v>1</v>
      </c>
      <c r="DW100">
        <v>0</v>
      </c>
      <c r="DX100">
        <v>1</v>
      </c>
      <c r="DY100">
        <v>1.93148590284E-3</v>
      </c>
      <c r="DZ100" s="117" t="s">
        <v>1189</v>
      </c>
      <c r="EA100">
        <v>50</v>
      </c>
      <c r="EB100" t="s">
        <v>1273</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1273</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1273</v>
      </c>
      <c r="FP100">
        <v>10</v>
      </c>
      <c r="FQ100">
        <v>13</v>
      </c>
      <c r="FR100">
        <v>10</v>
      </c>
      <c r="FS100" s="139">
        <v>74299</v>
      </c>
      <c r="FT100" s="200">
        <v>0</v>
      </c>
      <c r="FU100" s="200"/>
      <c r="FV100" s="200">
        <v>0</v>
      </c>
      <c r="FX100">
        <v>0</v>
      </c>
      <c r="FZ100">
        <v>1</v>
      </c>
      <c r="GB100">
        <v>1</v>
      </c>
      <c r="GE100">
        <v>1</v>
      </c>
      <c r="GG100">
        <v>0</v>
      </c>
      <c r="GJ100" s="117" t="s">
        <v>1189</v>
      </c>
      <c r="GK100">
        <v>50</v>
      </c>
      <c r="GL100" t="s">
        <v>1283</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1283</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1283</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1283</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1283</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1283</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1283</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1283</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1283</v>
      </c>
      <c r="OI100">
        <v>7</v>
      </c>
      <c r="OJ100">
        <v>5</v>
      </c>
      <c r="OK100">
        <v>7</v>
      </c>
      <c r="OL100" s="139">
        <v>53273.5</v>
      </c>
      <c r="OM100" s="139"/>
      <c r="ON100" s="200">
        <v>0</v>
      </c>
      <c r="OO100" s="200"/>
      <c r="OP100" s="200"/>
      <c r="OQ100" s="200">
        <v>0</v>
      </c>
      <c r="OR100" s="200">
        <v>0</v>
      </c>
      <c r="OT100">
        <f t="shared" si="250"/>
        <v>0</v>
      </c>
      <c r="OV100">
        <v>1</v>
      </c>
      <c r="OX100">
        <v>1</v>
      </c>
      <c r="PA100">
        <f t="shared" si="251"/>
        <v>1</v>
      </c>
      <c r="PC100">
        <f t="shared" si="267"/>
        <v>0</v>
      </c>
      <c r="PF100" s="117" t="s">
        <v>1189</v>
      </c>
      <c r="PG100">
        <v>50</v>
      </c>
      <c r="PH100" t="str">
        <f t="shared" si="252"/>
        <v>FALSE</v>
      </c>
      <c r="PI100">
        <f>ROUND(MARGIN!$J16,0)</f>
        <v>7</v>
      </c>
      <c r="PJ100">
        <f t="shared" si="268"/>
        <v>5</v>
      </c>
      <c r="PK100">
        <f t="shared" si="269"/>
        <v>7</v>
      </c>
      <c r="PL100" s="139">
        <f>PK100*10000*MARGIN!$G16/MARGIN!$D16</f>
        <v>53273.5</v>
      </c>
      <c r="PM100" s="139"/>
      <c r="PN100" s="200">
        <f t="shared" si="253"/>
        <v>0</v>
      </c>
      <c r="PO100" s="200"/>
      <c r="PP100" s="200"/>
      <c r="PQ100" s="200">
        <f t="shared" si="254"/>
        <v>0</v>
      </c>
      <c r="PR100" s="200">
        <f t="shared" si="255"/>
        <v>0</v>
      </c>
      <c r="PT100">
        <f t="shared" si="256"/>
        <v>0</v>
      </c>
      <c r="PV100">
        <v>1</v>
      </c>
      <c r="PX100">
        <v>1</v>
      </c>
      <c r="QA100">
        <f t="shared" si="257"/>
        <v>1</v>
      </c>
      <c r="QC100">
        <f t="shared" si="270"/>
        <v>0</v>
      </c>
      <c r="QF100" s="117" t="s">
        <v>1189</v>
      </c>
      <c r="QG100">
        <v>50</v>
      </c>
      <c r="QH100" t="str">
        <f t="shared" si="258"/>
        <v>FALSE</v>
      </c>
      <c r="QI100">
        <f>ROUND(MARGIN!$J16,0)</f>
        <v>7</v>
      </c>
      <c r="QJ100">
        <f t="shared" si="271"/>
        <v>5</v>
      </c>
      <c r="QK100">
        <f t="shared" si="272"/>
        <v>7</v>
      </c>
      <c r="QL100" s="139">
        <f>QK100*10000*MARGIN!$G16/MARGIN!$D16</f>
        <v>53273.5</v>
      </c>
      <c r="QM100" s="139"/>
      <c r="QN100" s="200">
        <f t="shared" si="259"/>
        <v>0</v>
      </c>
      <c r="QO100" s="200"/>
      <c r="QP100" s="200"/>
      <c r="QQ100" s="200">
        <f t="shared" si="260"/>
        <v>0</v>
      </c>
      <c r="QR100" s="200">
        <f t="shared" si="261"/>
        <v>0</v>
      </c>
    </row>
    <row r="101" spans="1:460" x14ac:dyDescent="0.25">
      <c r="A101" t="s">
        <v>1166</v>
      </c>
      <c r="B101" s="167" t="s">
        <v>20</v>
      </c>
      <c r="D101" s="117" t="s">
        <v>788</v>
      </c>
      <c r="E101">
        <v>50</v>
      </c>
      <c r="F101" t="e">
        <f>IF(#REF!="","FALSE","TRUE")</f>
        <v>#REF!</v>
      </c>
      <c r="G101">
        <f>ROUND(MARGIN!$J12,0)</f>
        <v>7</v>
      </c>
      <c r="I101" t="e">
        <f>-#REF!+J101</f>
        <v>#REF!</v>
      </c>
      <c r="J101">
        <v>-1</v>
      </c>
      <c r="K101" s="117" t="s">
        <v>788</v>
      </c>
      <c r="L101">
        <v>50</v>
      </c>
      <c r="M101" t="str">
        <f t="shared" si="216"/>
        <v>TRUE</v>
      </c>
      <c r="N101">
        <f>ROUND(MARGIN!$J12,0)</f>
        <v>7</v>
      </c>
      <c r="P101">
        <f t="shared" si="217"/>
        <v>0</v>
      </c>
      <c r="Q101">
        <v>-1</v>
      </c>
      <c r="T101" s="117" t="s">
        <v>788</v>
      </c>
      <c r="U101">
        <v>50</v>
      </c>
      <c r="V101" t="str">
        <f t="shared" si="218"/>
        <v>TRUE</v>
      </c>
      <c r="W101">
        <f>ROUND(MARGIN!$J12,0)</f>
        <v>7</v>
      </c>
      <c r="Z101">
        <f t="shared" si="219"/>
        <v>0</v>
      </c>
      <c r="AA101">
        <v>-1</v>
      </c>
      <c r="AD101" s="117" t="s">
        <v>962</v>
      </c>
      <c r="AE101">
        <v>50</v>
      </c>
      <c r="AF101" t="str">
        <f t="shared" si="220"/>
        <v>TRUE</v>
      </c>
      <c r="AG101">
        <f>ROUND(MARGIN!$J12,0)</f>
        <v>7</v>
      </c>
      <c r="AH101">
        <f t="shared" si="221"/>
        <v>7</v>
      </c>
      <c r="AK101">
        <f t="shared" si="222"/>
        <v>0</v>
      </c>
      <c r="AL101">
        <v>-1</v>
      </c>
      <c r="AO101" s="117" t="s">
        <v>962</v>
      </c>
      <c r="AP101">
        <v>50</v>
      </c>
      <c r="AQ101" t="str">
        <f t="shared" si="223"/>
        <v>TRUE</v>
      </c>
      <c r="AR101">
        <f>ROUND(MARGIN!$J12,0)</f>
        <v>7</v>
      </c>
      <c r="AS101">
        <f t="shared" si="224"/>
        <v>7</v>
      </c>
      <c r="AV101">
        <f t="shared" si="225"/>
        <v>2</v>
      </c>
      <c r="AW101">
        <v>1</v>
      </c>
      <c r="AZ101" s="117" t="s">
        <v>962</v>
      </c>
      <c r="BA101">
        <v>50</v>
      </c>
      <c r="BB101" t="str">
        <f t="shared" si="226"/>
        <v>TRUE</v>
      </c>
      <c r="BC101">
        <f>ROUND(MARGIN!$J12,0)</f>
        <v>7</v>
      </c>
      <c r="BD101">
        <f t="shared" si="227"/>
        <v>7</v>
      </c>
      <c r="BG101">
        <f t="shared" si="228"/>
        <v>-1</v>
      </c>
      <c r="BL101" s="117" t="s">
        <v>962</v>
      </c>
      <c r="BM101">
        <v>50</v>
      </c>
      <c r="BN101" t="str">
        <f t="shared" si="229"/>
        <v>FALSE</v>
      </c>
      <c r="BO101">
        <f>ROUND(MARGIN!$J12,0)</f>
        <v>7</v>
      </c>
      <c r="BP101">
        <f t="shared" si="230"/>
        <v>7</v>
      </c>
      <c r="BT101">
        <f t="shared" si="231"/>
        <v>-1</v>
      </c>
      <c r="BU101">
        <v>-1</v>
      </c>
      <c r="BV101">
        <v>1</v>
      </c>
      <c r="BW101">
        <v>1</v>
      </c>
      <c r="BX101">
        <f t="shared" si="232"/>
        <v>0</v>
      </c>
      <c r="BY101">
        <f t="shared" si="233"/>
        <v>1</v>
      </c>
      <c r="BZ101" s="187">
        <v>5.7684993449700003E-3</v>
      </c>
      <c r="CA101" s="117" t="s">
        <v>962</v>
      </c>
      <c r="CB101">
        <v>50</v>
      </c>
      <c r="CC101" t="str">
        <f t="shared" si="234"/>
        <v>TRUE</v>
      </c>
      <c r="CD101">
        <f>ROUND(MARGIN!$J17,0)</f>
        <v>7</v>
      </c>
      <c r="CE101">
        <f t="shared" si="235"/>
        <v>5</v>
      </c>
      <c r="CF101">
        <f t="shared" si="262"/>
        <v>7</v>
      </c>
      <c r="CG101" s="139">
        <f>CF101*10000*MARGIN!$G17/MARGIN!$D17</f>
        <v>53245.937671716776</v>
      </c>
      <c r="CH101" s="145">
        <f t="shared" si="236"/>
        <v>-307.14915658161169</v>
      </c>
      <c r="CI101" s="145">
        <f t="shared" si="237"/>
        <v>307.14915658161169</v>
      </c>
      <c r="CK101">
        <f t="shared" si="238"/>
        <v>2</v>
      </c>
      <c r="CL101">
        <v>1</v>
      </c>
      <c r="CM101">
        <v>1</v>
      </c>
      <c r="CN101">
        <v>-1</v>
      </c>
      <c r="CO101">
        <f t="shared" si="239"/>
        <v>0</v>
      </c>
      <c r="CP101">
        <f t="shared" si="240"/>
        <v>0</v>
      </c>
      <c r="CQ101">
        <v>-8.4665644236199995E-3</v>
      </c>
      <c r="CR101" s="117" t="s">
        <v>1189</v>
      </c>
      <c r="CS101">
        <v>50</v>
      </c>
      <c r="CT101" t="str">
        <f t="shared" si="241"/>
        <v>TRUE</v>
      </c>
      <c r="CU101">
        <f>ROUND(MARGIN!$J17,0)</f>
        <v>7</v>
      </c>
      <c r="CV101">
        <f t="shared" si="263"/>
        <v>9</v>
      </c>
      <c r="CW101">
        <f t="shared" si="264"/>
        <v>7</v>
      </c>
      <c r="CX101" s="139">
        <f>CW101*10000*MARGIN!$G17/MARGIN!$D17</f>
        <v>53245.937671716776</v>
      </c>
      <c r="CY101" s="200">
        <f t="shared" si="242"/>
        <v>-450.81016159364515</v>
      </c>
      <c r="CZ101" s="200">
        <f t="shared" si="243"/>
        <v>-450.81016159364515</v>
      </c>
      <c r="DB101">
        <f t="shared" si="244"/>
        <v>0</v>
      </c>
      <c r="DC101">
        <v>1</v>
      </c>
      <c r="DD101">
        <v>1</v>
      </c>
      <c r="DE101">
        <v>1</v>
      </c>
      <c r="DF101">
        <f t="shared" si="245"/>
        <v>1</v>
      </c>
      <c r="DG101">
        <f t="shared" si="246"/>
        <v>1</v>
      </c>
      <c r="DH101">
        <v>5.9327061615400004E-3</v>
      </c>
      <c r="DI101" s="117" t="s">
        <v>1189</v>
      </c>
      <c r="DJ101">
        <v>50</v>
      </c>
      <c r="DK101" t="str">
        <f t="shared" si="247"/>
        <v>TRUE</v>
      </c>
      <c r="DL101">
        <f>ROUND(MARGIN!$J17,0)</f>
        <v>7</v>
      </c>
      <c r="DM101">
        <f t="shared" si="265"/>
        <v>9</v>
      </c>
      <c r="DN101">
        <f t="shared" si="266"/>
        <v>7</v>
      </c>
      <c r="DO101" s="139">
        <f>DN101*10000*MARGIN!$G17/MARGIN!$D17</f>
        <v>53245.937671716776</v>
      </c>
      <c r="DP101" s="200">
        <f t="shared" si="248"/>
        <v>315.89250250196892</v>
      </c>
      <c r="DQ101" s="200">
        <f t="shared" si="249"/>
        <v>315.89250250196892</v>
      </c>
      <c r="DS101">
        <v>-2</v>
      </c>
      <c r="DT101">
        <v>-1</v>
      </c>
      <c r="DU101">
        <v>1</v>
      </c>
      <c r="DV101">
        <v>-1</v>
      </c>
      <c r="DW101">
        <v>1</v>
      </c>
      <c r="DX101">
        <v>0</v>
      </c>
      <c r="DY101">
        <v>-1.6850619260299999E-3</v>
      </c>
      <c r="DZ101" s="117" t="s">
        <v>1189</v>
      </c>
      <c r="EA101">
        <v>50</v>
      </c>
      <c r="EB101" t="s">
        <v>1273</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1273</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1273</v>
      </c>
      <c r="FP101">
        <v>10</v>
      </c>
      <c r="FQ101">
        <v>8</v>
      </c>
      <c r="FR101">
        <v>10</v>
      </c>
      <c r="FS101" s="139">
        <v>74294.966516804474</v>
      </c>
      <c r="FT101" s="200">
        <v>0</v>
      </c>
      <c r="FU101" s="200"/>
      <c r="FV101" s="200">
        <v>0</v>
      </c>
      <c r="FX101">
        <v>0</v>
      </c>
      <c r="FZ101">
        <v>1</v>
      </c>
      <c r="GB101">
        <v>1</v>
      </c>
      <c r="GE101">
        <v>1</v>
      </c>
      <c r="GG101">
        <v>0</v>
      </c>
      <c r="GJ101" s="117" t="s">
        <v>1189</v>
      </c>
      <c r="GK101">
        <v>50</v>
      </c>
      <c r="GL101" t="s">
        <v>1283</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1283</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1283</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1283</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1283</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1283</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1283</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1283</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1283</v>
      </c>
      <c r="OI101">
        <v>7</v>
      </c>
      <c r="OJ101">
        <v>5</v>
      </c>
      <c r="OK101">
        <v>7</v>
      </c>
      <c r="OL101" s="139">
        <v>53245.937671716776</v>
      </c>
      <c r="OM101" s="139"/>
      <c r="ON101" s="200">
        <v>0</v>
      </c>
      <c r="OO101" s="200"/>
      <c r="OP101" s="200"/>
      <c r="OQ101" s="200">
        <v>0</v>
      </c>
      <c r="OR101" s="200">
        <v>0</v>
      </c>
      <c r="OT101">
        <f t="shared" si="250"/>
        <v>0</v>
      </c>
      <c r="OV101">
        <v>1</v>
      </c>
      <c r="OX101">
        <v>1</v>
      </c>
      <c r="PA101">
        <f t="shared" si="251"/>
        <v>1</v>
      </c>
      <c r="PC101">
        <f t="shared" si="267"/>
        <v>0</v>
      </c>
      <c r="PF101" s="117" t="s">
        <v>1189</v>
      </c>
      <c r="PG101">
        <v>50</v>
      </c>
      <c r="PH101" t="str">
        <f t="shared" si="252"/>
        <v>FALSE</v>
      </c>
      <c r="PI101">
        <f>ROUND(MARGIN!$J17,0)</f>
        <v>7</v>
      </c>
      <c r="PJ101">
        <f t="shared" si="268"/>
        <v>5</v>
      </c>
      <c r="PK101">
        <f t="shared" si="269"/>
        <v>7</v>
      </c>
      <c r="PL101" s="139">
        <f>PK101*10000*MARGIN!$G17/MARGIN!$D17</f>
        <v>53245.937671716776</v>
      </c>
      <c r="PM101" s="139"/>
      <c r="PN101" s="200">
        <f t="shared" si="253"/>
        <v>0</v>
      </c>
      <c r="PO101" s="200"/>
      <c r="PP101" s="200"/>
      <c r="PQ101" s="200">
        <f t="shared" si="254"/>
        <v>0</v>
      </c>
      <c r="PR101" s="200">
        <f t="shared" si="255"/>
        <v>0</v>
      </c>
      <c r="PT101">
        <f t="shared" si="256"/>
        <v>0</v>
      </c>
      <c r="PV101">
        <v>1</v>
      </c>
      <c r="PX101">
        <v>1</v>
      </c>
      <c r="QA101">
        <f t="shared" si="257"/>
        <v>1</v>
      </c>
      <c r="QC101">
        <f t="shared" si="270"/>
        <v>0</v>
      </c>
      <c r="QF101" s="117" t="s">
        <v>1189</v>
      </c>
      <c r="QG101">
        <v>50</v>
      </c>
      <c r="QH101" t="str">
        <f t="shared" si="258"/>
        <v>FALSE</v>
      </c>
      <c r="QI101">
        <f>ROUND(MARGIN!$J17,0)</f>
        <v>7</v>
      </c>
      <c r="QJ101">
        <f t="shared" si="271"/>
        <v>5</v>
      </c>
      <c r="QK101">
        <f t="shared" si="272"/>
        <v>7</v>
      </c>
      <c r="QL101" s="139">
        <f>QK101*10000*MARGIN!$G17/MARGIN!$D17</f>
        <v>53245.937671716776</v>
      </c>
      <c r="QM101" s="139"/>
      <c r="QN101" s="200">
        <f t="shared" si="259"/>
        <v>0</v>
      </c>
      <c r="QO101" s="200"/>
      <c r="QP101" s="200"/>
      <c r="QQ101" s="200">
        <f t="shared" si="260"/>
        <v>0</v>
      </c>
      <c r="QR101" s="200">
        <f t="shared" si="261"/>
        <v>0</v>
      </c>
    </row>
    <row r="102" spans="1:460"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50674.856739147493</v>
      </c>
      <c r="CH102" s="145">
        <f>IF(BX102=1,ABS(CG102*BZ102),-ABS(CG102*BZ102))</f>
        <v>449.00836509984163</v>
      </c>
      <c r="CI102" s="145">
        <f>IF(BY102=1,ABS(CG102*BZ102),-ABS(CG102*BZ102))</f>
        <v>-449.00836509984163</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50674.856739147493</v>
      </c>
      <c r="CY102" s="200">
        <f>IF(CO102=1,ABS(CX102*CQ102),-ABS(CX102*CQ102))</f>
        <v>-722.80782661565206</v>
      </c>
      <c r="CZ102" s="200">
        <f>IF(CP102=1,ABS(CX102*CQ102),-ABS(CX102*CQ102))</f>
        <v>-722.80782661565206</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50674.856739147493</v>
      </c>
      <c r="DP102" s="200">
        <f>IF(DF102=1,ABS(DO102*DH102),-ABS(DO102*DH102))</f>
        <v>-104.58911852635532</v>
      </c>
      <c r="DQ102" s="200">
        <f>IF(DG102=1,ABS(DO102*DH102),-ABS(DO102*DH102))</f>
        <v>-104.58911852635532</v>
      </c>
      <c r="DS102">
        <v>2</v>
      </c>
      <c r="DT102">
        <v>1</v>
      </c>
      <c r="DU102">
        <v>1</v>
      </c>
      <c r="DV102">
        <v>-1</v>
      </c>
      <c r="DW102">
        <v>0</v>
      </c>
      <c r="DX102">
        <v>0</v>
      </c>
      <c r="DY102">
        <v>-1.9583788225000002E-3</v>
      </c>
      <c r="DZ102" s="118" t="s">
        <v>1189</v>
      </c>
      <c r="EA102">
        <v>50</v>
      </c>
      <c r="EB102" t="s">
        <v>1273</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1273</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1273</v>
      </c>
      <c r="FP102">
        <v>11</v>
      </c>
      <c r="FQ102">
        <v>8</v>
      </c>
      <c r="FR102">
        <v>11</v>
      </c>
      <c r="FS102" s="139">
        <v>78114.801773194587</v>
      </c>
      <c r="FT102" s="200">
        <v>0</v>
      </c>
      <c r="FU102" s="200"/>
      <c r="FV102" s="200">
        <v>0</v>
      </c>
      <c r="FX102">
        <v>0</v>
      </c>
      <c r="FZ102">
        <v>1</v>
      </c>
      <c r="GB102">
        <v>1</v>
      </c>
      <c r="GE102">
        <v>1</v>
      </c>
      <c r="GG102">
        <v>0</v>
      </c>
      <c r="GJ102" s="118" t="s">
        <v>1189</v>
      </c>
      <c r="GK102">
        <v>50</v>
      </c>
      <c r="GL102" t="s">
        <v>1283</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1283</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1283</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1283</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1283</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1283</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1283</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1283</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1283</v>
      </c>
      <c r="OI102">
        <v>7</v>
      </c>
      <c r="OJ102">
        <v>5</v>
      </c>
      <c r="OK102">
        <v>7</v>
      </c>
      <c r="OL102" s="139">
        <v>50674.856739147493</v>
      </c>
      <c r="OM102" s="139"/>
      <c r="ON102" s="200">
        <v>0</v>
      </c>
      <c r="OO102" s="200"/>
      <c r="OP102" s="200"/>
      <c r="OQ102" s="200">
        <v>0</v>
      </c>
      <c r="OR102" s="200">
        <v>0</v>
      </c>
      <c r="OT102">
        <f t="shared" si="250"/>
        <v>0</v>
      </c>
      <c r="OV102">
        <v>1</v>
      </c>
      <c r="OX102">
        <v>1</v>
      </c>
      <c r="PA102">
        <f>IF(OU102=OZ102,1,0)</f>
        <v>1</v>
      </c>
      <c r="PC102">
        <f>IF(OZ102=OX102,1,0)</f>
        <v>0</v>
      </c>
      <c r="PF102" s="118" t="s">
        <v>1189</v>
      </c>
      <c r="PG102">
        <v>50</v>
      </c>
      <c r="PH102" t="str">
        <f>IF(OU102="","FALSE","TRUE")</f>
        <v>FALSE</v>
      </c>
      <c r="PI102">
        <f>ROUND(MARGIN!$J18,0)</f>
        <v>7</v>
      </c>
      <c r="PJ102">
        <f>ROUND(IF(OU102=OX102,PI102*(1+$CV$95),PI102*(1-$CV$95)),0)</f>
        <v>5</v>
      </c>
      <c r="PK102">
        <f>PI102</f>
        <v>7</v>
      </c>
      <c r="PL102" s="139">
        <f>PK102*10000*MARGIN!$G18/MARGIN!$D18</f>
        <v>50674.856739147493</v>
      </c>
      <c r="PM102" s="139"/>
      <c r="PN102" s="200">
        <f>IF(PA102=1,ABS(PL102*PE102),-ABS(PL102*PE102))</f>
        <v>0</v>
      </c>
      <c r="PO102" s="200"/>
      <c r="PP102" s="200"/>
      <c r="PQ102" s="200">
        <f t="shared" si="254"/>
        <v>0</v>
      </c>
      <c r="PR102" s="200">
        <f>IF(PE102=1,ABS(PN102*PF102),-ABS(PN102*PF102))</f>
        <v>0</v>
      </c>
      <c r="PT102">
        <f t="shared" si="256"/>
        <v>0</v>
      </c>
      <c r="PV102">
        <v>1</v>
      </c>
      <c r="PX102">
        <v>1</v>
      </c>
      <c r="QA102">
        <f>IF(PU102=PZ102,1,0)</f>
        <v>1</v>
      </c>
      <c r="QC102">
        <f>IF(PZ102=PX102,1,0)</f>
        <v>0</v>
      </c>
      <c r="QF102" s="118" t="s">
        <v>1189</v>
      </c>
      <c r="QG102">
        <v>50</v>
      </c>
      <c r="QH102" t="str">
        <f>IF(PU102="","FALSE","TRUE")</f>
        <v>FALSE</v>
      </c>
      <c r="QI102">
        <f>ROUND(MARGIN!$J18,0)</f>
        <v>7</v>
      </c>
      <c r="QJ102">
        <f>ROUND(IF(PU102=PX102,QI102*(1+$CV$95),QI102*(1-$CV$95)),0)</f>
        <v>5</v>
      </c>
      <c r="QK102">
        <f>QI102</f>
        <v>7</v>
      </c>
      <c r="QL102" s="139">
        <f>QK102*10000*MARGIN!$G18/MARGIN!$D18</f>
        <v>50674.856739147493</v>
      </c>
      <c r="QM102" s="139"/>
      <c r="QN102" s="200">
        <f>IF(QA102=1,ABS(QL102*QE102),-ABS(QL102*QE102))</f>
        <v>0</v>
      </c>
      <c r="QO102" s="200"/>
      <c r="QP102" s="200"/>
      <c r="QQ102" s="200">
        <f t="shared" si="260"/>
        <v>0</v>
      </c>
      <c r="QR102" s="200">
        <f>IF(QE102=1,ABS(QN102*QF102),-ABS(QN102*QF102))</f>
        <v>0</v>
      </c>
    </row>
    <row r="103" spans="1:460"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16"/>
        <v>TRUE</v>
      </c>
      <c r="N103">
        <f>ROUND(MARGIN!$J17,0)</f>
        <v>7</v>
      </c>
      <c r="P103">
        <f t="shared" si="217"/>
        <v>0</v>
      </c>
      <c r="Q103">
        <v>-1</v>
      </c>
      <c r="T103" s="117" t="s">
        <v>788</v>
      </c>
      <c r="U103">
        <v>50</v>
      </c>
      <c r="V103" t="str">
        <f t="shared" si="218"/>
        <v>TRUE</v>
      </c>
      <c r="W103">
        <f>ROUND(MARGIN!$J17,0)</f>
        <v>7</v>
      </c>
      <c r="Z103">
        <f t="shared" si="219"/>
        <v>0</v>
      </c>
      <c r="AA103">
        <v>-1</v>
      </c>
      <c r="AD103" s="117" t="s">
        <v>32</v>
      </c>
      <c r="AE103">
        <v>50</v>
      </c>
      <c r="AF103" t="str">
        <f t="shared" si="220"/>
        <v>TRUE</v>
      </c>
      <c r="AG103">
        <f>ROUND(MARGIN!$J17,0)</f>
        <v>7</v>
      </c>
      <c r="AH103">
        <f t="shared" si="221"/>
        <v>7</v>
      </c>
      <c r="AK103">
        <f t="shared" si="222"/>
        <v>0</v>
      </c>
      <c r="AL103">
        <v>-1</v>
      </c>
      <c r="AO103" s="117" t="s">
        <v>32</v>
      </c>
      <c r="AP103">
        <v>50</v>
      </c>
      <c r="AQ103" t="str">
        <f t="shared" si="223"/>
        <v>TRUE</v>
      </c>
      <c r="AR103">
        <f>ROUND(MARGIN!$J17,0)</f>
        <v>7</v>
      </c>
      <c r="AS103">
        <f t="shared" si="224"/>
        <v>7</v>
      </c>
      <c r="AV103">
        <f t="shared" si="225"/>
        <v>2</v>
      </c>
      <c r="AW103">
        <v>1</v>
      </c>
      <c r="AZ103" s="117" t="s">
        <v>32</v>
      </c>
      <c r="BA103">
        <v>50</v>
      </c>
      <c r="BB103" t="str">
        <f t="shared" si="226"/>
        <v>TRUE</v>
      </c>
      <c r="BC103">
        <f>ROUND(MARGIN!$J17,0)</f>
        <v>7</v>
      </c>
      <c r="BD103">
        <f t="shared" si="227"/>
        <v>7</v>
      </c>
      <c r="BG103">
        <f t="shared" si="228"/>
        <v>-1</v>
      </c>
      <c r="BL103" s="117" t="s">
        <v>32</v>
      </c>
      <c r="BM103">
        <v>50</v>
      </c>
      <c r="BN103" t="str">
        <f t="shared" si="229"/>
        <v>FALSE</v>
      </c>
      <c r="BO103">
        <f>ROUND(MARGIN!$J17,0)</f>
        <v>7</v>
      </c>
      <c r="BP103">
        <f t="shared" si="230"/>
        <v>7</v>
      </c>
      <c r="BT103">
        <f t="shared" si="231"/>
        <v>-1</v>
      </c>
      <c r="BU103">
        <v>-1</v>
      </c>
      <c r="BV103">
        <v>-1</v>
      </c>
      <c r="BW103">
        <v>-1</v>
      </c>
      <c r="BX103">
        <f t="shared" si="232"/>
        <v>1</v>
      </c>
      <c r="BY103">
        <f t="shared" si="233"/>
        <v>1</v>
      </c>
      <c r="BZ103" s="187">
        <v>-2.6722758000300001E-3</v>
      </c>
      <c r="CA103" s="117" t="s">
        <v>32</v>
      </c>
      <c r="CB103">
        <v>50</v>
      </c>
      <c r="CC103" t="str">
        <f t="shared" si="234"/>
        <v>TRUE</v>
      </c>
      <c r="CD103">
        <f>ROUND(MARGIN!$J19,0)</f>
        <v>6</v>
      </c>
      <c r="CE103">
        <f t="shared" si="235"/>
        <v>8</v>
      </c>
      <c r="CF103">
        <f t="shared" si="262"/>
        <v>6</v>
      </c>
      <c r="CG103" s="139">
        <f>CF103*10000*MARGIN!$G19/MARGIN!$D19</f>
        <v>46983.350578496844</v>
      </c>
      <c r="CH103" s="145">
        <f t="shared" si="236"/>
        <v>125.55247075524262</v>
      </c>
      <c r="CI103" s="145">
        <f t="shared" si="237"/>
        <v>125.55247075524262</v>
      </c>
      <c r="CK103">
        <f t="shared" si="238"/>
        <v>0</v>
      </c>
      <c r="CL103">
        <v>-1</v>
      </c>
      <c r="CM103">
        <v>-1</v>
      </c>
      <c r="CN103">
        <v>1</v>
      </c>
      <c r="CO103">
        <f t="shared" si="239"/>
        <v>0</v>
      </c>
      <c r="CP103">
        <f t="shared" si="240"/>
        <v>0</v>
      </c>
      <c r="CQ103">
        <v>4.0058894533699999E-3</v>
      </c>
      <c r="CR103" s="117" t="s">
        <v>1189</v>
      </c>
      <c r="CS103">
        <v>50</v>
      </c>
      <c r="CT103" t="str">
        <f t="shared" si="241"/>
        <v>TRUE</v>
      </c>
      <c r="CU103">
        <f>ROUND(MARGIN!$J19,0)</f>
        <v>6</v>
      </c>
      <c r="CV103">
        <f t="shared" si="263"/>
        <v>8</v>
      </c>
      <c r="CW103">
        <f t="shared" si="264"/>
        <v>6</v>
      </c>
      <c r="CX103" s="139">
        <f>CW103*10000*MARGIN!$G19/MARGIN!$D19</f>
        <v>46983.350578496844</v>
      </c>
      <c r="CY103" s="200">
        <f t="shared" si="242"/>
        <v>-188.2101085663858</v>
      </c>
      <c r="CZ103" s="200">
        <f t="shared" si="243"/>
        <v>-188.2101085663858</v>
      </c>
      <c r="DB103">
        <f t="shared" si="244"/>
        <v>2</v>
      </c>
      <c r="DC103">
        <v>1</v>
      </c>
      <c r="DD103">
        <v>-1</v>
      </c>
      <c r="DE103">
        <v>1</v>
      </c>
      <c r="DF103">
        <f t="shared" si="245"/>
        <v>1</v>
      </c>
      <c r="DG103">
        <f t="shared" si="246"/>
        <v>0</v>
      </c>
      <c r="DH103">
        <v>8.9838950469699999E-4</v>
      </c>
      <c r="DI103" s="117" t="s">
        <v>1189</v>
      </c>
      <c r="DJ103">
        <v>50</v>
      </c>
      <c r="DK103" t="str">
        <f t="shared" si="247"/>
        <v>TRUE</v>
      </c>
      <c r="DL103">
        <f>ROUND(MARGIN!$J19,0)</f>
        <v>6</v>
      </c>
      <c r="DM103">
        <f t="shared" si="265"/>
        <v>5</v>
      </c>
      <c r="DN103">
        <f t="shared" si="266"/>
        <v>6</v>
      </c>
      <c r="DO103" s="139">
        <f>DN103*10000*MARGIN!$G19/MARGIN!$D19</f>
        <v>46983.350578496844</v>
      </c>
      <c r="DP103" s="200">
        <f t="shared" si="248"/>
        <v>42.209349055221288</v>
      </c>
      <c r="DQ103" s="200">
        <f t="shared" si="249"/>
        <v>-42.209349055221288</v>
      </c>
      <c r="DS103">
        <v>0</v>
      </c>
      <c r="DT103">
        <v>1</v>
      </c>
      <c r="DU103">
        <v>1</v>
      </c>
      <c r="DV103">
        <v>-1</v>
      </c>
      <c r="DW103">
        <v>0</v>
      </c>
      <c r="DX103">
        <v>0</v>
      </c>
      <c r="DY103">
        <v>-2.8379466466000002E-3</v>
      </c>
      <c r="DZ103" s="117" t="s">
        <v>1189</v>
      </c>
      <c r="EA103">
        <v>50</v>
      </c>
      <c r="EB103" t="s">
        <v>1273</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1273</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1273</v>
      </c>
      <c r="FP103">
        <v>10</v>
      </c>
      <c r="FQ103">
        <v>8</v>
      </c>
      <c r="FR103">
        <v>10</v>
      </c>
      <c r="FS103" s="139">
        <v>78576.391409401534</v>
      </c>
      <c r="FT103" s="200">
        <v>0</v>
      </c>
      <c r="FU103" s="200"/>
      <c r="FV103" s="200">
        <v>0</v>
      </c>
      <c r="FX103">
        <v>0</v>
      </c>
      <c r="FZ103">
        <v>1</v>
      </c>
      <c r="GB103">
        <v>1</v>
      </c>
      <c r="GE103">
        <v>1</v>
      </c>
      <c r="GG103">
        <v>0</v>
      </c>
      <c r="GJ103" s="117" t="s">
        <v>1189</v>
      </c>
      <c r="GK103">
        <v>50</v>
      </c>
      <c r="GL103" t="s">
        <v>1283</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1283</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1283</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1283</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1283</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1283</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1283</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1283</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1283</v>
      </c>
      <c r="OI103">
        <v>6</v>
      </c>
      <c r="OJ103">
        <v>5</v>
      </c>
      <c r="OK103">
        <v>6</v>
      </c>
      <c r="OL103" s="139">
        <v>46983.350578496844</v>
      </c>
      <c r="OM103" s="139"/>
      <c r="ON103" s="200">
        <v>0</v>
      </c>
      <c r="OO103" s="200"/>
      <c r="OP103" s="200"/>
      <c r="OQ103" s="200">
        <v>0</v>
      </c>
      <c r="OR103" s="200">
        <v>0</v>
      </c>
      <c r="OT103">
        <f t="shared" si="250"/>
        <v>0</v>
      </c>
      <c r="OV103">
        <v>1</v>
      </c>
      <c r="OX103">
        <v>1</v>
      </c>
      <c r="PA103">
        <f t="shared" ref="PA103:PA123" si="273">IF(OU103=OZ103,1,0)</f>
        <v>1</v>
      </c>
      <c r="PC103">
        <f t="shared" ref="PC103:PC123" si="274">IF(OZ103=OX103,1,0)</f>
        <v>0</v>
      </c>
      <c r="PF103" s="117" t="s">
        <v>1189</v>
      </c>
      <c r="PG103">
        <v>50</v>
      </c>
      <c r="PH103" t="str">
        <f t="shared" ref="PH103:PH123" si="275">IF(OU103="","FALSE","TRUE")</f>
        <v>FALSE</v>
      </c>
      <c r="PI103">
        <f>ROUND(MARGIN!$J19,0)</f>
        <v>6</v>
      </c>
      <c r="PJ103">
        <f t="shared" ref="PJ103:PJ123" si="276">ROUND(IF(OU103=OX103,PI103*(1+$CV$95),PI103*(1-$CV$95)),0)</f>
        <v>5</v>
      </c>
      <c r="PK103">
        <f t="shared" ref="PK103:PK123" si="277">PI103</f>
        <v>6</v>
      </c>
      <c r="PL103" s="139">
        <f>PK103*10000*MARGIN!$G19/MARGIN!$D19</f>
        <v>46983.350578496844</v>
      </c>
      <c r="PM103" s="139"/>
      <c r="PN103" s="200">
        <f t="shared" ref="PN103:PN123" si="278">IF(PA103=1,ABS(PL103*PE103),-ABS(PL103*PE103))</f>
        <v>0</v>
      </c>
      <c r="PO103" s="200"/>
      <c r="PP103" s="200"/>
      <c r="PQ103" s="200">
        <f t="shared" si="254"/>
        <v>0</v>
      </c>
      <c r="PR103" s="200">
        <f t="shared" ref="PR103:PR123" si="279">IF(PE103=1,ABS(PN103*PF103),-ABS(PN103*PF103))</f>
        <v>0</v>
      </c>
      <c r="PT103">
        <f t="shared" si="256"/>
        <v>0</v>
      </c>
      <c r="PV103">
        <v>1</v>
      </c>
      <c r="PX103">
        <v>1</v>
      </c>
      <c r="QA103">
        <f t="shared" ref="QA103:QA123" si="280">IF(PU103=PZ103,1,0)</f>
        <v>1</v>
      </c>
      <c r="QC103">
        <f t="shared" ref="QC103:QC123" si="281">IF(PZ103=PX103,1,0)</f>
        <v>0</v>
      </c>
      <c r="QF103" s="117" t="s">
        <v>1189</v>
      </c>
      <c r="QG103">
        <v>50</v>
      </c>
      <c r="QH103" t="str">
        <f t="shared" ref="QH103:QH123" si="282">IF(PU103="","FALSE","TRUE")</f>
        <v>FALSE</v>
      </c>
      <c r="QI103">
        <f>ROUND(MARGIN!$J19,0)</f>
        <v>6</v>
      </c>
      <c r="QJ103">
        <f t="shared" ref="QJ103:QJ123" si="283">ROUND(IF(PU103=PX103,QI103*(1+$CV$95),QI103*(1-$CV$95)),0)</f>
        <v>5</v>
      </c>
      <c r="QK103">
        <f t="shared" ref="QK103:QK123" si="284">QI103</f>
        <v>6</v>
      </c>
      <c r="QL103" s="139">
        <f>QK103*10000*MARGIN!$G19/MARGIN!$D19</f>
        <v>46983.350578496844</v>
      </c>
      <c r="QM103" s="139"/>
      <c r="QN103" s="200">
        <f t="shared" ref="QN103:QN123" si="285">IF(QA103=1,ABS(QL103*QE103),-ABS(QL103*QE103))</f>
        <v>0</v>
      </c>
      <c r="QO103" s="200"/>
      <c r="QP103" s="200"/>
      <c r="QQ103" s="200">
        <f t="shared" si="260"/>
        <v>0</v>
      </c>
      <c r="QR103" s="200">
        <f t="shared" ref="QR103:QR123" si="286">IF(QE103=1,ABS(QN103*QF103),-ABS(QN103*QF103))</f>
        <v>0</v>
      </c>
    </row>
    <row r="104" spans="1:460"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16"/>
        <v>TRUE</v>
      </c>
      <c r="N104">
        <f>ROUND(MARGIN!$J35,0)</f>
        <v>5</v>
      </c>
      <c r="P104">
        <f t="shared" si="217"/>
        <v>-2</v>
      </c>
      <c r="Q104">
        <v>-1</v>
      </c>
      <c r="T104" s="118" t="s">
        <v>788</v>
      </c>
      <c r="U104">
        <v>50</v>
      </c>
      <c r="V104" t="str">
        <f t="shared" si="218"/>
        <v>TRUE</v>
      </c>
      <c r="W104">
        <f>ROUND(MARGIN!$J35,0)</f>
        <v>5</v>
      </c>
      <c r="Z104">
        <f t="shared" si="219"/>
        <v>2</v>
      </c>
      <c r="AA104">
        <v>1</v>
      </c>
      <c r="AD104" s="118" t="s">
        <v>962</v>
      </c>
      <c r="AE104">
        <v>50</v>
      </c>
      <c r="AF104" t="str">
        <f t="shared" si="220"/>
        <v>TRUE</v>
      </c>
      <c r="AG104">
        <f>ROUND(MARGIN!$J35,0)</f>
        <v>5</v>
      </c>
      <c r="AH104">
        <f t="shared" si="221"/>
        <v>5</v>
      </c>
      <c r="AK104">
        <f t="shared" si="222"/>
        <v>0</v>
      </c>
      <c r="AL104">
        <v>1</v>
      </c>
      <c r="AO104" s="118" t="s">
        <v>962</v>
      </c>
      <c r="AP104">
        <v>50</v>
      </c>
      <c r="AQ104" t="str">
        <f t="shared" si="223"/>
        <v>TRUE</v>
      </c>
      <c r="AR104">
        <f>ROUND(MARGIN!$J35,0)</f>
        <v>5</v>
      </c>
      <c r="AS104">
        <f t="shared" si="224"/>
        <v>5</v>
      </c>
      <c r="AV104">
        <f t="shared" si="225"/>
        <v>-2</v>
      </c>
      <c r="AW104">
        <v>-1</v>
      </c>
      <c r="AZ104" s="118" t="s">
        <v>962</v>
      </c>
      <c r="BA104">
        <v>50</v>
      </c>
      <c r="BB104" t="str">
        <f t="shared" si="226"/>
        <v>TRUE</v>
      </c>
      <c r="BC104">
        <f>ROUND(MARGIN!$J35,0)</f>
        <v>5</v>
      </c>
      <c r="BD104">
        <f t="shared" si="227"/>
        <v>5</v>
      </c>
      <c r="BG104">
        <f t="shared" si="228"/>
        <v>1</v>
      </c>
      <c r="BL104" s="118" t="s">
        <v>962</v>
      </c>
      <c r="BM104">
        <v>50</v>
      </c>
      <c r="BN104" t="str">
        <f t="shared" si="229"/>
        <v>FALSE</v>
      </c>
      <c r="BO104">
        <f>ROUND(MARGIN!$J35,0)</f>
        <v>5</v>
      </c>
      <c r="BP104">
        <f t="shared" si="230"/>
        <v>5</v>
      </c>
      <c r="BT104">
        <f t="shared" si="231"/>
        <v>1</v>
      </c>
      <c r="BU104">
        <v>1</v>
      </c>
      <c r="BV104">
        <v>-1</v>
      </c>
      <c r="BW104">
        <v>1</v>
      </c>
      <c r="BX104">
        <f t="shared" si="232"/>
        <v>1</v>
      </c>
      <c r="BY104">
        <f t="shared" si="233"/>
        <v>0</v>
      </c>
      <c r="BZ104" s="187">
        <v>7.1067194848700001E-3</v>
      </c>
      <c r="CA104" s="118" t="s">
        <v>962</v>
      </c>
      <c r="CB104">
        <v>50</v>
      </c>
      <c r="CC104" t="str">
        <f t="shared" si="234"/>
        <v>TRUE</v>
      </c>
      <c r="CD104">
        <f>ROUND(MARGIN!$J20,0)</f>
        <v>7</v>
      </c>
      <c r="CE104">
        <f t="shared" si="235"/>
        <v>9</v>
      </c>
      <c r="CF104">
        <f t="shared" si="262"/>
        <v>7</v>
      </c>
      <c r="CG104" s="139">
        <f>CF104*10000*MARGIN!$G20/MARGIN!$D20</f>
        <v>50659.078794719841</v>
      </c>
      <c r="CH104" s="145">
        <f t="shared" si="236"/>
        <v>360.01986235600015</v>
      </c>
      <c r="CI104" s="145">
        <f t="shared" si="237"/>
        <v>-360.01986235600015</v>
      </c>
      <c r="CK104">
        <f t="shared" si="238"/>
        <v>0</v>
      </c>
      <c r="CL104">
        <v>1</v>
      </c>
      <c r="CM104">
        <v>-1</v>
      </c>
      <c r="CN104">
        <v>-1</v>
      </c>
      <c r="CO104">
        <f t="shared" si="239"/>
        <v>0</v>
      </c>
      <c r="CP104">
        <f t="shared" si="240"/>
        <v>1</v>
      </c>
      <c r="CQ104">
        <v>-1.1078373600499999E-2</v>
      </c>
      <c r="CR104" s="118" t="s">
        <v>1189</v>
      </c>
      <c r="CS104">
        <v>50</v>
      </c>
      <c r="CT104" t="str">
        <f t="shared" si="241"/>
        <v>TRUE</v>
      </c>
      <c r="CU104">
        <f>ROUND(MARGIN!$J20,0)</f>
        <v>7</v>
      </c>
      <c r="CV104">
        <f t="shared" si="263"/>
        <v>5</v>
      </c>
      <c r="CW104">
        <f t="shared" si="264"/>
        <v>7</v>
      </c>
      <c r="CX104" s="139">
        <f>CW104*10000*MARGIN!$G20/MARGIN!$D20</f>
        <v>50659.078794719841</v>
      </c>
      <c r="CY104" s="200">
        <f t="shared" si="242"/>
        <v>-561.22020114507359</v>
      </c>
      <c r="CZ104" s="200">
        <f t="shared" si="243"/>
        <v>561.22020114507359</v>
      </c>
      <c r="DB104">
        <f t="shared" si="244"/>
        <v>-2</v>
      </c>
      <c r="DC104">
        <v>-1</v>
      </c>
      <c r="DD104">
        <v>1</v>
      </c>
      <c r="DE104">
        <v>1</v>
      </c>
      <c r="DF104">
        <f t="shared" si="245"/>
        <v>0</v>
      </c>
      <c r="DG104">
        <f t="shared" si="246"/>
        <v>1</v>
      </c>
      <c r="DH104">
        <v>2.8751042783900001E-3</v>
      </c>
      <c r="DI104" s="118" t="s">
        <v>1189</v>
      </c>
      <c r="DJ104">
        <v>50</v>
      </c>
      <c r="DK104" t="str">
        <f t="shared" si="247"/>
        <v>TRUE</v>
      </c>
      <c r="DL104">
        <f>ROUND(MARGIN!$J20,0)</f>
        <v>7</v>
      </c>
      <c r="DM104">
        <f t="shared" si="265"/>
        <v>5</v>
      </c>
      <c r="DN104">
        <f t="shared" si="266"/>
        <v>7</v>
      </c>
      <c r="DO104" s="139">
        <f>DN104*10000*MARGIN!$G20/MARGIN!$D20</f>
        <v>50659.078794719841</v>
      </c>
      <c r="DP104" s="200">
        <f t="shared" si="248"/>
        <v>-145.65013418199516</v>
      </c>
      <c r="DQ104" s="200">
        <f t="shared" si="249"/>
        <v>145.65013418199516</v>
      </c>
      <c r="DS104">
        <v>2</v>
      </c>
      <c r="DT104">
        <v>1</v>
      </c>
      <c r="DU104">
        <v>-1</v>
      </c>
      <c r="DV104">
        <v>-1</v>
      </c>
      <c r="DW104">
        <v>0</v>
      </c>
      <c r="DX104">
        <v>1</v>
      </c>
      <c r="DY104">
        <v>-2.86686175191E-3</v>
      </c>
      <c r="DZ104" s="118" t="s">
        <v>1189</v>
      </c>
      <c r="EA104">
        <v>50</v>
      </c>
      <c r="EB104" t="s">
        <v>1273</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1273</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1273</v>
      </c>
      <c r="FP104">
        <v>11</v>
      </c>
      <c r="FQ104">
        <v>8</v>
      </c>
      <c r="FR104">
        <v>11</v>
      </c>
      <c r="FS104" s="139">
        <v>78117.099273055355</v>
      </c>
      <c r="FT104" s="200">
        <v>0</v>
      </c>
      <c r="FU104" s="200"/>
      <c r="FV104" s="200">
        <v>0</v>
      </c>
      <c r="FX104">
        <v>0</v>
      </c>
      <c r="FZ104">
        <v>-1</v>
      </c>
      <c r="GB104">
        <v>-1</v>
      </c>
      <c r="GE104">
        <v>1</v>
      </c>
      <c r="GG104">
        <v>0</v>
      </c>
      <c r="GJ104" s="118" t="s">
        <v>1189</v>
      </c>
      <c r="GK104">
        <v>50</v>
      </c>
      <c r="GL104" t="s">
        <v>1283</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1283</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1283</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1283</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1283</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1283</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1283</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1283</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1283</v>
      </c>
      <c r="OI104">
        <v>7</v>
      </c>
      <c r="OJ104">
        <v>5</v>
      </c>
      <c r="OK104">
        <v>7</v>
      </c>
      <c r="OL104" s="139">
        <v>50659.078794719841</v>
      </c>
      <c r="OM104" s="139"/>
      <c r="ON104" s="200">
        <v>0</v>
      </c>
      <c r="OO104" s="200"/>
      <c r="OP104" s="200"/>
      <c r="OQ104" s="200">
        <v>0</v>
      </c>
      <c r="OR104" s="200">
        <v>0</v>
      </c>
      <c r="OT104">
        <f t="shared" si="250"/>
        <v>0</v>
      </c>
      <c r="OV104">
        <v>-1</v>
      </c>
      <c r="OX104">
        <v>-1</v>
      </c>
      <c r="PA104">
        <f t="shared" si="273"/>
        <v>1</v>
      </c>
      <c r="PC104">
        <f t="shared" si="274"/>
        <v>0</v>
      </c>
      <c r="PF104" s="118" t="s">
        <v>1189</v>
      </c>
      <c r="PG104">
        <v>50</v>
      </c>
      <c r="PH104" t="str">
        <f t="shared" si="275"/>
        <v>FALSE</v>
      </c>
      <c r="PI104">
        <f>ROUND(MARGIN!$J20,0)</f>
        <v>7</v>
      </c>
      <c r="PJ104">
        <f t="shared" si="276"/>
        <v>5</v>
      </c>
      <c r="PK104">
        <f t="shared" si="277"/>
        <v>7</v>
      </c>
      <c r="PL104" s="139">
        <f>PK104*10000*MARGIN!$G20/MARGIN!$D20</f>
        <v>50659.078794719841</v>
      </c>
      <c r="PM104" s="139"/>
      <c r="PN104" s="200">
        <f t="shared" si="278"/>
        <v>0</v>
      </c>
      <c r="PO104" s="200"/>
      <c r="PP104" s="200"/>
      <c r="PQ104" s="200">
        <f t="shared" si="254"/>
        <v>0</v>
      </c>
      <c r="PR104" s="200">
        <f t="shared" si="279"/>
        <v>0</v>
      </c>
      <c r="PT104">
        <f t="shared" si="256"/>
        <v>0</v>
      </c>
      <c r="PV104">
        <v>-1</v>
      </c>
      <c r="PX104">
        <v>-1</v>
      </c>
      <c r="QA104">
        <f t="shared" si="280"/>
        <v>1</v>
      </c>
      <c r="QC104">
        <f t="shared" si="281"/>
        <v>0</v>
      </c>
      <c r="QF104" s="118" t="s">
        <v>1189</v>
      </c>
      <c r="QG104">
        <v>50</v>
      </c>
      <c r="QH104" t="str">
        <f t="shared" si="282"/>
        <v>FALSE</v>
      </c>
      <c r="QI104">
        <f>ROUND(MARGIN!$J20,0)</f>
        <v>7</v>
      </c>
      <c r="QJ104">
        <f t="shared" si="283"/>
        <v>5</v>
      </c>
      <c r="QK104">
        <f t="shared" si="284"/>
        <v>7</v>
      </c>
      <c r="QL104" s="139">
        <f>QK104*10000*MARGIN!$G20/MARGIN!$D20</f>
        <v>50659.078794719841</v>
      </c>
      <c r="QM104" s="139"/>
      <c r="QN104" s="200">
        <f t="shared" si="285"/>
        <v>0</v>
      </c>
      <c r="QO104" s="200"/>
      <c r="QP104" s="200"/>
      <c r="QQ104" s="200">
        <f t="shared" si="260"/>
        <v>0</v>
      </c>
      <c r="QR104" s="200">
        <f t="shared" si="286"/>
        <v>0</v>
      </c>
    </row>
    <row r="105" spans="1:460" x14ac:dyDescent="0.25">
      <c r="A105" t="s">
        <v>1181</v>
      </c>
      <c r="B105" s="167" t="s">
        <v>25</v>
      </c>
      <c r="D105" s="118" t="s">
        <v>788</v>
      </c>
      <c r="E105">
        <v>50</v>
      </c>
      <c r="F105" t="e">
        <f>IF(#REF!="","FALSE","TRUE")</f>
        <v>#REF!</v>
      </c>
      <c r="G105">
        <f>ROUND(MARGIN!$J32,0)</f>
        <v>4</v>
      </c>
      <c r="I105" t="e">
        <f>-#REF!+J105</f>
        <v>#REF!</v>
      </c>
      <c r="J105">
        <v>1</v>
      </c>
      <c r="K105" s="118" t="s">
        <v>788</v>
      </c>
      <c r="L105">
        <v>50</v>
      </c>
      <c r="M105" t="str">
        <f t="shared" si="216"/>
        <v>TRUE</v>
      </c>
      <c r="N105">
        <f>ROUND(MARGIN!$J32,0)</f>
        <v>4</v>
      </c>
      <c r="P105">
        <f t="shared" si="217"/>
        <v>-2</v>
      </c>
      <c r="Q105">
        <v>-1</v>
      </c>
      <c r="T105" s="118" t="s">
        <v>788</v>
      </c>
      <c r="U105">
        <v>50</v>
      </c>
      <c r="V105" t="str">
        <f t="shared" si="218"/>
        <v>TRUE</v>
      </c>
      <c r="W105">
        <f>ROUND(MARGIN!$J32,0)</f>
        <v>4</v>
      </c>
      <c r="Z105">
        <f t="shared" si="219"/>
        <v>2</v>
      </c>
      <c r="AA105">
        <v>1</v>
      </c>
      <c r="AB105">
        <v>1</v>
      </c>
      <c r="AC105" t="s">
        <v>966</v>
      </c>
      <c r="AD105" s="118" t="s">
        <v>962</v>
      </c>
      <c r="AE105">
        <v>50</v>
      </c>
      <c r="AF105" t="str">
        <f t="shared" si="220"/>
        <v>TRUE</v>
      </c>
      <c r="AG105">
        <f>ROUND(MARGIN!$J32,0)</f>
        <v>4</v>
      </c>
      <c r="AH105">
        <f t="shared" si="221"/>
        <v>5</v>
      </c>
      <c r="AK105">
        <f t="shared" si="222"/>
        <v>0</v>
      </c>
      <c r="AL105">
        <v>1</v>
      </c>
      <c r="AM105">
        <v>1</v>
      </c>
      <c r="AN105" t="s">
        <v>966</v>
      </c>
      <c r="AO105" s="118" t="s">
        <v>31</v>
      </c>
      <c r="AP105">
        <v>50</v>
      </c>
      <c r="AQ105" t="str">
        <f t="shared" si="223"/>
        <v>TRUE</v>
      </c>
      <c r="AR105">
        <f>ROUND(MARGIN!$J32,0)</f>
        <v>4</v>
      </c>
      <c r="AS105">
        <f t="shared" si="224"/>
        <v>5</v>
      </c>
      <c r="AV105">
        <f t="shared" si="225"/>
        <v>0</v>
      </c>
      <c r="AW105">
        <v>1</v>
      </c>
      <c r="AY105" t="s">
        <v>966</v>
      </c>
      <c r="AZ105" s="118" t="s">
        <v>962</v>
      </c>
      <c r="BA105">
        <v>50</v>
      </c>
      <c r="BB105" t="str">
        <f t="shared" si="226"/>
        <v>TRUE</v>
      </c>
      <c r="BC105">
        <f>ROUND(MARGIN!$J32,0)</f>
        <v>4</v>
      </c>
      <c r="BD105">
        <f t="shared" si="227"/>
        <v>4</v>
      </c>
      <c r="BG105">
        <f t="shared" si="228"/>
        <v>-1</v>
      </c>
      <c r="BK105" t="s">
        <v>966</v>
      </c>
      <c r="BL105" s="118" t="s">
        <v>962</v>
      </c>
      <c r="BM105">
        <v>50</v>
      </c>
      <c r="BN105" t="str">
        <f t="shared" si="229"/>
        <v>FALSE</v>
      </c>
      <c r="BO105">
        <f>ROUND(MARGIN!$J32,0)</f>
        <v>4</v>
      </c>
      <c r="BP105">
        <f t="shared" si="230"/>
        <v>4</v>
      </c>
      <c r="BT105">
        <f t="shared" si="231"/>
        <v>-1</v>
      </c>
      <c r="BU105">
        <v>-1</v>
      </c>
      <c r="BV105">
        <v>1</v>
      </c>
      <c r="BW105">
        <v>-1</v>
      </c>
      <c r="BX105">
        <f t="shared" si="232"/>
        <v>1</v>
      </c>
      <c r="BY105">
        <f t="shared" si="233"/>
        <v>0</v>
      </c>
      <c r="BZ105" s="187">
        <v>-1.5133838109499999E-2</v>
      </c>
      <c r="CA105" s="118" t="s">
        <v>962</v>
      </c>
      <c r="CB105">
        <v>50</v>
      </c>
      <c r="CC105" t="str">
        <f t="shared" si="234"/>
        <v>TRUE</v>
      </c>
      <c r="CD105">
        <f>ROUND(MARGIN!$J21,0)</f>
        <v>3</v>
      </c>
      <c r="CE105">
        <f t="shared" si="235"/>
        <v>4</v>
      </c>
      <c r="CF105">
        <f t="shared" si="262"/>
        <v>3</v>
      </c>
      <c r="CG105" s="139">
        <f>CF105*10000*MARGIN!$G21/MARGIN!$D21</f>
        <v>44504.250477000001</v>
      </c>
      <c r="CH105" s="145">
        <f t="shared" si="236"/>
        <v>673.52012190355617</v>
      </c>
      <c r="CI105" s="145">
        <f t="shared" si="237"/>
        <v>-673.52012190355617</v>
      </c>
      <c r="CK105">
        <f t="shared" si="238"/>
        <v>2</v>
      </c>
      <c r="CL105">
        <v>1</v>
      </c>
      <c r="CM105">
        <v>1</v>
      </c>
      <c r="CN105">
        <v>-1</v>
      </c>
      <c r="CO105">
        <f t="shared" si="239"/>
        <v>0</v>
      </c>
      <c r="CP105">
        <f t="shared" si="240"/>
        <v>0</v>
      </c>
      <c r="CQ105">
        <v>-2.6857611495100002E-4</v>
      </c>
      <c r="CR105" s="118" t="s">
        <v>1189</v>
      </c>
      <c r="CS105">
        <v>50</v>
      </c>
      <c r="CT105" t="str">
        <f t="shared" si="241"/>
        <v>TRUE</v>
      </c>
      <c r="CU105">
        <f>ROUND(MARGIN!$J21,0)</f>
        <v>3</v>
      </c>
      <c r="CV105">
        <f t="shared" si="263"/>
        <v>4</v>
      </c>
      <c r="CW105">
        <f t="shared" si="264"/>
        <v>3</v>
      </c>
      <c r="CX105" s="139">
        <f>CW105*10000*MARGIN!$G21/MARGIN!$D21</f>
        <v>44504.250477000001</v>
      </c>
      <c r="CY105" s="200">
        <f t="shared" si="242"/>
        <v>-11.95277869191885</v>
      </c>
      <c r="CZ105" s="200">
        <f t="shared" si="243"/>
        <v>-11.95277869191885</v>
      </c>
      <c r="DB105">
        <f t="shared" si="244"/>
        <v>0</v>
      </c>
      <c r="DC105">
        <v>1</v>
      </c>
      <c r="DD105">
        <v>1</v>
      </c>
      <c r="DE105">
        <v>-1</v>
      </c>
      <c r="DF105">
        <f t="shared" si="245"/>
        <v>0</v>
      </c>
      <c r="DG105">
        <f t="shared" si="246"/>
        <v>0</v>
      </c>
      <c r="DH105">
        <v>-6.2364776374300001E-4</v>
      </c>
      <c r="DI105" s="118" t="s">
        <v>1189</v>
      </c>
      <c r="DJ105">
        <v>50</v>
      </c>
      <c r="DK105" t="str">
        <f t="shared" si="247"/>
        <v>TRUE</v>
      </c>
      <c r="DL105">
        <f>ROUND(MARGIN!$J21,0)</f>
        <v>3</v>
      </c>
      <c r="DM105">
        <f t="shared" si="265"/>
        <v>4</v>
      </c>
      <c r="DN105">
        <f t="shared" si="266"/>
        <v>3</v>
      </c>
      <c r="DO105" s="139">
        <f>DN105*10000*MARGIN!$G21/MARGIN!$D21</f>
        <v>44504.250477000001</v>
      </c>
      <c r="DP105" s="200">
        <f t="shared" si="248"/>
        <v>-27.754976287039394</v>
      </c>
      <c r="DQ105" s="200">
        <f t="shared" si="249"/>
        <v>-27.754976287039394</v>
      </c>
      <c r="DS105">
        <v>-2</v>
      </c>
      <c r="DT105">
        <v>-1</v>
      </c>
      <c r="DU105">
        <v>1</v>
      </c>
      <c r="DV105">
        <v>-1</v>
      </c>
      <c r="DW105">
        <v>1</v>
      </c>
      <c r="DX105">
        <v>0</v>
      </c>
      <c r="DY105">
        <v>-9.7733785840099993E-3</v>
      </c>
      <c r="DZ105" s="118" t="s">
        <v>1189</v>
      </c>
      <c r="EA105">
        <v>50</v>
      </c>
      <c r="EB105" t="s">
        <v>1273</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1273</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1273</v>
      </c>
      <c r="FP105">
        <v>5</v>
      </c>
      <c r="FQ105">
        <v>4</v>
      </c>
      <c r="FR105">
        <v>5</v>
      </c>
      <c r="FS105" s="139">
        <v>72216.008459999997</v>
      </c>
      <c r="FT105" s="200">
        <v>0</v>
      </c>
      <c r="FU105" s="200"/>
      <c r="FV105" s="200">
        <v>0</v>
      </c>
      <c r="FX105">
        <v>0</v>
      </c>
      <c r="FZ105">
        <v>1</v>
      </c>
      <c r="GB105">
        <v>1</v>
      </c>
      <c r="GE105">
        <v>1</v>
      </c>
      <c r="GG105">
        <v>0</v>
      </c>
      <c r="GJ105" s="118" t="s">
        <v>1189</v>
      </c>
      <c r="GK105">
        <v>50</v>
      </c>
      <c r="GL105" t="s">
        <v>1283</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1283</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1283</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1283</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1283</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1283</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1283</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1283</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1283</v>
      </c>
      <c r="OI105">
        <v>3</v>
      </c>
      <c r="OJ105">
        <v>2</v>
      </c>
      <c r="OK105">
        <v>3</v>
      </c>
      <c r="OL105" s="139">
        <v>44504.250477000001</v>
      </c>
      <c r="OM105" s="139"/>
      <c r="ON105" s="200">
        <v>0</v>
      </c>
      <c r="OO105" s="200"/>
      <c r="OP105" s="200"/>
      <c r="OQ105" s="200">
        <v>0</v>
      </c>
      <c r="OR105" s="200">
        <v>0</v>
      </c>
      <c r="OT105">
        <f t="shared" si="250"/>
        <v>0</v>
      </c>
      <c r="OV105">
        <v>1</v>
      </c>
      <c r="OX105">
        <v>1</v>
      </c>
      <c r="PA105">
        <f t="shared" si="273"/>
        <v>1</v>
      </c>
      <c r="PC105">
        <f t="shared" si="274"/>
        <v>0</v>
      </c>
      <c r="PF105" s="118" t="s">
        <v>1189</v>
      </c>
      <c r="PG105">
        <v>50</v>
      </c>
      <c r="PH105" t="str">
        <f t="shared" si="275"/>
        <v>FALSE</v>
      </c>
      <c r="PI105">
        <f>ROUND(MARGIN!$J21,0)</f>
        <v>3</v>
      </c>
      <c r="PJ105">
        <f t="shared" si="276"/>
        <v>2</v>
      </c>
      <c r="PK105">
        <f t="shared" si="277"/>
        <v>3</v>
      </c>
      <c r="PL105" s="139">
        <f>PK105*10000*MARGIN!$G21/MARGIN!$D21</f>
        <v>44504.250477000001</v>
      </c>
      <c r="PM105" s="139"/>
      <c r="PN105" s="200">
        <f t="shared" si="278"/>
        <v>0</v>
      </c>
      <c r="PO105" s="200"/>
      <c r="PP105" s="200"/>
      <c r="PQ105" s="200">
        <f t="shared" si="254"/>
        <v>0</v>
      </c>
      <c r="PR105" s="200">
        <f t="shared" si="279"/>
        <v>0</v>
      </c>
      <c r="PT105">
        <f t="shared" si="256"/>
        <v>0</v>
      </c>
      <c r="PV105">
        <v>1</v>
      </c>
      <c r="PX105">
        <v>1</v>
      </c>
      <c r="QA105">
        <f t="shared" si="280"/>
        <v>1</v>
      </c>
      <c r="QC105">
        <f t="shared" si="281"/>
        <v>0</v>
      </c>
      <c r="QF105" s="118" t="s">
        <v>1189</v>
      </c>
      <c r="QG105">
        <v>50</v>
      </c>
      <c r="QH105" t="str">
        <f t="shared" si="282"/>
        <v>FALSE</v>
      </c>
      <c r="QI105">
        <f>ROUND(MARGIN!$J21,0)</f>
        <v>3</v>
      </c>
      <c r="QJ105">
        <f t="shared" si="283"/>
        <v>2</v>
      </c>
      <c r="QK105">
        <f t="shared" si="284"/>
        <v>3</v>
      </c>
      <c r="QL105" s="139">
        <f>QK105*10000*MARGIN!$G21/MARGIN!$D21</f>
        <v>44504.250477000001</v>
      </c>
      <c r="QM105" s="139"/>
      <c r="QN105" s="200">
        <f t="shared" si="285"/>
        <v>0</v>
      </c>
      <c r="QO105" s="200"/>
      <c r="QP105" s="200"/>
      <c r="QQ105" s="200">
        <f t="shared" si="260"/>
        <v>0</v>
      </c>
      <c r="QR105" s="200">
        <f t="shared" si="286"/>
        <v>0</v>
      </c>
    </row>
    <row r="106" spans="1:460" x14ac:dyDescent="0.25">
      <c r="A106" t="s">
        <v>1179</v>
      </c>
      <c r="B106" s="167" t="s">
        <v>26</v>
      </c>
      <c r="D106" s="118" t="s">
        <v>788</v>
      </c>
      <c r="E106">
        <v>50</v>
      </c>
      <c r="F106" t="e">
        <f>IF(#REF!="","FALSE","TRUE")</f>
        <v>#REF!</v>
      </c>
      <c r="G106">
        <f>ROUND(MARGIN!$J30,0)</f>
        <v>4</v>
      </c>
      <c r="I106" t="e">
        <f>-#REF!+J106</f>
        <v>#REF!</v>
      </c>
      <c r="J106">
        <v>1</v>
      </c>
      <c r="K106" s="118" t="s">
        <v>788</v>
      </c>
      <c r="L106">
        <v>50</v>
      </c>
      <c r="M106" t="str">
        <f t="shared" si="216"/>
        <v>TRUE</v>
      </c>
      <c r="N106">
        <f>ROUND(MARGIN!$J30,0)</f>
        <v>4</v>
      </c>
      <c r="P106">
        <f t="shared" si="217"/>
        <v>0</v>
      </c>
      <c r="Q106">
        <v>1</v>
      </c>
      <c r="T106" s="118" t="s">
        <v>788</v>
      </c>
      <c r="U106">
        <v>50</v>
      </c>
      <c r="V106" t="str">
        <f t="shared" si="218"/>
        <v>TRUE</v>
      </c>
      <c r="W106">
        <f>ROUND(MARGIN!$J30,0)</f>
        <v>4</v>
      </c>
      <c r="Z106">
        <f t="shared" si="219"/>
        <v>0</v>
      </c>
      <c r="AA106">
        <v>1</v>
      </c>
      <c r="AD106" s="118" t="s">
        <v>962</v>
      </c>
      <c r="AE106">
        <v>50</v>
      </c>
      <c r="AF106" t="str">
        <f t="shared" si="220"/>
        <v>TRUE</v>
      </c>
      <c r="AG106">
        <f>ROUND(MARGIN!$J30,0)</f>
        <v>4</v>
      </c>
      <c r="AH106">
        <f t="shared" si="221"/>
        <v>4</v>
      </c>
      <c r="AK106">
        <f t="shared" si="222"/>
        <v>0</v>
      </c>
      <c r="AL106">
        <v>1</v>
      </c>
      <c r="AO106" s="118" t="s">
        <v>962</v>
      </c>
      <c r="AP106">
        <v>50</v>
      </c>
      <c r="AQ106" t="str">
        <f t="shared" si="223"/>
        <v>TRUE</v>
      </c>
      <c r="AR106">
        <f>ROUND(MARGIN!$J30,0)</f>
        <v>4</v>
      </c>
      <c r="AS106">
        <f t="shared" si="224"/>
        <v>4</v>
      </c>
      <c r="AV106">
        <f t="shared" si="225"/>
        <v>0</v>
      </c>
      <c r="AW106">
        <v>1</v>
      </c>
      <c r="AZ106" s="118" t="s">
        <v>962</v>
      </c>
      <c r="BA106">
        <v>50</v>
      </c>
      <c r="BB106" t="str">
        <f t="shared" si="226"/>
        <v>TRUE</v>
      </c>
      <c r="BC106">
        <f>ROUND(MARGIN!$J30,0)</f>
        <v>4</v>
      </c>
      <c r="BD106">
        <f t="shared" si="227"/>
        <v>4</v>
      </c>
      <c r="BG106">
        <f t="shared" si="228"/>
        <v>-1</v>
      </c>
      <c r="BL106" s="118" t="s">
        <v>962</v>
      </c>
      <c r="BM106">
        <v>50</v>
      </c>
      <c r="BN106" t="str">
        <f t="shared" si="229"/>
        <v>FALSE</v>
      </c>
      <c r="BO106">
        <f>ROUND(MARGIN!$J30,0)</f>
        <v>4</v>
      </c>
      <c r="BP106">
        <f t="shared" si="230"/>
        <v>4</v>
      </c>
      <c r="BT106">
        <f t="shared" si="231"/>
        <v>1</v>
      </c>
      <c r="BU106">
        <v>1</v>
      </c>
      <c r="BV106">
        <v>1</v>
      </c>
      <c r="BW106">
        <v>-1</v>
      </c>
      <c r="BX106">
        <f t="shared" si="232"/>
        <v>0</v>
      </c>
      <c r="BY106">
        <f t="shared" si="233"/>
        <v>0</v>
      </c>
      <c r="BZ106" s="187">
        <v>-7.7945543167700004E-3</v>
      </c>
      <c r="CA106" s="118" t="s">
        <v>962</v>
      </c>
      <c r="CB106">
        <v>50</v>
      </c>
      <c r="CC106" t="str">
        <f t="shared" si="234"/>
        <v>TRUE</v>
      </c>
      <c r="CD106">
        <f>ROUND(MARGIN!$J22,0)</f>
        <v>3</v>
      </c>
      <c r="CE106">
        <f t="shared" si="235"/>
        <v>2</v>
      </c>
      <c r="CF106">
        <f t="shared" si="262"/>
        <v>3</v>
      </c>
      <c r="CG106" s="139">
        <f>CF106*10000*MARGIN!$G22/MARGIN!$D22</f>
        <v>44626.407048568646</v>
      </c>
      <c r="CH106" s="145">
        <f t="shared" si="236"/>
        <v>-347.84295370235594</v>
      </c>
      <c r="CI106" s="145">
        <f t="shared" si="237"/>
        <v>-347.84295370235594</v>
      </c>
      <c r="CK106">
        <f t="shared" si="238"/>
        <v>-2</v>
      </c>
      <c r="CL106">
        <v>-1</v>
      </c>
      <c r="CM106">
        <v>1</v>
      </c>
      <c r="CN106">
        <v>-1</v>
      </c>
      <c r="CO106">
        <f t="shared" si="239"/>
        <v>1</v>
      </c>
      <c r="CP106">
        <f t="shared" si="240"/>
        <v>0</v>
      </c>
      <c r="CQ106">
        <v>-1.114491209E-2</v>
      </c>
      <c r="CR106" s="118" t="s">
        <v>1189</v>
      </c>
      <c r="CS106">
        <v>50</v>
      </c>
      <c r="CT106" t="str">
        <f t="shared" si="241"/>
        <v>TRUE</v>
      </c>
      <c r="CU106">
        <f>ROUND(MARGIN!$J22,0)</f>
        <v>3</v>
      </c>
      <c r="CV106">
        <f t="shared" si="263"/>
        <v>2</v>
      </c>
      <c r="CW106">
        <f t="shared" si="264"/>
        <v>3</v>
      </c>
      <c r="CX106" s="139">
        <f>CW106*10000*MARGIN!$G22/MARGIN!$D22</f>
        <v>44626.407048568646</v>
      </c>
      <c r="CY106" s="200">
        <f t="shared" si="242"/>
        <v>497.35738344885397</v>
      </c>
      <c r="CZ106" s="200">
        <f t="shared" si="243"/>
        <v>-497.35738344885397</v>
      </c>
      <c r="DB106">
        <f t="shared" si="244"/>
        <v>0</v>
      </c>
      <c r="DC106">
        <v>-1</v>
      </c>
      <c r="DD106">
        <v>1</v>
      </c>
      <c r="DE106">
        <v>1</v>
      </c>
      <c r="DF106">
        <f t="shared" si="245"/>
        <v>0</v>
      </c>
      <c r="DG106">
        <f t="shared" si="246"/>
        <v>1</v>
      </c>
      <c r="DH106">
        <v>1.7130620985E-3</v>
      </c>
      <c r="DI106" s="118" t="s">
        <v>1189</v>
      </c>
      <c r="DJ106">
        <v>50</v>
      </c>
      <c r="DK106" t="str">
        <f t="shared" si="247"/>
        <v>TRUE</v>
      </c>
      <c r="DL106">
        <f>ROUND(MARGIN!$J22,0)</f>
        <v>3</v>
      </c>
      <c r="DM106">
        <f t="shared" si="265"/>
        <v>2</v>
      </c>
      <c r="DN106">
        <f t="shared" si="266"/>
        <v>3</v>
      </c>
      <c r="DO106" s="139">
        <f>DN106*10000*MARGIN!$G22/MARGIN!$D22</f>
        <v>44626.407048568646</v>
      </c>
      <c r="DP106" s="200">
        <f t="shared" si="248"/>
        <v>-76.447806507136193</v>
      </c>
      <c r="DQ106" s="200">
        <f t="shared" si="249"/>
        <v>76.447806507136193</v>
      </c>
      <c r="DS106">
        <v>2</v>
      </c>
      <c r="DT106">
        <v>1</v>
      </c>
      <c r="DU106">
        <v>1</v>
      </c>
      <c r="DV106">
        <v>-1</v>
      </c>
      <c r="DW106">
        <v>0</v>
      </c>
      <c r="DX106">
        <v>0</v>
      </c>
      <c r="DY106">
        <v>-8.87843807895E-3</v>
      </c>
      <c r="DZ106" s="118" t="s">
        <v>1189</v>
      </c>
      <c r="EA106">
        <v>50</v>
      </c>
      <c r="EB106" t="s">
        <v>1273</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1273</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1273</v>
      </c>
      <c r="FP106">
        <v>5</v>
      </c>
      <c r="FQ106">
        <v>4</v>
      </c>
      <c r="FR106">
        <v>5</v>
      </c>
      <c r="FS106" s="139">
        <v>72278.624093911712</v>
      </c>
      <c r="FT106" s="200">
        <v>0</v>
      </c>
      <c r="FU106" s="200"/>
      <c r="FV106" s="200">
        <v>0</v>
      </c>
      <c r="FX106">
        <v>0</v>
      </c>
      <c r="FZ106">
        <v>1</v>
      </c>
      <c r="GB106">
        <v>1</v>
      </c>
      <c r="GE106">
        <v>1</v>
      </c>
      <c r="GG106">
        <v>0</v>
      </c>
      <c r="GJ106" s="118" t="s">
        <v>1189</v>
      </c>
      <c r="GK106">
        <v>50</v>
      </c>
      <c r="GL106" t="s">
        <v>1283</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1283</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1283</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1283</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1283</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1283</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1283</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1283</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1283</v>
      </c>
      <c r="OI106">
        <v>3</v>
      </c>
      <c r="OJ106">
        <v>2</v>
      </c>
      <c r="OK106">
        <v>3</v>
      </c>
      <c r="OL106" s="139">
        <v>44626.407048568646</v>
      </c>
      <c r="OM106" s="139"/>
      <c r="ON106" s="200">
        <v>0</v>
      </c>
      <c r="OO106" s="200"/>
      <c r="OP106" s="200"/>
      <c r="OQ106" s="200">
        <v>0</v>
      </c>
      <c r="OR106" s="200">
        <v>0</v>
      </c>
      <c r="OT106">
        <f t="shared" si="250"/>
        <v>0</v>
      </c>
      <c r="OV106">
        <v>1</v>
      </c>
      <c r="OX106">
        <v>1</v>
      </c>
      <c r="PA106">
        <f t="shared" si="273"/>
        <v>1</v>
      </c>
      <c r="PC106">
        <f t="shared" si="274"/>
        <v>0</v>
      </c>
      <c r="PF106" s="118" t="s">
        <v>1189</v>
      </c>
      <c r="PG106">
        <v>50</v>
      </c>
      <c r="PH106" t="str">
        <f t="shared" si="275"/>
        <v>FALSE</v>
      </c>
      <c r="PI106">
        <f>ROUND(MARGIN!$J22,0)</f>
        <v>3</v>
      </c>
      <c r="PJ106">
        <f t="shared" si="276"/>
        <v>2</v>
      </c>
      <c r="PK106">
        <f t="shared" si="277"/>
        <v>3</v>
      </c>
      <c r="PL106" s="139">
        <f>PK106*10000*MARGIN!$G22/MARGIN!$D22</f>
        <v>44626.407048568646</v>
      </c>
      <c r="PM106" s="139"/>
      <c r="PN106" s="200">
        <f t="shared" si="278"/>
        <v>0</v>
      </c>
      <c r="PO106" s="200"/>
      <c r="PP106" s="200"/>
      <c r="PQ106" s="200">
        <f t="shared" si="254"/>
        <v>0</v>
      </c>
      <c r="PR106" s="200">
        <f t="shared" si="279"/>
        <v>0</v>
      </c>
      <c r="PT106">
        <f t="shared" si="256"/>
        <v>0</v>
      </c>
      <c r="PV106">
        <v>1</v>
      </c>
      <c r="PX106">
        <v>1</v>
      </c>
      <c r="QA106">
        <f t="shared" si="280"/>
        <v>1</v>
      </c>
      <c r="QC106">
        <f t="shared" si="281"/>
        <v>0</v>
      </c>
      <c r="QF106" s="118" t="s">
        <v>1189</v>
      </c>
      <c r="QG106">
        <v>50</v>
      </c>
      <c r="QH106" t="str">
        <f t="shared" si="282"/>
        <v>FALSE</v>
      </c>
      <c r="QI106">
        <f>ROUND(MARGIN!$J22,0)</f>
        <v>3</v>
      </c>
      <c r="QJ106">
        <f t="shared" si="283"/>
        <v>2</v>
      </c>
      <c r="QK106">
        <f t="shared" si="284"/>
        <v>3</v>
      </c>
      <c r="QL106" s="139">
        <f>QK106*10000*MARGIN!$G22/MARGIN!$D22</f>
        <v>44626.407048568646</v>
      </c>
      <c r="QM106" s="139"/>
      <c r="QN106" s="200">
        <f t="shared" si="285"/>
        <v>0</v>
      </c>
      <c r="QO106" s="200"/>
      <c r="QP106" s="200"/>
      <c r="QQ106" s="200">
        <f t="shared" si="260"/>
        <v>0</v>
      </c>
      <c r="QR106" s="200">
        <f t="shared" si="286"/>
        <v>0</v>
      </c>
    </row>
    <row r="107" spans="1:460" x14ac:dyDescent="0.25">
      <c r="A107" t="s">
        <v>1182</v>
      </c>
      <c r="B107" s="167" t="s">
        <v>14</v>
      </c>
      <c r="D107" s="117" t="s">
        <v>788</v>
      </c>
      <c r="E107">
        <v>50</v>
      </c>
      <c r="F107" t="e">
        <f>IF(#REF!="","FALSE","TRUE")</f>
        <v>#REF!</v>
      </c>
      <c r="G107">
        <f>ROUND(MARGIN!$J33,0)</f>
        <v>6</v>
      </c>
      <c r="I107" t="e">
        <f>-#REF!+J107</f>
        <v>#REF!</v>
      </c>
      <c r="J107">
        <v>1</v>
      </c>
      <c r="K107" s="117" t="s">
        <v>788</v>
      </c>
      <c r="L107">
        <v>50</v>
      </c>
      <c r="M107" t="str">
        <f t="shared" si="216"/>
        <v>TRUE</v>
      </c>
      <c r="N107">
        <f>ROUND(MARGIN!$J33,0)</f>
        <v>6</v>
      </c>
      <c r="P107">
        <f t="shared" si="217"/>
        <v>-2</v>
      </c>
      <c r="Q107">
        <v>-1</v>
      </c>
      <c r="S107" t="str">
        <f>FORECAST!$B$51</f>
        <v>High: Nov//Low: Mar or Sept</v>
      </c>
      <c r="T107" s="117" t="s">
        <v>788</v>
      </c>
      <c r="U107">
        <v>50</v>
      </c>
      <c r="V107" t="str">
        <f t="shared" si="218"/>
        <v>TRUE</v>
      </c>
      <c r="W107">
        <f>ROUND(MARGIN!$J33,0)</f>
        <v>6</v>
      </c>
      <c r="Z107">
        <f t="shared" si="219"/>
        <v>0</v>
      </c>
      <c r="AA107">
        <v>-1</v>
      </c>
      <c r="AC107" t="s">
        <v>140</v>
      </c>
      <c r="AD107" s="117" t="s">
        <v>962</v>
      </c>
      <c r="AE107">
        <v>50</v>
      </c>
      <c r="AF107" t="str">
        <f t="shared" si="220"/>
        <v>TRUE</v>
      </c>
      <c r="AG107">
        <f>ROUND(MARGIN!$J33,0)</f>
        <v>6</v>
      </c>
      <c r="AH107">
        <f t="shared" si="221"/>
        <v>6</v>
      </c>
      <c r="AK107">
        <f t="shared" si="222"/>
        <v>0</v>
      </c>
      <c r="AL107">
        <v>-1</v>
      </c>
      <c r="AN107" t="s">
        <v>140</v>
      </c>
      <c r="AO107" s="117" t="s">
        <v>962</v>
      </c>
      <c r="AP107">
        <v>50</v>
      </c>
      <c r="AQ107" t="str">
        <f t="shared" si="223"/>
        <v>TRUE</v>
      </c>
      <c r="AR107">
        <f>ROUND(MARGIN!$J33,0)</f>
        <v>6</v>
      </c>
      <c r="AS107">
        <f t="shared" si="224"/>
        <v>6</v>
      </c>
      <c r="AV107">
        <f t="shared" si="225"/>
        <v>2</v>
      </c>
      <c r="AW107">
        <v>1</v>
      </c>
      <c r="AY107" t="s">
        <v>140</v>
      </c>
      <c r="AZ107" s="117" t="s">
        <v>962</v>
      </c>
      <c r="BA107">
        <v>50</v>
      </c>
      <c r="BB107" t="str">
        <f t="shared" si="226"/>
        <v>TRUE</v>
      </c>
      <c r="BC107">
        <f>ROUND(MARGIN!$J33,0)</f>
        <v>6</v>
      </c>
      <c r="BD107">
        <f t="shared" si="227"/>
        <v>6</v>
      </c>
      <c r="BG107">
        <f t="shared" si="228"/>
        <v>-1</v>
      </c>
      <c r="BK107" t="s">
        <v>140</v>
      </c>
      <c r="BL107" s="117" t="s">
        <v>962</v>
      </c>
      <c r="BM107">
        <v>50</v>
      </c>
      <c r="BN107" t="str">
        <f t="shared" si="229"/>
        <v>FALSE</v>
      </c>
      <c r="BO107">
        <f>ROUND(MARGIN!$J33,0)</f>
        <v>6</v>
      </c>
      <c r="BP107">
        <f t="shared" si="230"/>
        <v>6</v>
      </c>
      <c r="BT107">
        <f t="shared" si="231"/>
        <v>-1</v>
      </c>
      <c r="BU107">
        <v>-1</v>
      </c>
      <c r="BV107">
        <v>1</v>
      </c>
      <c r="BW107">
        <v>1</v>
      </c>
      <c r="BX107">
        <f t="shared" si="232"/>
        <v>0</v>
      </c>
      <c r="BY107">
        <f t="shared" si="233"/>
        <v>1</v>
      </c>
      <c r="BZ107" s="187">
        <v>7.40586644477E-3</v>
      </c>
      <c r="CA107" s="117" t="s">
        <v>962</v>
      </c>
      <c r="CB107">
        <v>50</v>
      </c>
      <c r="CC107" t="str">
        <f t="shared" si="234"/>
        <v>TRUE</v>
      </c>
      <c r="CD107">
        <f>ROUND(MARGIN!$J23,0)</f>
        <v>3</v>
      </c>
      <c r="CE107">
        <f t="shared" si="235"/>
        <v>2</v>
      </c>
      <c r="CF107">
        <f t="shared" si="262"/>
        <v>3</v>
      </c>
      <c r="CG107" s="139">
        <f>CF107*10000*MARGIN!$G23/MARGIN!$D23</f>
        <v>44604</v>
      </c>
      <c r="CH107" s="145">
        <f t="shared" si="236"/>
        <v>-330.33126690252107</v>
      </c>
      <c r="CI107" s="145">
        <f t="shared" si="237"/>
        <v>330.33126690252107</v>
      </c>
      <c r="CK107">
        <f t="shared" si="238"/>
        <v>2</v>
      </c>
      <c r="CL107">
        <v>1</v>
      </c>
      <c r="CM107">
        <v>1</v>
      </c>
      <c r="CN107">
        <v>-1</v>
      </c>
      <c r="CO107">
        <f t="shared" si="239"/>
        <v>0</v>
      </c>
      <c r="CP107">
        <f t="shared" si="240"/>
        <v>0</v>
      </c>
      <c r="CQ107">
        <v>-6.1468357218600004E-3</v>
      </c>
      <c r="CR107" s="117" t="s">
        <v>1189</v>
      </c>
      <c r="CS107">
        <v>50</v>
      </c>
      <c r="CT107" t="str">
        <f t="shared" si="241"/>
        <v>TRUE</v>
      </c>
      <c r="CU107">
        <f>ROUND(MARGIN!$J23,0)</f>
        <v>3</v>
      </c>
      <c r="CV107">
        <f t="shared" si="263"/>
        <v>4</v>
      </c>
      <c r="CW107">
        <f t="shared" si="264"/>
        <v>3</v>
      </c>
      <c r="CX107" s="139">
        <f>CW107*10000*MARGIN!$G23/MARGIN!$D23</f>
        <v>44604</v>
      </c>
      <c r="CY107" s="200">
        <f t="shared" si="242"/>
        <v>-274.17346053784348</v>
      </c>
      <c r="CZ107" s="200">
        <f t="shared" si="243"/>
        <v>-274.17346053784348</v>
      </c>
      <c r="DB107">
        <f t="shared" si="244"/>
        <v>-2</v>
      </c>
      <c r="DC107">
        <v>-1</v>
      </c>
      <c r="DD107">
        <v>-1</v>
      </c>
      <c r="DE107">
        <v>1</v>
      </c>
      <c r="DF107">
        <f t="shared" si="245"/>
        <v>0</v>
      </c>
      <c r="DG107">
        <f t="shared" si="246"/>
        <v>0</v>
      </c>
      <c r="DH107">
        <v>7.2168161512600002E-3</v>
      </c>
      <c r="DI107" s="117" t="s">
        <v>1189</v>
      </c>
      <c r="DJ107">
        <v>50</v>
      </c>
      <c r="DK107" t="str">
        <f t="shared" si="247"/>
        <v>TRUE</v>
      </c>
      <c r="DL107">
        <f>ROUND(MARGIN!$J23,0)</f>
        <v>3</v>
      </c>
      <c r="DM107">
        <f t="shared" si="265"/>
        <v>4</v>
      </c>
      <c r="DN107">
        <f t="shared" si="266"/>
        <v>3</v>
      </c>
      <c r="DO107" s="139">
        <f>DN107*10000*MARGIN!$G23/MARGIN!$D23</f>
        <v>44604</v>
      </c>
      <c r="DP107" s="200">
        <f t="shared" si="248"/>
        <v>-321.89886761080106</v>
      </c>
      <c r="DQ107" s="200">
        <f t="shared" si="249"/>
        <v>-321.89886761080106</v>
      </c>
      <c r="DS107">
        <v>2</v>
      </c>
      <c r="DT107">
        <v>1</v>
      </c>
      <c r="DU107">
        <v>1</v>
      </c>
      <c r="DV107">
        <v>-1</v>
      </c>
      <c r="DW107">
        <v>0</v>
      </c>
      <c r="DX107">
        <v>0</v>
      </c>
      <c r="DY107">
        <v>-2.7436445776899999E-3</v>
      </c>
      <c r="DZ107" s="117" t="s">
        <v>1189</v>
      </c>
      <c r="EA107">
        <v>50</v>
      </c>
      <c r="EB107" t="s">
        <v>1273</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1273</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1273</v>
      </c>
      <c r="FP107">
        <v>5</v>
      </c>
      <c r="FQ107">
        <v>6</v>
      </c>
      <c r="FR107">
        <v>5</v>
      </c>
      <c r="FS107" s="139">
        <v>72277</v>
      </c>
      <c r="FT107" s="200">
        <v>0</v>
      </c>
      <c r="FU107" s="200"/>
      <c r="FV107" s="200">
        <v>0</v>
      </c>
      <c r="FX107">
        <v>0</v>
      </c>
      <c r="FZ107">
        <v>1</v>
      </c>
      <c r="GB107">
        <v>1</v>
      </c>
      <c r="GE107">
        <v>1</v>
      </c>
      <c r="GG107">
        <v>0</v>
      </c>
      <c r="GJ107" s="117" t="s">
        <v>1189</v>
      </c>
      <c r="GK107">
        <v>50</v>
      </c>
      <c r="GL107" t="s">
        <v>1283</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1283</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1283</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1283</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1283</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1283</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1283</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1283</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1283</v>
      </c>
      <c r="OI107">
        <v>3</v>
      </c>
      <c r="OJ107">
        <v>2</v>
      </c>
      <c r="OK107">
        <v>3</v>
      </c>
      <c r="OL107" s="139">
        <v>44604</v>
      </c>
      <c r="OM107" s="139"/>
      <c r="ON107" s="200">
        <v>0</v>
      </c>
      <c r="OO107" s="200"/>
      <c r="OP107" s="200"/>
      <c r="OQ107" s="200">
        <v>0</v>
      </c>
      <c r="OR107" s="200">
        <v>0</v>
      </c>
      <c r="OT107">
        <f t="shared" si="250"/>
        <v>0</v>
      </c>
      <c r="OV107">
        <v>1</v>
      </c>
      <c r="OX107">
        <v>1</v>
      </c>
      <c r="PA107">
        <f t="shared" si="273"/>
        <v>1</v>
      </c>
      <c r="PC107">
        <f t="shared" si="274"/>
        <v>0</v>
      </c>
      <c r="PF107" s="117" t="s">
        <v>1189</v>
      </c>
      <c r="PG107">
        <v>50</v>
      </c>
      <c r="PH107" t="str">
        <f t="shared" si="275"/>
        <v>FALSE</v>
      </c>
      <c r="PI107">
        <f>ROUND(MARGIN!$J23,0)</f>
        <v>3</v>
      </c>
      <c r="PJ107">
        <f t="shared" si="276"/>
        <v>2</v>
      </c>
      <c r="PK107">
        <f t="shared" si="277"/>
        <v>3</v>
      </c>
      <c r="PL107" s="139">
        <f>PK107*10000*MARGIN!$G23/MARGIN!$D23</f>
        <v>44604</v>
      </c>
      <c r="PM107" s="139"/>
      <c r="PN107" s="200">
        <f t="shared" si="278"/>
        <v>0</v>
      </c>
      <c r="PO107" s="200"/>
      <c r="PP107" s="200"/>
      <c r="PQ107" s="200">
        <f t="shared" si="254"/>
        <v>0</v>
      </c>
      <c r="PR107" s="200">
        <f t="shared" si="279"/>
        <v>0</v>
      </c>
      <c r="PT107">
        <f t="shared" si="256"/>
        <v>0</v>
      </c>
      <c r="PV107">
        <v>1</v>
      </c>
      <c r="PX107">
        <v>1</v>
      </c>
      <c r="QA107">
        <f t="shared" si="280"/>
        <v>1</v>
      </c>
      <c r="QC107">
        <f t="shared" si="281"/>
        <v>0</v>
      </c>
      <c r="QF107" s="117" t="s">
        <v>1189</v>
      </c>
      <c r="QG107">
        <v>50</v>
      </c>
      <c r="QH107" t="str">
        <f t="shared" si="282"/>
        <v>FALSE</v>
      </c>
      <c r="QI107">
        <f>ROUND(MARGIN!$J23,0)</f>
        <v>3</v>
      </c>
      <c r="QJ107">
        <f t="shared" si="283"/>
        <v>2</v>
      </c>
      <c r="QK107">
        <f t="shared" si="284"/>
        <v>3</v>
      </c>
      <c r="QL107" s="139">
        <f>QK107*10000*MARGIN!$G23/MARGIN!$D23</f>
        <v>44604</v>
      </c>
      <c r="QM107" s="139"/>
      <c r="QN107" s="200">
        <f t="shared" si="285"/>
        <v>0</v>
      </c>
      <c r="QO107" s="200"/>
      <c r="QP107" s="200"/>
      <c r="QQ107" s="200">
        <f t="shared" si="260"/>
        <v>0</v>
      </c>
      <c r="QR107" s="200">
        <f t="shared" si="286"/>
        <v>0</v>
      </c>
    </row>
    <row r="108" spans="1:460" x14ac:dyDescent="0.25">
      <c r="A108" t="s">
        <v>1180</v>
      </c>
      <c r="B108" s="167" t="s">
        <v>6</v>
      </c>
      <c r="D108" s="117" t="s">
        <v>788</v>
      </c>
      <c r="E108">
        <v>50</v>
      </c>
      <c r="F108" t="e">
        <f>IF(#REF!="","FALSE","TRUE")</f>
        <v>#REF!</v>
      </c>
      <c r="G108">
        <f>ROUND(MARGIN!$J31,0)</f>
        <v>4</v>
      </c>
      <c r="I108" t="e">
        <f>-#REF!+J108</f>
        <v>#REF!</v>
      </c>
      <c r="J108">
        <v>1</v>
      </c>
      <c r="K108" s="117" t="s">
        <v>788</v>
      </c>
      <c r="L108">
        <v>50</v>
      </c>
      <c r="M108" t="str">
        <f t="shared" si="216"/>
        <v>TRUE</v>
      </c>
      <c r="N108">
        <f>ROUND(MARGIN!$J31,0)</f>
        <v>4</v>
      </c>
      <c r="P108">
        <f t="shared" si="217"/>
        <v>-2</v>
      </c>
      <c r="Q108">
        <v>-1</v>
      </c>
      <c r="S108" t="str">
        <f>FORECAST!B57</f>
        <v>High: Apr-Jun // Low: Oct-Nov</v>
      </c>
      <c r="T108" s="117" t="s">
        <v>788</v>
      </c>
      <c r="U108">
        <v>50</v>
      </c>
      <c r="V108" t="str">
        <f t="shared" si="218"/>
        <v>TRUE</v>
      </c>
      <c r="W108">
        <f>ROUND(MARGIN!$J31,0)</f>
        <v>4</v>
      </c>
      <c r="Z108">
        <f t="shared" si="219"/>
        <v>2</v>
      </c>
      <c r="AA108">
        <v>1</v>
      </c>
      <c r="AB108">
        <v>1</v>
      </c>
      <c r="AC108" t="s">
        <v>965</v>
      </c>
      <c r="AD108" s="117" t="s">
        <v>32</v>
      </c>
      <c r="AE108">
        <v>50</v>
      </c>
      <c r="AF108" t="str">
        <f t="shared" si="220"/>
        <v>TRUE</v>
      </c>
      <c r="AG108">
        <f>ROUND(MARGIN!$J31,0)</f>
        <v>4</v>
      </c>
      <c r="AH108">
        <f t="shared" si="221"/>
        <v>5</v>
      </c>
      <c r="AK108">
        <f t="shared" si="222"/>
        <v>0</v>
      </c>
      <c r="AL108">
        <v>1</v>
      </c>
      <c r="AM108">
        <v>1</v>
      </c>
      <c r="AN108" t="s">
        <v>965</v>
      </c>
      <c r="AO108" s="117" t="s">
        <v>32</v>
      </c>
      <c r="AP108">
        <v>50</v>
      </c>
      <c r="AQ108" t="str">
        <f t="shared" si="223"/>
        <v>TRUE</v>
      </c>
      <c r="AR108">
        <f>ROUND(MARGIN!$J31,0)</f>
        <v>4</v>
      </c>
      <c r="AS108">
        <f t="shared" si="224"/>
        <v>5</v>
      </c>
      <c r="AV108">
        <f t="shared" si="225"/>
        <v>0</v>
      </c>
      <c r="AW108">
        <v>1</v>
      </c>
      <c r="AY108" t="s">
        <v>965</v>
      </c>
      <c r="AZ108" s="118" t="s">
        <v>962</v>
      </c>
      <c r="BA108">
        <v>50</v>
      </c>
      <c r="BB108" t="str">
        <f t="shared" si="226"/>
        <v>TRUE</v>
      </c>
      <c r="BC108">
        <f>ROUND(MARGIN!$J31,0)</f>
        <v>4</v>
      </c>
      <c r="BD108">
        <f t="shared" si="227"/>
        <v>4</v>
      </c>
      <c r="BG108">
        <f t="shared" si="228"/>
        <v>-1</v>
      </c>
      <c r="BK108" t="s">
        <v>965</v>
      </c>
      <c r="BL108" s="118" t="s">
        <v>962</v>
      </c>
      <c r="BM108">
        <v>50</v>
      </c>
      <c r="BN108" t="str">
        <f t="shared" si="229"/>
        <v>FALSE</v>
      </c>
      <c r="BO108">
        <f>ROUND(MARGIN!$J31,0)</f>
        <v>4</v>
      </c>
      <c r="BP108">
        <f t="shared" si="230"/>
        <v>4</v>
      </c>
      <c r="BT108">
        <f t="shared" si="231"/>
        <v>-1</v>
      </c>
      <c r="BU108">
        <v>-1</v>
      </c>
      <c r="BV108">
        <v>-1</v>
      </c>
      <c r="BW108">
        <v>-1</v>
      </c>
      <c r="BX108">
        <f t="shared" si="232"/>
        <v>1</v>
      </c>
      <c r="BY108">
        <f t="shared" si="233"/>
        <v>1</v>
      </c>
      <c r="BZ108" s="187">
        <v>-1.50379292115E-2</v>
      </c>
      <c r="CA108" s="118" t="s">
        <v>962</v>
      </c>
      <c r="CB108">
        <v>50</v>
      </c>
      <c r="CC108" t="str">
        <f t="shared" si="234"/>
        <v>TRUE</v>
      </c>
      <c r="CD108">
        <f>ROUND(MARGIN!$J24,0)</f>
        <v>3</v>
      </c>
      <c r="CE108">
        <f t="shared" si="235"/>
        <v>4</v>
      </c>
      <c r="CF108">
        <f t="shared" si="262"/>
        <v>3</v>
      </c>
      <c r="CG108" s="139">
        <f>CF108*10000*MARGIN!$G24/MARGIN!$D24</f>
        <v>44554.500226142016</v>
      </c>
      <c r="CH108" s="145">
        <f t="shared" si="236"/>
        <v>670.00742045448442</v>
      </c>
      <c r="CI108" s="145">
        <f t="shared" si="237"/>
        <v>670.00742045448442</v>
      </c>
      <c r="CK108">
        <f t="shared" si="238"/>
        <v>0</v>
      </c>
      <c r="CL108">
        <v>-1</v>
      </c>
      <c r="CM108">
        <v>-1</v>
      </c>
      <c r="CN108">
        <v>1</v>
      </c>
      <c r="CO108">
        <f t="shared" si="239"/>
        <v>0</v>
      </c>
      <c r="CP108">
        <f t="shared" si="240"/>
        <v>0</v>
      </c>
      <c r="CQ108">
        <v>4.0739255829599997E-3</v>
      </c>
      <c r="CR108" s="118" t="s">
        <v>1189</v>
      </c>
      <c r="CS108">
        <v>50</v>
      </c>
      <c r="CT108" t="str">
        <f t="shared" si="241"/>
        <v>TRUE</v>
      </c>
      <c r="CU108">
        <f>ROUND(MARGIN!$J24,0)</f>
        <v>3</v>
      </c>
      <c r="CV108">
        <f t="shared" si="263"/>
        <v>4</v>
      </c>
      <c r="CW108">
        <f t="shared" si="264"/>
        <v>3</v>
      </c>
      <c r="CX108" s="139">
        <f>CW108*10000*MARGIN!$G24/MARGIN!$D24</f>
        <v>44554.500226142016</v>
      </c>
      <c r="CY108" s="200">
        <f t="shared" si="242"/>
        <v>-181.51171830727705</v>
      </c>
      <c r="CZ108" s="200">
        <f t="shared" si="243"/>
        <v>-181.51171830727705</v>
      </c>
      <c r="DB108">
        <f t="shared" si="244"/>
        <v>0</v>
      </c>
      <c r="DC108">
        <v>-1</v>
      </c>
      <c r="DD108">
        <v>-1</v>
      </c>
      <c r="DE108">
        <v>1</v>
      </c>
      <c r="DF108">
        <f t="shared" si="245"/>
        <v>0</v>
      </c>
      <c r="DG108">
        <f t="shared" si="246"/>
        <v>0</v>
      </c>
      <c r="DH108">
        <v>5.3261373589599996E-3</v>
      </c>
      <c r="DI108" s="118" t="s">
        <v>1189</v>
      </c>
      <c r="DJ108">
        <v>50</v>
      </c>
      <c r="DK108" t="str">
        <f t="shared" si="247"/>
        <v>TRUE</v>
      </c>
      <c r="DL108">
        <f>ROUND(MARGIN!$J24,0)</f>
        <v>3</v>
      </c>
      <c r="DM108">
        <f t="shared" si="265"/>
        <v>4</v>
      </c>
      <c r="DN108">
        <f t="shared" si="266"/>
        <v>3</v>
      </c>
      <c r="DO108" s="139">
        <f>DN108*10000*MARGIN!$G24/MARGIN!$D24</f>
        <v>44554.500226142016</v>
      </c>
      <c r="DP108" s="200">
        <f t="shared" si="248"/>
        <v>-237.30338816424674</v>
      </c>
      <c r="DQ108" s="200">
        <f t="shared" si="249"/>
        <v>-237.30338816424674</v>
      </c>
      <c r="DS108">
        <v>0</v>
      </c>
      <c r="DT108">
        <v>-1</v>
      </c>
      <c r="DU108">
        <v>1</v>
      </c>
      <c r="DV108">
        <v>-1</v>
      </c>
      <c r="DW108">
        <v>1</v>
      </c>
      <c r="DX108">
        <v>0</v>
      </c>
      <c r="DY108">
        <v>-6.0602566320099999E-3</v>
      </c>
      <c r="DZ108" s="118" t="s">
        <v>1189</v>
      </c>
      <c r="EA108">
        <v>50</v>
      </c>
      <c r="EB108" t="s">
        <v>1273</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1273</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1273</v>
      </c>
      <c r="FP108">
        <v>5</v>
      </c>
      <c r="FQ108">
        <v>4</v>
      </c>
      <c r="FR108">
        <v>5</v>
      </c>
      <c r="FS108" s="139">
        <v>72267.4635786328</v>
      </c>
      <c r="FT108" s="200">
        <v>0</v>
      </c>
      <c r="FU108" s="200"/>
      <c r="FV108" s="200">
        <v>0</v>
      </c>
      <c r="FX108">
        <v>0</v>
      </c>
      <c r="FZ108">
        <v>1</v>
      </c>
      <c r="GB108">
        <v>1</v>
      </c>
      <c r="GE108">
        <v>1</v>
      </c>
      <c r="GG108">
        <v>0</v>
      </c>
      <c r="GJ108" s="118" t="s">
        <v>1189</v>
      </c>
      <c r="GK108">
        <v>50</v>
      </c>
      <c r="GL108" t="s">
        <v>1283</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1283</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1283</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1283</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1283</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1283</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1283</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1283</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1283</v>
      </c>
      <c r="OI108">
        <v>3</v>
      </c>
      <c r="OJ108">
        <v>2</v>
      </c>
      <c r="OK108">
        <v>3</v>
      </c>
      <c r="OL108" s="139">
        <v>44554.500226142016</v>
      </c>
      <c r="OM108" s="139"/>
      <c r="ON108" s="200">
        <v>0</v>
      </c>
      <c r="OO108" s="200"/>
      <c r="OP108" s="200"/>
      <c r="OQ108" s="200">
        <v>0</v>
      </c>
      <c r="OR108" s="200">
        <v>0</v>
      </c>
      <c r="OT108">
        <f t="shared" si="250"/>
        <v>0</v>
      </c>
      <c r="OV108">
        <v>1</v>
      </c>
      <c r="OX108">
        <v>1</v>
      </c>
      <c r="PA108">
        <f t="shared" si="273"/>
        <v>1</v>
      </c>
      <c r="PC108">
        <f t="shared" si="274"/>
        <v>0</v>
      </c>
      <c r="PF108" s="118" t="s">
        <v>1189</v>
      </c>
      <c r="PG108">
        <v>50</v>
      </c>
      <c r="PH108" t="str">
        <f t="shared" si="275"/>
        <v>FALSE</v>
      </c>
      <c r="PI108">
        <f>ROUND(MARGIN!$J24,0)</f>
        <v>3</v>
      </c>
      <c r="PJ108">
        <f t="shared" si="276"/>
        <v>2</v>
      </c>
      <c r="PK108">
        <f t="shared" si="277"/>
        <v>3</v>
      </c>
      <c r="PL108" s="139">
        <f>PK108*10000*MARGIN!$G24/MARGIN!$D24</f>
        <v>44554.500226142016</v>
      </c>
      <c r="PM108" s="139"/>
      <c r="PN108" s="200">
        <f t="shared" si="278"/>
        <v>0</v>
      </c>
      <c r="PO108" s="200"/>
      <c r="PP108" s="200"/>
      <c r="PQ108" s="200">
        <f t="shared" si="254"/>
        <v>0</v>
      </c>
      <c r="PR108" s="200">
        <f t="shared" si="279"/>
        <v>0</v>
      </c>
      <c r="PT108">
        <f t="shared" si="256"/>
        <v>0</v>
      </c>
      <c r="PV108">
        <v>1</v>
      </c>
      <c r="PX108">
        <v>1</v>
      </c>
      <c r="QA108">
        <f t="shared" si="280"/>
        <v>1</v>
      </c>
      <c r="QC108">
        <f t="shared" si="281"/>
        <v>0</v>
      </c>
      <c r="QF108" s="118" t="s">
        <v>1189</v>
      </c>
      <c r="QG108">
        <v>50</v>
      </c>
      <c r="QH108" t="str">
        <f t="shared" si="282"/>
        <v>FALSE</v>
      </c>
      <c r="QI108">
        <f>ROUND(MARGIN!$J24,0)</f>
        <v>3</v>
      </c>
      <c r="QJ108">
        <f t="shared" si="283"/>
        <v>2</v>
      </c>
      <c r="QK108">
        <f t="shared" si="284"/>
        <v>3</v>
      </c>
      <c r="QL108" s="139">
        <f>QK108*10000*MARGIN!$G24/MARGIN!$D24</f>
        <v>44554.500226142016</v>
      </c>
      <c r="QM108" s="139"/>
      <c r="QN108" s="200">
        <f t="shared" si="285"/>
        <v>0</v>
      </c>
      <c r="QO108" s="200"/>
      <c r="QP108" s="200"/>
      <c r="QQ108" s="200">
        <f t="shared" si="260"/>
        <v>0</v>
      </c>
      <c r="QR108" s="200">
        <f t="shared" si="286"/>
        <v>0</v>
      </c>
    </row>
    <row r="109" spans="1:460" x14ac:dyDescent="0.25">
      <c r="A109" t="s">
        <v>1178</v>
      </c>
      <c r="B109" s="167" t="s">
        <v>24</v>
      </c>
      <c r="D109" s="117" t="s">
        <v>788</v>
      </c>
      <c r="E109">
        <v>50</v>
      </c>
      <c r="F109" t="e">
        <f>IF(#REF!="","FALSE","TRUE")</f>
        <v>#REF!</v>
      </c>
      <c r="G109">
        <f>ROUND(MARGIN!$J29,0)</f>
        <v>4</v>
      </c>
      <c r="I109" t="e">
        <f>-#REF!+J109</f>
        <v>#REF!</v>
      </c>
      <c r="J109">
        <v>1</v>
      </c>
      <c r="K109" s="117" t="s">
        <v>788</v>
      </c>
      <c r="L109">
        <v>50</v>
      </c>
      <c r="M109" t="str">
        <f t="shared" si="216"/>
        <v>TRUE</v>
      </c>
      <c r="N109">
        <f>ROUND(MARGIN!$J29,0)</f>
        <v>4</v>
      </c>
      <c r="P109">
        <f t="shared" si="217"/>
        <v>0</v>
      </c>
      <c r="Q109">
        <v>1</v>
      </c>
      <c r="T109" s="117" t="s">
        <v>788</v>
      </c>
      <c r="U109">
        <v>50</v>
      </c>
      <c r="V109" t="str">
        <f t="shared" si="218"/>
        <v>TRUE</v>
      </c>
      <c r="W109">
        <f>ROUND(MARGIN!$J29,0)</f>
        <v>4</v>
      </c>
      <c r="Z109">
        <f t="shared" si="219"/>
        <v>-2</v>
      </c>
      <c r="AA109">
        <v>-1</v>
      </c>
      <c r="AD109" s="117" t="s">
        <v>962</v>
      </c>
      <c r="AE109">
        <v>50</v>
      </c>
      <c r="AF109" t="str">
        <f t="shared" si="220"/>
        <v>TRUE</v>
      </c>
      <c r="AG109">
        <f>ROUND(MARGIN!$J29,0)</f>
        <v>4</v>
      </c>
      <c r="AH109">
        <f t="shared" si="221"/>
        <v>4</v>
      </c>
      <c r="AK109">
        <f t="shared" si="222"/>
        <v>2</v>
      </c>
      <c r="AL109">
        <v>1</v>
      </c>
      <c r="AO109" s="117" t="s">
        <v>962</v>
      </c>
      <c r="AP109">
        <v>50</v>
      </c>
      <c r="AQ109" t="str">
        <f t="shared" si="223"/>
        <v>TRUE</v>
      </c>
      <c r="AR109">
        <f>ROUND(MARGIN!$J29,0)</f>
        <v>4</v>
      </c>
      <c r="AS109">
        <f t="shared" si="224"/>
        <v>4</v>
      </c>
      <c r="AV109">
        <f t="shared" si="225"/>
        <v>-2</v>
      </c>
      <c r="AW109">
        <v>-1</v>
      </c>
      <c r="AZ109" s="117" t="s">
        <v>962</v>
      </c>
      <c r="BA109">
        <v>50</v>
      </c>
      <c r="BB109" t="str">
        <f t="shared" si="226"/>
        <v>TRUE</v>
      </c>
      <c r="BC109">
        <f>ROUND(MARGIN!$J29,0)</f>
        <v>4</v>
      </c>
      <c r="BD109">
        <f t="shared" si="227"/>
        <v>4</v>
      </c>
      <c r="BG109">
        <f t="shared" si="228"/>
        <v>1</v>
      </c>
      <c r="BL109" s="117" t="s">
        <v>962</v>
      </c>
      <c r="BM109">
        <v>50</v>
      </c>
      <c r="BN109" t="str">
        <f t="shared" si="229"/>
        <v>FALSE</v>
      </c>
      <c r="BO109">
        <f>ROUND(MARGIN!$J29,0)</f>
        <v>4</v>
      </c>
      <c r="BP109">
        <f t="shared" si="230"/>
        <v>4</v>
      </c>
      <c r="BT109">
        <f t="shared" si="231"/>
        <v>1</v>
      </c>
      <c r="BU109">
        <v>1</v>
      </c>
      <c r="BV109">
        <v>1</v>
      </c>
      <c r="BW109">
        <v>-1</v>
      </c>
      <c r="BX109">
        <f t="shared" si="232"/>
        <v>0</v>
      </c>
      <c r="BY109">
        <f t="shared" si="233"/>
        <v>0</v>
      </c>
      <c r="BZ109" s="187">
        <v>-4.7720182830299999E-3</v>
      </c>
      <c r="CA109" s="117" t="s">
        <v>962</v>
      </c>
      <c r="CB109">
        <v>50</v>
      </c>
      <c r="CC109" t="str">
        <f t="shared" si="234"/>
        <v>TRUE</v>
      </c>
      <c r="CD109">
        <f>ROUND(MARGIN!$J25,0)</f>
        <v>3</v>
      </c>
      <c r="CE109">
        <f t="shared" si="235"/>
        <v>2</v>
      </c>
      <c r="CF109">
        <f t="shared" si="262"/>
        <v>3</v>
      </c>
      <c r="CG109" s="139">
        <f>CF109*10000*MARGIN!$G25/MARGIN!$D25</f>
        <v>44472.015071826674</v>
      </c>
      <c r="CH109" s="145">
        <f t="shared" si="236"/>
        <v>-212.22126900594259</v>
      </c>
      <c r="CI109" s="145">
        <f t="shared" si="237"/>
        <v>-212.22126900594259</v>
      </c>
      <c r="CK109">
        <f t="shared" si="238"/>
        <v>0</v>
      </c>
      <c r="CL109">
        <v>1</v>
      </c>
      <c r="CM109">
        <v>1</v>
      </c>
      <c r="CN109">
        <v>-1</v>
      </c>
      <c r="CO109">
        <f t="shared" si="239"/>
        <v>0</v>
      </c>
      <c r="CP109">
        <f t="shared" si="240"/>
        <v>0</v>
      </c>
      <c r="CQ109">
        <v>-1.54596930413E-2</v>
      </c>
      <c r="CR109" s="117" t="s">
        <v>1189</v>
      </c>
      <c r="CS109">
        <v>50</v>
      </c>
      <c r="CT109" t="str">
        <f t="shared" si="241"/>
        <v>TRUE</v>
      </c>
      <c r="CU109">
        <f>ROUND(MARGIN!$J25,0)</f>
        <v>3</v>
      </c>
      <c r="CV109">
        <f t="shared" si="263"/>
        <v>4</v>
      </c>
      <c r="CW109">
        <f t="shared" si="264"/>
        <v>3</v>
      </c>
      <c r="CX109" s="139">
        <f>CW109*10000*MARGIN!$G25/MARGIN!$D25</f>
        <v>44472.015071826674</v>
      </c>
      <c r="CY109" s="200">
        <f t="shared" si="242"/>
        <v>-687.52370193850754</v>
      </c>
      <c r="CZ109" s="200">
        <f t="shared" si="243"/>
        <v>-687.52370193850754</v>
      </c>
      <c r="DB109">
        <f t="shared" si="244"/>
        <v>0</v>
      </c>
      <c r="DC109">
        <v>1</v>
      </c>
      <c r="DD109">
        <v>1</v>
      </c>
      <c r="DE109">
        <v>1</v>
      </c>
      <c r="DF109">
        <f t="shared" si="245"/>
        <v>1</v>
      </c>
      <c r="DG109">
        <f t="shared" si="246"/>
        <v>1</v>
      </c>
      <c r="DH109">
        <v>9.5133592428199999E-4</v>
      </c>
      <c r="DI109" s="117" t="s">
        <v>1189</v>
      </c>
      <c r="DJ109">
        <v>50</v>
      </c>
      <c r="DK109" t="str">
        <f t="shared" si="247"/>
        <v>TRUE</v>
      </c>
      <c r="DL109">
        <f>ROUND(MARGIN!$J25,0)</f>
        <v>3</v>
      </c>
      <c r="DM109">
        <f t="shared" si="265"/>
        <v>4</v>
      </c>
      <c r="DN109">
        <f t="shared" si="266"/>
        <v>3</v>
      </c>
      <c r="DO109" s="139">
        <f>DN109*10000*MARGIN!$G25/MARGIN!$D25</f>
        <v>44472.015071826674</v>
      </c>
      <c r="DP109" s="200">
        <f t="shared" si="248"/>
        <v>42.307825563039266</v>
      </c>
      <c r="DQ109" s="200">
        <f t="shared" si="249"/>
        <v>42.307825563039266</v>
      </c>
      <c r="DS109">
        <v>0</v>
      </c>
      <c r="DT109">
        <v>1</v>
      </c>
      <c r="DU109">
        <v>1</v>
      </c>
      <c r="DV109">
        <v>-1</v>
      </c>
      <c r="DW109">
        <v>0</v>
      </c>
      <c r="DX109">
        <v>0</v>
      </c>
      <c r="DY109">
        <v>-6.08060309214E-3</v>
      </c>
      <c r="DZ109" s="117" t="s">
        <v>1189</v>
      </c>
      <c r="EA109">
        <v>50</v>
      </c>
      <c r="EB109" t="s">
        <v>1273</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1273</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1273</v>
      </c>
      <c r="FP109">
        <v>5</v>
      </c>
      <c r="FQ109">
        <v>4</v>
      </c>
      <c r="FR109">
        <v>5</v>
      </c>
      <c r="FS109" s="139">
        <v>72263.574056025405</v>
      </c>
      <c r="FT109" s="200">
        <v>0</v>
      </c>
      <c r="FU109" s="200"/>
      <c r="FV109" s="200">
        <v>0</v>
      </c>
      <c r="FX109">
        <v>0</v>
      </c>
      <c r="FZ109">
        <v>1</v>
      </c>
      <c r="GB109">
        <v>1</v>
      </c>
      <c r="GE109">
        <v>1</v>
      </c>
      <c r="GG109">
        <v>0</v>
      </c>
      <c r="GJ109" s="117" t="s">
        <v>1189</v>
      </c>
      <c r="GK109">
        <v>50</v>
      </c>
      <c r="GL109" t="s">
        <v>1283</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1283</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1283</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1283</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1283</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1283</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1283</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1283</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1283</v>
      </c>
      <c r="OI109">
        <v>3</v>
      </c>
      <c r="OJ109">
        <v>2</v>
      </c>
      <c r="OK109">
        <v>3</v>
      </c>
      <c r="OL109" s="139">
        <v>44472.015071826674</v>
      </c>
      <c r="OM109" s="139"/>
      <c r="ON109" s="200">
        <v>0</v>
      </c>
      <c r="OO109" s="200"/>
      <c r="OP109" s="200"/>
      <c r="OQ109" s="200">
        <v>0</v>
      </c>
      <c r="OR109" s="200">
        <v>0</v>
      </c>
      <c r="OT109">
        <f t="shared" si="250"/>
        <v>0</v>
      </c>
      <c r="OV109">
        <v>1</v>
      </c>
      <c r="OX109">
        <v>1</v>
      </c>
      <c r="PA109">
        <f t="shared" si="273"/>
        <v>1</v>
      </c>
      <c r="PC109">
        <f t="shared" si="274"/>
        <v>0</v>
      </c>
      <c r="PF109" s="117" t="s">
        <v>1189</v>
      </c>
      <c r="PG109">
        <v>50</v>
      </c>
      <c r="PH109" t="str">
        <f t="shared" si="275"/>
        <v>FALSE</v>
      </c>
      <c r="PI109">
        <f>ROUND(MARGIN!$J25,0)</f>
        <v>3</v>
      </c>
      <c r="PJ109">
        <f t="shared" si="276"/>
        <v>2</v>
      </c>
      <c r="PK109">
        <f t="shared" si="277"/>
        <v>3</v>
      </c>
      <c r="PL109" s="139">
        <f>PK109*10000*MARGIN!$G25/MARGIN!$D25</f>
        <v>44472.015071826674</v>
      </c>
      <c r="PM109" s="139"/>
      <c r="PN109" s="200">
        <f t="shared" si="278"/>
        <v>0</v>
      </c>
      <c r="PO109" s="200"/>
      <c r="PP109" s="200"/>
      <c r="PQ109" s="200">
        <f t="shared" si="254"/>
        <v>0</v>
      </c>
      <c r="PR109" s="200">
        <f t="shared" si="279"/>
        <v>0</v>
      </c>
      <c r="PT109">
        <f t="shared" si="256"/>
        <v>0</v>
      </c>
      <c r="PV109">
        <v>1</v>
      </c>
      <c r="PX109">
        <v>1</v>
      </c>
      <c r="QA109">
        <f t="shared" si="280"/>
        <v>1</v>
      </c>
      <c r="QC109">
        <f t="shared" si="281"/>
        <v>0</v>
      </c>
      <c r="QF109" s="117" t="s">
        <v>1189</v>
      </c>
      <c r="QG109">
        <v>50</v>
      </c>
      <c r="QH109" t="str">
        <f t="shared" si="282"/>
        <v>FALSE</v>
      </c>
      <c r="QI109">
        <f>ROUND(MARGIN!$J25,0)</f>
        <v>3</v>
      </c>
      <c r="QJ109">
        <f t="shared" si="283"/>
        <v>2</v>
      </c>
      <c r="QK109">
        <f t="shared" si="284"/>
        <v>3</v>
      </c>
      <c r="QL109" s="139">
        <f>QK109*10000*MARGIN!$G25/MARGIN!$D25</f>
        <v>44472.015071826674</v>
      </c>
      <c r="QM109" s="139"/>
      <c r="QN109" s="200">
        <f t="shared" si="285"/>
        <v>0</v>
      </c>
      <c r="QO109" s="200"/>
      <c r="QP109" s="200"/>
      <c r="QQ109" s="200">
        <f t="shared" si="260"/>
        <v>0</v>
      </c>
      <c r="QR109" s="200">
        <f t="shared" si="286"/>
        <v>0</v>
      </c>
    </row>
    <row r="110" spans="1:460" x14ac:dyDescent="0.25">
      <c r="A110" t="s">
        <v>1175</v>
      </c>
      <c r="B110" s="167" t="s">
        <v>13</v>
      </c>
      <c r="D110" s="116" t="s">
        <v>788</v>
      </c>
      <c r="E110">
        <v>50</v>
      </c>
      <c r="F110" t="e">
        <f>IF(#REF!="","FALSE","TRUE")</f>
        <v>#REF!</v>
      </c>
      <c r="G110">
        <f>ROUND(MARGIN!$J26,0)</f>
        <v>4</v>
      </c>
      <c r="I110" t="e">
        <f>-#REF!+J110</f>
        <v>#REF!</v>
      </c>
      <c r="J110">
        <v>1</v>
      </c>
      <c r="K110" s="116" t="s">
        <v>788</v>
      </c>
      <c r="L110">
        <v>50</v>
      </c>
      <c r="M110" t="str">
        <f t="shared" si="216"/>
        <v>TRUE</v>
      </c>
      <c r="N110">
        <f>ROUND(MARGIN!$J26,0)</f>
        <v>4</v>
      </c>
      <c r="P110">
        <f t="shared" si="217"/>
        <v>0</v>
      </c>
      <c r="Q110">
        <v>1</v>
      </c>
      <c r="T110" s="117" t="s">
        <v>788</v>
      </c>
      <c r="U110">
        <v>50</v>
      </c>
      <c r="V110" t="str">
        <f t="shared" si="218"/>
        <v>TRUE</v>
      </c>
      <c r="W110">
        <f>ROUND(MARGIN!$J26,0)</f>
        <v>4</v>
      </c>
      <c r="Z110">
        <f t="shared" si="219"/>
        <v>0</v>
      </c>
      <c r="AA110">
        <v>1</v>
      </c>
      <c r="AD110" s="117" t="s">
        <v>962</v>
      </c>
      <c r="AE110">
        <v>50</v>
      </c>
      <c r="AF110" t="str">
        <f t="shared" si="220"/>
        <v>TRUE</v>
      </c>
      <c r="AG110">
        <f>ROUND(MARGIN!$J26,0)</f>
        <v>4</v>
      </c>
      <c r="AH110">
        <f t="shared" si="221"/>
        <v>4</v>
      </c>
      <c r="AK110">
        <f t="shared" si="222"/>
        <v>0</v>
      </c>
      <c r="AL110">
        <v>1</v>
      </c>
      <c r="AO110" s="117" t="s">
        <v>962</v>
      </c>
      <c r="AP110">
        <v>50</v>
      </c>
      <c r="AQ110" t="str">
        <f t="shared" si="223"/>
        <v>TRUE</v>
      </c>
      <c r="AR110">
        <f>ROUND(MARGIN!$J26,0)</f>
        <v>4</v>
      </c>
      <c r="AS110">
        <f t="shared" si="224"/>
        <v>4</v>
      </c>
      <c r="AV110">
        <f t="shared" si="225"/>
        <v>-2</v>
      </c>
      <c r="AW110">
        <v>-1</v>
      </c>
      <c r="AZ110" s="117" t="s">
        <v>962</v>
      </c>
      <c r="BA110">
        <v>50</v>
      </c>
      <c r="BB110" t="str">
        <f t="shared" si="226"/>
        <v>TRUE</v>
      </c>
      <c r="BC110">
        <f>ROUND(MARGIN!$J26,0)</f>
        <v>4</v>
      </c>
      <c r="BD110">
        <f t="shared" si="227"/>
        <v>4</v>
      </c>
      <c r="BG110">
        <f t="shared" si="228"/>
        <v>1</v>
      </c>
      <c r="BL110" s="117" t="s">
        <v>962</v>
      </c>
      <c r="BM110">
        <v>50</v>
      </c>
      <c r="BN110" t="str">
        <f t="shared" si="229"/>
        <v>FALSE</v>
      </c>
      <c r="BO110">
        <f>ROUND(MARGIN!$J26,0)</f>
        <v>4</v>
      </c>
      <c r="BP110">
        <f t="shared" si="230"/>
        <v>4</v>
      </c>
      <c r="BT110">
        <f t="shared" si="231"/>
        <v>-1</v>
      </c>
      <c r="BU110">
        <v>-1</v>
      </c>
      <c r="BV110">
        <v>1</v>
      </c>
      <c r="BW110">
        <v>-1</v>
      </c>
      <c r="BX110">
        <f t="shared" si="232"/>
        <v>1</v>
      </c>
      <c r="BY110">
        <f t="shared" si="233"/>
        <v>0</v>
      </c>
      <c r="BZ110" s="187">
        <v>-3.29871716555E-3</v>
      </c>
      <c r="CA110" s="117" t="s">
        <v>962</v>
      </c>
      <c r="CB110">
        <v>50</v>
      </c>
      <c r="CC110" t="str">
        <f t="shared" si="234"/>
        <v>TRUE</v>
      </c>
      <c r="CD110">
        <f>ROUND(MARGIN!$J26,0)</f>
        <v>4</v>
      </c>
      <c r="CE110">
        <f t="shared" si="235"/>
        <v>5</v>
      </c>
      <c r="CF110">
        <f t="shared" si="262"/>
        <v>4</v>
      </c>
      <c r="CG110" s="139">
        <f>CF110*10000*MARGIN!$G26/MARGIN!$D26</f>
        <v>45387.902999999991</v>
      </c>
      <c r="CH110" s="145">
        <f t="shared" si="236"/>
        <v>149.72185473441832</v>
      </c>
      <c r="CI110" s="145">
        <f t="shared" si="237"/>
        <v>-149.72185473441832</v>
      </c>
      <c r="CK110">
        <f t="shared" si="238"/>
        <v>0</v>
      </c>
      <c r="CL110">
        <v>-1</v>
      </c>
      <c r="CM110">
        <v>1</v>
      </c>
      <c r="CN110">
        <v>1</v>
      </c>
      <c r="CO110">
        <f t="shared" si="239"/>
        <v>0</v>
      </c>
      <c r="CP110">
        <f t="shared" si="240"/>
        <v>1</v>
      </c>
      <c r="CQ110">
        <v>4.7192939445900002E-3</v>
      </c>
      <c r="CR110" s="117" t="s">
        <v>1189</v>
      </c>
      <c r="CS110">
        <v>50</v>
      </c>
      <c r="CT110" t="str">
        <f t="shared" si="241"/>
        <v>TRUE</v>
      </c>
      <c r="CU110">
        <f>ROUND(MARGIN!$J26,0)</f>
        <v>4</v>
      </c>
      <c r="CV110">
        <f t="shared" si="263"/>
        <v>3</v>
      </c>
      <c r="CW110">
        <f t="shared" si="264"/>
        <v>4</v>
      </c>
      <c r="CX110" s="139">
        <f>CW110*10000*MARGIN!$G26/MARGIN!$D26</f>
        <v>45387.902999999991</v>
      </c>
      <c r="CY110" s="200">
        <f t="shared" si="242"/>
        <v>-214.19885578553826</v>
      </c>
      <c r="CZ110" s="200">
        <f t="shared" si="243"/>
        <v>214.19885578553826</v>
      </c>
      <c r="DB110">
        <f t="shared" si="244"/>
        <v>2</v>
      </c>
      <c r="DC110">
        <v>1</v>
      </c>
      <c r="DD110">
        <v>-1</v>
      </c>
      <c r="DE110">
        <v>-1</v>
      </c>
      <c r="DF110">
        <f t="shared" si="245"/>
        <v>0</v>
      </c>
      <c r="DG110">
        <f t="shared" si="246"/>
        <v>1</v>
      </c>
      <c r="DH110">
        <v>-7.6252058805600003E-3</v>
      </c>
      <c r="DI110" s="117" t="s">
        <v>1189</v>
      </c>
      <c r="DJ110">
        <v>50</v>
      </c>
      <c r="DK110" t="str">
        <f t="shared" si="247"/>
        <v>TRUE</v>
      </c>
      <c r="DL110">
        <f>ROUND(MARGIN!$J26,0)</f>
        <v>4</v>
      </c>
      <c r="DM110">
        <f t="shared" si="265"/>
        <v>3</v>
      </c>
      <c r="DN110">
        <f t="shared" si="266"/>
        <v>4</v>
      </c>
      <c r="DO110" s="139">
        <f>DN110*10000*MARGIN!$G26/MARGIN!$D26</f>
        <v>45387.902999999991</v>
      </c>
      <c r="DP110" s="200">
        <f t="shared" si="248"/>
        <v>-346.09210486188681</v>
      </c>
      <c r="DQ110" s="200">
        <f t="shared" si="249"/>
        <v>346.09210486188681</v>
      </c>
      <c r="DS110">
        <v>0</v>
      </c>
      <c r="DT110">
        <v>1</v>
      </c>
      <c r="DU110">
        <v>-1</v>
      </c>
      <c r="DV110">
        <v>-1</v>
      </c>
      <c r="DW110">
        <v>0</v>
      </c>
      <c r="DX110">
        <v>1</v>
      </c>
      <c r="DY110">
        <v>-1.4384066879799999E-3</v>
      </c>
      <c r="DZ110" s="117" t="s">
        <v>1189</v>
      </c>
      <c r="EA110">
        <v>50</v>
      </c>
      <c r="EB110" t="s">
        <v>1273</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1273</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1273</v>
      </c>
      <c r="FP110">
        <v>7</v>
      </c>
      <c r="FQ110">
        <v>5</v>
      </c>
      <c r="FR110">
        <v>7</v>
      </c>
      <c r="FS110" s="139">
        <v>79145.714479999995</v>
      </c>
      <c r="FT110" s="200">
        <v>0</v>
      </c>
      <c r="FU110" s="200"/>
      <c r="FV110" s="200">
        <v>0</v>
      </c>
      <c r="FX110">
        <v>0</v>
      </c>
      <c r="FZ110">
        <v>-1</v>
      </c>
      <c r="GB110">
        <v>-1</v>
      </c>
      <c r="GE110">
        <v>1</v>
      </c>
      <c r="GG110">
        <v>0</v>
      </c>
      <c r="GJ110" s="117" t="s">
        <v>1189</v>
      </c>
      <c r="GK110">
        <v>50</v>
      </c>
      <c r="GL110" t="s">
        <v>1283</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1283</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1283</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1283</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1283</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1283</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1283</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1283</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1283</v>
      </c>
      <c r="OI110">
        <v>4</v>
      </c>
      <c r="OJ110">
        <v>3</v>
      </c>
      <c r="OK110">
        <v>4</v>
      </c>
      <c r="OL110" s="139">
        <v>45387.902999999991</v>
      </c>
      <c r="OM110" s="139"/>
      <c r="ON110" s="200">
        <v>0</v>
      </c>
      <c r="OO110" s="200"/>
      <c r="OP110" s="200"/>
      <c r="OQ110" s="200">
        <v>0</v>
      </c>
      <c r="OR110" s="200">
        <v>0</v>
      </c>
      <c r="OT110">
        <f t="shared" si="250"/>
        <v>0</v>
      </c>
      <c r="OV110">
        <v>-1</v>
      </c>
      <c r="OX110">
        <v>-1</v>
      </c>
      <c r="PA110">
        <f t="shared" si="273"/>
        <v>1</v>
      </c>
      <c r="PC110">
        <f t="shared" si="274"/>
        <v>0</v>
      </c>
      <c r="PF110" s="117" t="s">
        <v>1189</v>
      </c>
      <c r="PG110">
        <v>50</v>
      </c>
      <c r="PH110" t="str">
        <f t="shared" si="275"/>
        <v>FALSE</v>
      </c>
      <c r="PI110">
        <f>ROUND(MARGIN!$J26,0)</f>
        <v>4</v>
      </c>
      <c r="PJ110">
        <f t="shared" si="276"/>
        <v>3</v>
      </c>
      <c r="PK110">
        <f t="shared" si="277"/>
        <v>4</v>
      </c>
      <c r="PL110" s="139">
        <f>PK110*10000*MARGIN!$G26/MARGIN!$D26</f>
        <v>45387.902999999991</v>
      </c>
      <c r="PM110" s="139"/>
      <c r="PN110" s="200">
        <f t="shared" si="278"/>
        <v>0</v>
      </c>
      <c r="PO110" s="200"/>
      <c r="PP110" s="200"/>
      <c r="PQ110" s="200">
        <f t="shared" si="254"/>
        <v>0</v>
      </c>
      <c r="PR110" s="200">
        <f t="shared" si="279"/>
        <v>0</v>
      </c>
      <c r="PT110">
        <f t="shared" si="256"/>
        <v>0</v>
      </c>
      <c r="PV110">
        <v>-1</v>
      </c>
      <c r="PX110">
        <v>-1</v>
      </c>
      <c r="QA110">
        <f t="shared" si="280"/>
        <v>1</v>
      </c>
      <c r="QC110">
        <f t="shared" si="281"/>
        <v>0</v>
      </c>
      <c r="QF110" s="117" t="s">
        <v>1189</v>
      </c>
      <c r="QG110">
        <v>50</v>
      </c>
      <c r="QH110" t="str">
        <f t="shared" si="282"/>
        <v>FALSE</v>
      </c>
      <c r="QI110">
        <f>ROUND(MARGIN!$J26,0)</f>
        <v>4</v>
      </c>
      <c r="QJ110">
        <f t="shared" si="283"/>
        <v>3</v>
      </c>
      <c r="QK110">
        <f t="shared" si="284"/>
        <v>4</v>
      </c>
      <c r="QL110" s="139">
        <f>QK110*10000*MARGIN!$G26/MARGIN!$D26</f>
        <v>45387.902999999991</v>
      </c>
      <c r="QM110" s="139"/>
      <c r="QN110" s="200">
        <f t="shared" si="285"/>
        <v>0</v>
      </c>
      <c r="QO110" s="200"/>
      <c r="QP110" s="200"/>
      <c r="QQ110" s="200">
        <f t="shared" si="260"/>
        <v>0</v>
      </c>
      <c r="QR110" s="200">
        <f t="shared" si="286"/>
        <v>0</v>
      </c>
    </row>
    <row r="111" spans="1:460" x14ac:dyDescent="0.25">
      <c r="A111" t="s">
        <v>1170</v>
      </c>
      <c r="B111" s="167" t="s">
        <v>11</v>
      </c>
      <c r="D111" s="116" t="s">
        <v>788</v>
      </c>
      <c r="E111">
        <v>50</v>
      </c>
      <c r="F111" t="e">
        <f>IF(#REF!="","FALSE","TRUE")</f>
        <v>#REF!</v>
      </c>
      <c r="G111">
        <f>ROUND(MARGIN!$J21,0)</f>
        <v>3</v>
      </c>
      <c r="I111" t="e">
        <f>-#REF!+J111</f>
        <v>#REF!</v>
      </c>
      <c r="J111">
        <v>1</v>
      </c>
      <c r="K111" s="116" t="s">
        <v>788</v>
      </c>
      <c r="L111">
        <v>50</v>
      </c>
      <c r="M111" t="str">
        <f t="shared" si="216"/>
        <v>TRUE</v>
      </c>
      <c r="N111">
        <f>ROUND(MARGIN!$J21,0)</f>
        <v>3</v>
      </c>
      <c r="P111">
        <f t="shared" si="217"/>
        <v>-2</v>
      </c>
      <c r="Q111">
        <v>-1</v>
      </c>
      <c r="T111" s="117" t="s">
        <v>788</v>
      </c>
      <c r="U111">
        <v>50</v>
      </c>
      <c r="V111" t="str">
        <f t="shared" si="218"/>
        <v>TRUE</v>
      </c>
      <c r="W111">
        <f>ROUND(MARGIN!$J21,0)</f>
        <v>3</v>
      </c>
      <c r="Z111">
        <f t="shared" si="219"/>
        <v>2</v>
      </c>
      <c r="AA111">
        <v>1</v>
      </c>
      <c r="AD111" s="117" t="s">
        <v>963</v>
      </c>
      <c r="AE111">
        <v>50</v>
      </c>
      <c r="AF111" t="str">
        <f t="shared" si="220"/>
        <v>TRUE</v>
      </c>
      <c r="AG111">
        <f>ROUND(MARGIN!$J21,0)</f>
        <v>3</v>
      </c>
      <c r="AH111">
        <f t="shared" si="221"/>
        <v>3</v>
      </c>
      <c r="AK111">
        <f t="shared" si="222"/>
        <v>-2</v>
      </c>
      <c r="AL111">
        <v>-1</v>
      </c>
      <c r="AO111" s="117" t="s">
        <v>963</v>
      </c>
      <c r="AP111">
        <v>50</v>
      </c>
      <c r="AQ111" t="str">
        <f t="shared" si="223"/>
        <v>TRUE</v>
      </c>
      <c r="AR111">
        <f>ROUND(MARGIN!$J21,0)</f>
        <v>3</v>
      </c>
      <c r="AS111">
        <f t="shared" si="224"/>
        <v>3</v>
      </c>
      <c r="AV111">
        <f t="shared" si="225"/>
        <v>2</v>
      </c>
      <c r="AW111">
        <v>1</v>
      </c>
      <c r="AZ111" s="117" t="s">
        <v>963</v>
      </c>
      <c r="BA111">
        <v>50</v>
      </c>
      <c r="BB111" t="str">
        <f t="shared" si="226"/>
        <v>TRUE</v>
      </c>
      <c r="BC111">
        <f>ROUND(MARGIN!$J21,0)</f>
        <v>3</v>
      </c>
      <c r="BD111">
        <f t="shared" si="227"/>
        <v>3</v>
      </c>
      <c r="BG111">
        <f t="shared" si="228"/>
        <v>-1</v>
      </c>
      <c r="BL111" s="117" t="s">
        <v>963</v>
      </c>
      <c r="BM111">
        <v>50</v>
      </c>
      <c r="BN111" t="str">
        <f t="shared" si="229"/>
        <v>FALSE</v>
      </c>
      <c r="BO111">
        <f>ROUND(MARGIN!$J21,0)</f>
        <v>3</v>
      </c>
      <c r="BP111">
        <f t="shared" si="230"/>
        <v>3</v>
      </c>
      <c r="BT111">
        <f t="shared" si="231"/>
        <v>1</v>
      </c>
      <c r="BU111">
        <v>1</v>
      </c>
      <c r="BV111">
        <v>1</v>
      </c>
      <c r="BW111">
        <v>-1</v>
      </c>
      <c r="BX111">
        <f t="shared" si="232"/>
        <v>0</v>
      </c>
      <c r="BY111">
        <f t="shared" si="233"/>
        <v>0</v>
      </c>
      <c r="BZ111" s="187">
        <v>-1.2966804979300001E-4</v>
      </c>
      <c r="CA111" s="117" t="s">
        <v>963</v>
      </c>
      <c r="CB111">
        <v>50</v>
      </c>
      <c r="CC111" t="str">
        <f t="shared" si="234"/>
        <v>TRUE</v>
      </c>
      <c r="CD111">
        <f>ROUND(MARGIN!$J27,0)</f>
        <v>4</v>
      </c>
      <c r="CE111">
        <f t="shared" si="235"/>
        <v>3</v>
      </c>
      <c r="CF111">
        <f t="shared" si="262"/>
        <v>4</v>
      </c>
      <c r="CG111" s="139">
        <f>CF111*10000*MARGIN!$G27/MARGIN!$D27</f>
        <v>45468.780039999998</v>
      </c>
      <c r="CH111" s="145">
        <f t="shared" si="236"/>
        <v>-5.8958480342536843</v>
      </c>
      <c r="CI111" s="145">
        <f t="shared" si="237"/>
        <v>-5.8958480342536843</v>
      </c>
      <c r="CK111">
        <f t="shared" si="238"/>
        <v>0</v>
      </c>
      <c r="CL111">
        <v>1</v>
      </c>
      <c r="CM111">
        <v>1</v>
      </c>
      <c r="CN111">
        <v>-1</v>
      </c>
      <c r="CO111">
        <f t="shared" si="239"/>
        <v>0</v>
      </c>
      <c r="CP111">
        <f t="shared" si="240"/>
        <v>0</v>
      </c>
      <c r="CQ111">
        <v>-9.9208922318800002E-4</v>
      </c>
      <c r="CR111" s="117" t="s">
        <v>1189</v>
      </c>
      <c r="CS111">
        <v>50</v>
      </c>
      <c r="CT111" t="str">
        <f t="shared" si="241"/>
        <v>TRUE</v>
      </c>
      <c r="CU111">
        <f>ROUND(MARGIN!$J27,0)</f>
        <v>4</v>
      </c>
      <c r="CV111">
        <f t="shared" si="263"/>
        <v>5</v>
      </c>
      <c r="CW111">
        <f t="shared" si="264"/>
        <v>4</v>
      </c>
      <c r="CX111" s="139">
        <f>CW111*10000*MARGIN!$G27/MARGIN!$D27</f>
        <v>45468.780039999998</v>
      </c>
      <c r="CY111" s="200">
        <f t="shared" si="242"/>
        <v>-45.109086669189637</v>
      </c>
      <c r="CZ111" s="200">
        <f t="shared" si="243"/>
        <v>-45.109086669189637</v>
      </c>
      <c r="DB111">
        <f t="shared" si="244"/>
        <v>-2</v>
      </c>
      <c r="DC111">
        <v>-1</v>
      </c>
      <c r="DD111">
        <v>-1</v>
      </c>
      <c r="DE111">
        <v>-1</v>
      </c>
      <c r="DF111">
        <f t="shared" si="245"/>
        <v>1</v>
      </c>
      <c r="DG111">
        <f t="shared" si="246"/>
        <v>1</v>
      </c>
      <c r="DH111">
        <v>-1.19039119344E-2</v>
      </c>
      <c r="DI111" s="117" t="s">
        <v>1189</v>
      </c>
      <c r="DJ111">
        <v>50</v>
      </c>
      <c r="DK111" t="str">
        <f t="shared" si="247"/>
        <v>TRUE</v>
      </c>
      <c r="DL111">
        <f>ROUND(MARGIN!$J27,0)</f>
        <v>4</v>
      </c>
      <c r="DM111">
        <f t="shared" si="265"/>
        <v>5</v>
      </c>
      <c r="DN111">
        <f t="shared" si="266"/>
        <v>4</v>
      </c>
      <c r="DO111" s="139">
        <f>DN111*10000*MARGIN!$G27/MARGIN!$D27</f>
        <v>45468.780039999998</v>
      </c>
      <c r="DP111" s="200">
        <f t="shared" si="248"/>
        <v>541.25635336076448</v>
      </c>
      <c r="DQ111" s="200">
        <f t="shared" si="249"/>
        <v>541.25635336076448</v>
      </c>
      <c r="DS111">
        <v>0</v>
      </c>
      <c r="DT111">
        <v>-1</v>
      </c>
      <c r="DU111">
        <v>-1</v>
      </c>
      <c r="DV111">
        <v>1</v>
      </c>
      <c r="DW111">
        <v>0</v>
      </c>
      <c r="DX111">
        <v>0</v>
      </c>
      <c r="DY111">
        <v>1.30720671602E-3</v>
      </c>
      <c r="DZ111" s="117" t="s">
        <v>1189</v>
      </c>
      <c r="EA111">
        <v>50</v>
      </c>
      <c r="EB111" t="s">
        <v>1273</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1273</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1273</v>
      </c>
      <c r="FP111">
        <v>7</v>
      </c>
      <c r="FQ111">
        <v>5</v>
      </c>
      <c r="FR111">
        <v>7</v>
      </c>
      <c r="FS111" s="139">
        <v>79188.840087000004</v>
      </c>
      <c r="FT111" s="200">
        <v>0</v>
      </c>
      <c r="FU111" s="200"/>
      <c r="FV111" s="200">
        <v>0</v>
      </c>
      <c r="FX111">
        <v>0</v>
      </c>
      <c r="FZ111">
        <v>-1</v>
      </c>
      <c r="GB111">
        <v>-1</v>
      </c>
      <c r="GE111">
        <v>1</v>
      </c>
      <c r="GG111">
        <v>0</v>
      </c>
      <c r="GJ111" s="117" t="s">
        <v>1189</v>
      </c>
      <c r="GK111">
        <v>50</v>
      </c>
      <c r="GL111" t="s">
        <v>1283</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1283</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1283</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1283</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1283</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1283</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1283</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1283</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1283</v>
      </c>
      <c r="OI111">
        <v>4</v>
      </c>
      <c r="OJ111">
        <v>3</v>
      </c>
      <c r="OK111">
        <v>4</v>
      </c>
      <c r="OL111" s="139">
        <v>45468.780039999998</v>
      </c>
      <c r="OM111" s="139"/>
      <c r="ON111" s="200">
        <v>0</v>
      </c>
      <c r="OO111" s="200"/>
      <c r="OP111" s="200"/>
      <c r="OQ111" s="200">
        <v>0</v>
      </c>
      <c r="OR111" s="200">
        <v>0</v>
      </c>
      <c r="OT111">
        <f t="shared" si="250"/>
        <v>0</v>
      </c>
      <c r="OV111">
        <v>-1</v>
      </c>
      <c r="OX111">
        <v>-1</v>
      </c>
      <c r="PA111">
        <f t="shared" si="273"/>
        <v>1</v>
      </c>
      <c r="PC111">
        <f t="shared" si="274"/>
        <v>0</v>
      </c>
      <c r="PF111" s="117" t="s">
        <v>1189</v>
      </c>
      <c r="PG111">
        <v>50</v>
      </c>
      <c r="PH111" t="str">
        <f t="shared" si="275"/>
        <v>FALSE</v>
      </c>
      <c r="PI111">
        <f>ROUND(MARGIN!$J27,0)</f>
        <v>4</v>
      </c>
      <c r="PJ111">
        <f t="shared" si="276"/>
        <v>3</v>
      </c>
      <c r="PK111">
        <f t="shared" si="277"/>
        <v>4</v>
      </c>
      <c r="PL111" s="139">
        <f>PK111*10000*MARGIN!$G27/MARGIN!$D27</f>
        <v>45468.780039999998</v>
      </c>
      <c r="PM111" s="139"/>
      <c r="PN111" s="200">
        <f t="shared" si="278"/>
        <v>0</v>
      </c>
      <c r="PO111" s="200"/>
      <c r="PP111" s="200"/>
      <c r="PQ111" s="200">
        <f t="shared" si="254"/>
        <v>0</v>
      </c>
      <c r="PR111" s="200">
        <f t="shared" si="279"/>
        <v>0</v>
      </c>
      <c r="PT111">
        <f t="shared" si="256"/>
        <v>0</v>
      </c>
      <c r="PV111">
        <v>-1</v>
      </c>
      <c r="PX111">
        <v>-1</v>
      </c>
      <c r="QA111">
        <f t="shared" si="280"/>
        <v>1</v>
      </c>
      <c r="QC111">
        <f t="shared" si="281"/>
        <v>0</v>
      </c>
      <c r="QF111" s="117" t="s">
        <v>1189</v>
      </c>
      <c r="QG111">
        <v>50</v>
      </c>
      <c r="QH111" t="str">
        <f t="shared" si="282"/>
        <v>FALSE</v>
      </c>
      <c r="QI111">
        <f>ROUND(MARGIN!$J27,0)</f>
        <v>4</v>
      </c>
      <c r="QJ111">
        <f t="shared" si="283"/>
        <v>3</v>
      </c>
      <c r="QK111">
        <f t="shared" si="284"/>
        <v>4</v>
      </c>
      <c r="QL111" s="139">
        <f>QK111*10000*MARGIN!$G27/MARGIN!$D27</f>
        <v>45468.780039999998</v>
      </c>
      <c r="QM111" s="139"/>
      <c r="QN111" s="200">
        <f t="shared" si="285"/>
        <v>0</v>
      </c>
      <c r="QO111" s="200"/>
      <c r="QP111" s="200"/>
      <c r="QQ111" s="200">
        <f t="shared" si="260"/>
        <v>0</v>
      </c>
      <c r="QR111" s="200">
        <f t="shared" si="286"/>
        <v>0</v>
      </c>
    </row>
    <row r="112" spans="1:460" x14ac:dyDescent="0.25">
      <c r="A112" t="s">
        <v>1171</v>
      </c>
      <c r="B112" s="167" t="s">
        <v>12</v>
      </c>
      <c r="D112" s="117" t="s">
        <v>788</v>
      </c>
      <c r="E112">
        <v>50</v>
      </c>
      <c r="F112" t="e">
        <f>IF(#REF!="","FALSE","TRUE")</f>
        <v>#REF!</v>
      </c>
      <c r="G112">
        <f>ROUND(MARGIN!$J22,0)</f>
        <v>3</v>
      </c>
      <c r="I112" t="e">
        <f>-#REF!+J112</f>
        <v>#REF!</v>
      </c>
      <c r="J112">
        <v>1</v>
      </c>
      <c r="K112" s="117" t="s">
        <v>788</v>
      </c>
      <c r="L112">
        <v>50</v>
      </c>
      <c r="M112" t="str">
        <f t="shared" si="216"/>
        <v>TRUE</v>
      </c>
      <c r="N112">
        <f>ROUND(MARGIN!$J22,0)</f>
        <v>3</v>
      </c>
      <c r="O112">
        <v>-9</v>
      </c>
      <c r="P112">
        <f t="shared" si="217"/>
        <v>0</v>
      </c>
      <c r="Q112">
        <v>1</v>
      </c>
      <c r="T112" s="117" t="s">
        <v>788</v>
      </c>
      <c r="U112">
        <v>50</v>
      </c>
      <c r="V112" t="str">
        <f t="shared" si="218"/>
        <v>TRUE</v>
      </c>
      <c r="W112">
        <f>ROUND(MARGIN!$J22,0)</f>
        <v>3</v>
      </c>
      <c r="Z112">
        <f t="shared" si="219"/>
        <v>-2</v>
      </c>
      <c r="AA112">
        <v>-1</v>
      </c>
      <c r="AD112" s="117" t="s">
        <v>962</v>
      </c>
      <c r="AE112">
        <v>50</v>
      </c>
      <c r="AF112" t="str">
        <f t="shared" si="220"/>
        <v>TRUE</v>
      </c>
      <c r="AG112">
        <f>ROUND(MARGIN!$J22,0)</f>
        <v>3</v>
      </c>
      <c r="AH112">
        <f t="shared" si="221"/>
        <v>3</v>
      </c>
      <c r="AK112">
        <f t="shared" si="222"/>
        <v>2</v>
      </c>
      <c r="AL112">
        <v>1</v>
      </c>
      <c r="AO112" s="117" t="s">
        <v>962</v>
      </c>
      <c r="AP112">
        <v>50</v>
      </c>
      <c r="AQ112" t="str">
        <f t="shared" si="223"/>
        <v>TRUE</v>
      </c>
      <c r="AR112">
        <f>ROUND(MARGIN!$J22,0)</f>
        <v>3</v>
      </c>
      <c r="AS112">
        <f t="shared" si="224"/>
        <v>3</v>
      </c>
      <c r="AV112">
        <f t="shared" si="225"/>
        <v>0</v>
      </c>
      <c r="AW112">
        <v>1</v>
      </c>
      <c r="AZ112" s="117" t="s">
        <v>962</v>
      </c>
      <c r="BA112">
        <v>50</v>
      </c>
      <c r="BB112" t="str">
        <f t="shared" si="226"/>
        <v>TRUE</v>
      </c>
      <c r="BC112">
        <f>ROUND(MARGIN!$J22,0)</f>
        <v>3</v>
      </c>
      <c r="BD112">
        <f t="shared" si="227"/>
        <v>3</v>
      </c>
      <c r="BG112">
        <f t="shared" si="228"/>
        <v>-1</v>
      </c>
      <c r="BL112" s="117" t="s">
        <v>962</v>
      </c>
      <c r="BM112">
        <v>50</v>
      </c>
      <c r="BN112" t="str">
        <f t="shared" si="229"/>
        <v>FALSE</v>
      </c>
      <c r="BO112">
        <f>ROUND(MARGIN!$J22,0)</f>
        <v>3</v>
      </c>
      <c r="BP112">
        <f t="shared" si="230"/>
        <v>3</v>
      </c>
      <c r="BT112">
        <f t="shared" si="231"/>
        <v>-1</v>
      </c>
      <c r="BU112">
        <v>-1</v>
      </c>
      <c r="BV112">
        <v>1</v>
      </c>
      <c r="BW112">
        <v>1</v>
      </c>
      <c r="BX112">
        <f t="shared" si="232"/>
        <v>0</v>
      </c>
      <c r="BY112">
        <f t="shared" si="233"/>
        <v>1</v>
      </c>
      <c r="BZ112" s="187">
        <v>6.6016997322299997E-3</v>
      </c>
      <c r="CA112" s="117" t="s">
        <v>962</v>
      </c>
      <c r="CB112">
        <v>50</v>
      </c>
      <c r="CC112" t="str">
        <f t="shared" si="234"/>
        <v>TRUE</v>
      </c>
      <c r="CD112">
        <f>ROUND(MARGIN!$J28,0)</f>
        <v>4</v>
      </c>
      <c r="CE112">
        <f t="shared" si="235"/>
        <v>3</v>
      </c>
      <c r="CF112">
        <f t="shared" si="262"/>
        <v>4</v>
      </c>
      <c r="CG112" s="139">
        <f>CF112*10000*MARGIN!$G28/MARGIN!$D28</f>
        <v>45513.776591569193</v>
      </c>
      <c r="CH112" s="145">
        <f t="shared" si="236"/>
        <v>-300.46828673733836</v>
      </c>
      <c r="CI112" s="145">
        <f t="shared" si="237"/>
        <v>300.46828673733836</v>
      </c>
      <c r="CK112">
        <f t="shared" si="238"/>
        <v>2</v>
      </c>
      <c r="CL112">
        <v>1</v>
      </c>
      <c r="CM112">
        <v>1</v>
      </c>
      <c r="CN112">
        <v>-1</v>
      </c>
      <c r="CO112">
        <f t="shared" si="239"/>
        <v>0</v>
      </c>
      <c r="CP112">
        <f t="shared" si="240"/>
        <v>0</v>
      </c>
      <c r="CQ112">
        <v>-1.02049841142E-2</v>
      </c>
      <c r="CR112" s="117" t="s">
        <v>1189</v>
      </c>
      <c r="CS112">
        <v>50</v>
      </c>
      <c r="CT112" t="str">
        <f t="shared" si="241"/>
        <v>TRUE</v>
      </c>
      <c r="CU112">
        <f>ROUND(MARGIN!$J28,0)</f>
        <v>4</v>
      </c>
      <c r="CV112">
        <f t="shared" si="263"/>
        <v>5</v>
      </c>
      <c r="CW112">
        <f t="shared" si="264"/>
        <v>4</v>
      </c>
      <c r="CX112" s="139">
        <f>CW112*10000*MARGIN!$G28/MARGIN!$D28</f>
        <v>45513.776591569193</v>
      </c>
      <c r="CY112" s="200">
        <f t="shared" si="242"/>
        <v>-464.46736709421145</v>
      </c>
      <c r="CZ112" s="200">
        <f t="shared" si="243"/>
        <v>-464.46736709421145</v>
      </c>
      <c r="DB112">
        <f t="shared" si="244"/>
        <v>-2</v>
      </c>
      <c r="DC112">
        <v>-1</v>
      </c>
      <c r="DD112">
        <v>1</v>
      </c>
      <c r="DE112">
        <v>-1</v>
      </c>
      <c r="DF112">
        <f t="shared" si="245"/>
        <v>1</v>
      </c>
      <c r="DG112">
        <f t="shared" si="246"/>
        <v>0</v>
      </c>
      <c r="DH112">
        <v>-6.04177692852E-3</v>
      </c>
      <c r="DI112" s="117" t="s">
        <v>1189</v>
      </c>
      <c r="DJ112">
        <v>50</v>
      </c>
      <c r="DK112" t="str">
        <f t="shared" si="247"/>
        <v>TRUE</v>
      </c>
      <c r="DL112">
        <f>ROUND(MARGIN!$J28,0)</f>
        <v>4</v>
      </c>
      <c r="DM112">
        <f t="shared" si="265"/>
        <v>3</v>
      </c>
      <c r="DN112">
        <f t="shared" si="266"/>
        <v>4</v>
      </c>
      <c r="DO112" s="139">
        <f>DN112*10000*MARGIN!$G28/MARGIN!$D28</f>
        <v>45513.776591569193</v>
      </c>
      <c r="DP112" s="200">
        <f t="shared" si="248"/>
        <v>274.98408534075639</v>
      </c>
      <c r="DQ112" s="200">
        <f t="shared" si="249"/>
        <v>-274.98408534075639</v>
      </c>
      <c r="DS112">
        <v>0</v>
      </c>
      <c r="DT112">
        <v>-1</v>
      </c>
      <c r="DU112">
        <v>-1</v>
      </c>
      <c r="DV112">
        <v>-1</v>
      </c>
      <c r="DW112">
        <v>1</v>
      </c>
      <c r="DX112">
        <v>1</v>
      </c>
      <c r="DY112">
        <v>-1.3830493472000001E-4</v>
      </c>
      <c r="DZ112" s="117" t="s">
        <v>1189</v>
      </c>
      <c r="EA112">
        <v>50</v>
      </c>
      <c r="EB112" t="s">
        <v>1273</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1273</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1273</v>
      </c>
      <c r="FP112">
        <v>7</v>
      </c>
      <c r="FQ112">
        <v>5</v>
      </c>
      <c r="FR112">
        <v>7</v>
      </c>
      <c r="FS112" s="139">
        <v>79199.783066620541</v>
      </c>
      <c r="FT112" s="200">
        <v>0</v>
      </c>
      <c r="FU112" s="200"/>
      <c r="FV112" s="200">
        <v>0</v>
      </c>
      <c r="FX112">
        <v>0</v>
      </c>
      <c r="FZ112">
        <v>-1</v>
      </c>
      <c r="GB112">
        <v>-1</v>
      </c>
      <c r="GE112">
        <v>1</v>
      </c>
      <c r="GG112">
        <v>0</v>
      </c>
      <c r="GJ112" s="117" t="s">
        <v>1189</v>
      </c>
      <c r="GK112">
        <v>50</v>
      </c>
      <c r="GL112" t="s">
        <v>1283</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1283</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1283</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1283</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1283</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1283</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1283</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1283</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1283</v>
      </c>
      <c r="OI112">
        <v>4</v>
      </c>
      <c r="OJ112">
        <v>3</v>
      </c>
      <c r="OK112">
        <v>4</v>
      </c>
      <c r="OL112" s="139">
        <v>45513.776591569193</v>
      </c>
      <c r="OM112" s="139"/>
      <c r="ON112" s="200">
        <v>0</v>
      </c>
      <c r="OO112" s="200"/>
      <c r="OP112" s="200"/>
      <c r="OQ112" s="200">
        <v>0</v>
      </c>
      <c r="OR112" s="200">
        <v>0</v>
      </c>
      <c r="OT112">
        <f t="shared" si="250"/>
        <v>0</v>
      </c>
      <c r="OV112">
        <v>-1</v>
      </c>
      <c r="OX112">
        <v>-1</v>
      </c>
      <c r="PA112">
        <f t="shared" si="273"/>
        <v>1</v>
      </c>
      <c r="PC112">
        <f t="shared" si="274"/>
        <v>0</v>
      </c>
      <c r="PF112" s="117" t="s">
        <v>1189</v>
      </c>
      <c r="PG112">
        <v>50</v>
      </c>
      <c r="PH112" t="str">
        <f t="shared" si="275"/>
        <v>FALSE</v>
      </c>
      <c r="PI112">
        <f>ROUND(MARGIN!$J28,0)</f>
        <v>4</v>
      </c>
      <c r="PJ112">
        <f t="shared" si="276"/>
        <v>3</v>
      </c>
      <c r="PK112">
        <f t="shared" si="277"/>
        <v>4</v>
      </c>
      <c r="PL112" s="139">
        <f>PK112*10000*MARGIN!$G28/MARGIN!$D28</f>
        <v>45513.776591569193</v>
      </c>
      <c r="PM112" s="139"/>
      <c r="PN112" s="200">
        <f t="shared" si="278"/>
        <v>0</v>
      </c>
      <c r="PO112" s="200"/>
      <c r="PP112" s="200"/>
      <c r="PQ112" s="200">
        <f t="shared" si="254"/>
        <v>0</v>
      </c>
      <c r="PR112" s="200">
        <f t="shared" si="279"/>
        <v>0</v>
      </c>
      <c r="PT112">
        <f t="shared" si="256"/>
        <v>0</v>
      </c>
      <c r="PV112">
        <v>-1</v>
      </c>
      <c r="PX112">
        <v>-1</v>
      </c>
      <c r="QA112">
        <f t="shared" si="280"/>
        <v>1</v>
      </c>
      <c r="QC112">
        <f t="shared" si="281"/>
        <v>0</v>
      </c>
      <c r="QF112" s="117" t="s">
        <v>1189</v>
      </c>
      <c r="QG112">
        <v>50</v>
      </c>
      <c r="QH112" t="str">
        <f t="shared" si="282"/>
        <v>FALSE</v>
      </c>
      <c r="QI112">
        <f>ROUND(MARGIN!$J28,0)</f>
        <v>4</v>
      </c>
      <c r="QJ112">
        <f t="shared" si="283"/>
        <v>3</v>
      </c>
      <c r="QK112">
        <f t="shared" si="284"/>
        <v>4</v>
      </c>
      <c r="QL112" s="139">
        <f>QK112*10000*MARGIN!$G28/MARGIN!$D28</f>
        <v>45513.776591569193</v>
      </c>
      <c r="QM112" s="139"/>
      <c r="QN112" s="200">
        <f t="shared" si="285"/>
        <v>0</v>
      </c>
      <c r="QO112" s="200"/>
      <c r="QP112" s="200"/>
      <c r="QQ112" s="200">
        <f t="shared" si="260"/>
        <v>0</v>
      </c>
      <c r="QR112" s="200">
        <f t="shared" si="286"/>
        <v>0</v>
      </c>
    </row>
    <row r="113" spans="1:460" x14ac:dyDescent="0.25">
      <c r="A113" t="s">
        <v>1172</v>
      </c>
      <c r="B113" s="167" t="s">
        <v>5</v>
      </c>
      <c r="D113" s="117" t="s">
        <v>788</v>
      </c>
      <c r="E113">
        <v>50</v>
      </c>
      <c r="F113" t="e">
        <f>IF(#REF!="","FALSE","TRUE")</f>
        <v>#REF!</v>
      </c>
      <c r="G113">
        <f>ROUND(MARGIN!$J25,0)</f>
        <v>3</v>
      </c>
      <c r="I113" t="e">
        <f>-#REF!+J113</f>
        <v>#REF!</v>
      </c>
      <c r="J113">
        <v>1</v>
      </c>
      <c r="K113" s="117" t="s">
        <v>788</v>
      </c>
      <c r="L113">
        <v>50</v>
      </c>
      <c r="M113" t="str">
        <f t="shared" si="216"/>
        <v>TRUE</v>
      </c>
      <c r="N113">
        <f>ROUND(MARGIN!$J25,0)</f>
        <v>3</v>
      </c>
      <c r="P113">
        <f t="shared" si="217"/>
        <v>0</v>
      </c>
      <c r="Q113">
        <v>1</v>
      </c>
      <c r="S113" t="str">
        <f>FORECAST!B56</f>
        <v>High: Dec-Jan // Low: Sept</v>
      </c>
      <c r="T113" s="117" t="s">
        <v>788</v>
      </c>
      <c r="U113">
        <v>50</v>
      </c>
      <c r="V113" t="str">
        <f t="shared" si="218"/>
        <v>TRUE</v>
      </c>
      <c r="W113">
        <f>ROUND(MARGIN!$J25,0)</f>
        <v>3</v>
      </c>
      <c r="Z113">
        <f t="shared" si="219"/>
        <v>-2</v>
      </c>
      <c r="AA113">
        <v>-1</v>
      </c>
      <c r="AC113" t="s">
        <v>150</v>
      </c>
      <c r="AD113" s="117" t="s">
        <v>962</v>
      </c>
      <c r="AE113">
        <v>50</v>
      </c>
      <c r="AF113" t="str">
        <f t="shared" si="220"/>
        <v>TRUE</v>
      </c>
      <c r="AG113">
        <f>ROUND(MARGIN!$J25,0)</f>
        <v>3</v>
      </c>
      <c r="AH113">
        <f t="shared" si="221"/>
        <v>3</v>
      </c>
      <c r="AK113">
        <f t="shared" si="222"/>
        <v>2</v>
      </c>
      <c r="AL113">
        <v>1</v>
      </c>
      <c r="AN113" t="s">
        <v>150</v>
      </c>
      <c r="AO113" s="117" t="s">
        <v>962</v>
      </c>
      <c r="AP113">
        <v>50</v>
      </c>
      <c r="AQ113" t="str">
        <f t="shared" si="223"/>
        <v>TRUE</v>
      </c>
      <c r="AR113">
        <f>ROUND(MARGIN!$J25,0)</f>
        <v>3</v>
      </c>
      <c r="AS113">
        <f t="shared" si="224"/>
        <v>3</v>
      </c>
      <c r="AV113">
        <f t="shared" si="225"/>
        <v>0</v>
      </c>
      <c r="AW113">
        <v>1</v>
      </c>
      <c r="AY113" t="s">
        <v>150</v>
      </c>
      <c r="AZ113" s="117" t="s">
        <v>962</v>
      </c>
      <c r="BA113">
        <v>50</v>
      </c>
      <c r="BB113" t="str">
        <f t="shared" si="226"/>
        <v>TRUE</v>
      </c>
      <c r="BC113">
        <f>ROUND(MARGIN!$J25,0)</f>
        <v>3</v>
      </c>
      <c r="BD113">
        <f t="shared" si="227"/>
        <v>3</v>
      </c>
      <c r="BG113">
        <f t="shared" si="228"/>
        <v>-1</v>
      </c>
      <c r="BK113" t="s">
        <v>150</v>
      </c>
      <c r="BL113" s="117" t="s">
        <v>962</v>
      </c>
      <c r="BM113">
        <v>50</v>
      </c>
      <c r="BN113" t="str">
        <f t="shared" si="229"/>
        <v>FALSE</v>
      </c>
      <c r="BO113">
        <f>ROUND(MARGIN!$J25,0)</f>
        <v>3</v>
      </c>
      <c r="BP113">
        <f t="shared" si="230"/>
        <v>3</v>
      </c>
      <c r="BT113">
        <f t="shared" si="231"/>
        <v>-1</v>
      </c>
      <c r="BU113">
        <v>-1</v>
      </c>
      <c r="BV113">
        <v>-1</v>
      </c>
      <c r="BW113">
        <v>-1</v>
      </c>
      <c r="BX113">
        <f t="shared" si="232"/>
        <v>1</v>
      </c>
      <c r="BY113">
        <f t="shared" si="233"/>
        <v>1</v>
      </c>
      <c r="BZ113" s="187">
        <v>-2.85019976111E-3</v>
      </c>
      <c r="CA113" s="117" t="s">
        <v>962</v>
      </c>
      <c r="CB113">
        <v>50</v>
      </c>
      <c r="CC113" t="str">
        <f t="shared" si="234"/>
        <v>TRUE</v>
      </c>
      <c r="CD113">
        <f>ROUND(MARGIN!$J29,0)</f>
        <v>4</v>
      </c>
      <c r="CE113">
        <f t="shared" si="235"/>
        <v>5</v>
      </c>
      <c r="CF113">
        <f t="shared" si="262"/>
        <v>4</v>
      </c>
      <c r="CG113" s="139">
        <f>CF113*10000*MARGIN!$G29/MARGIN!$D29</f>
        <v>45514.096185737973</v>
      </c>
      <c r="CH113" s="145">
        <f t="shared" si="236"/>
        <v>129.72426607572794</v>
      </c>
      <c r="CI113" s="145">
        <f t="shared" si="237"/>
        <v>129.72426607572794</v>
      </c>
      <c r="CK113">
        <f t="shared" si="238"/>
        <v>0</v>
      </c>
      <c r="CL113">
        <v>-1</v>
      </c>
      <c r="CM113">
        <v>-1</v>
      </c>
      <c r="CN113">
        <v>1</v>
      </c>
      <c r="CO113">
        <f t="shared" si="239"/>
        <v>0</v>
      </c>
      <c r="CP113">
        <f t="shared" si="240"/>
        <v>0</v>
      </c>
      <c r="CQ113">
        <v>8.7072177382700004E-3</v>
      </c>
      <c r="CR113" s="117" t="s">
        <v>1189</v>
      </c>
      <c r="CS113">
        <v>50</v>
      </c>
      <c r="CT113" t="str">
        <f t="shared" si="241"/>
        <v>TRUE</v>
      </c>
      <c r="CU113">
        <f>ROUND(MARGIN!$J29,0)</f>
        <v>4</v>
      </c>
      <c r="CV113">
        <f t="shared" si="263"/>
        <v>5</v>
      </c>
      <c r="CW113">
        <f t="shared" si="264"/>
        <v>4</v>
      </c>
      <c r="CX113" s="139">
        <f>CW113*10000*MARGIN!$G29/MARGIN!$D29</f>
        <v>45514.096185737973</v>
      </c>
      <c r="CY113" s="200">
        <f t="shared" si="242"/>
        <v>-396.30114564978464</v>
      </c>
      <c r="CZ113" s="200">
        <f t="shared" si="243"/>
        <v>-396.30114564978464</v>
      </c>
      <c r="DB113">
        <f t="shared" si="244"/>
        <v>0</v>
      </c>
      <c r="DC113">
        <v>-1</v>
      </c>
      <c r="DD113">
        <v>1</v>
      </c>
      <c r="DE113">
        <v>-1</v>
      </c>
      <c r="DF113">
        <f t="shared" si="245"/>
        <v>1</v>
      </c>
      <c r="DG113">
        <f t="shared" si="246"/>
        <v>0</v>
      </c>
      <c r="DH113">
        <v>-1.51511428876E-3</v>
      </c>
      <c r="DI113" s="117" t="s">
        <v>1189</v>
      </c>
      <c r="DJ113">
        <v>50</v>
      </c>
      <c r="DK113" t="str">
        <f t="shared" si="247"/>
        <v>TRUE</v>
      </c>
      <c r="DL113">
        <f>ROUND(MARGIN!$J29,0)</f>
        <v>4</v>
      </c>
      <c r="DM113">
        <f t="shared" si="265"/>
        <v>3</v>
      </c>
      <c r="DN113">
        <f t="shared" si="266"/>
        <v>4</v>
      </c>
      <c r="DO113" s="139">
        <f>DN113*10000*MARGIN!$G29/MARGIN!$D29</f>
        <v>45514.096185737973</v>
      </c>
      <c r="DP113" s="200">
        <f t="shared" si="248"/>
        <v>68.95905747100862</v>
      </c>
      <c r="DQ113" s="200">
        <f t="shared" si="249"/>
        <v>-68.95905747100862</v>
      </c>
      <c r="DS113">
        <v>0</v>
      </c>
      <c r="DT113">
        <v>-1</v>
      </c>
      <c r="DU113">
        <v>-1</v>
      </c>
      <c r="DV113">
        <v>-1</v>
      </c>
      <c r="DW113">
        <v>1</v>
      </c>
      <c r="DX113">
        <v>1</v>
      </c>
      <c r="DY113">
        <v>-2.2146032579300001E-4</v>
      </c>
      <c r="DZ113" s="117" t="s">
        <v>1189</v>
      </c>
      <c r="EA113">
        <v>50</v>
      </c>
      <c r="EB113" t="s">
        <v>1273</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1273</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1273</v>
      </c>
      <c r="FP113">
        <v>7</v>
      </c>
      <c r="FQ113">
        <v>9</v>
      </c>
      <c r="FR113">
        <v>7</v>
      </c>
      <c r="FS113" s="139">
        <v>79229.174449010083</v>
      </c>
      <c r="FT113" s="200">
        <v>0</v>
      </c>
      <c r="FU113" s="200"/>
      <c r="FV113" s="200">
        <v>0</v>
      </c>
      <c r="FX113">
        <v>0</v>
      </c>
      <c r="FZ113">
        <v>-1</v>
      </c>
      <c r="GB113">
        <v>-1</v>
      </c>
      <c r="GE113">
        <v>1</v>
      </c>
      <c r="GG113">
        <v>0</v>
      </c>
      <c r="GJ113" s="117" t="s">
        <v>1189</v>
      </c>
      <c r="GK113">
        <v>50</v>
      </c>
      <c r="GL113" t="s">
        <v>1283</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1283</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1283</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1283</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1283</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1283</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1283</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1283</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1283</v>
      </c>
      <c r="OI113">
        <v>4</v>
      </c>
      <c r="OJ113">
        <v>3</v>
      </c>
      <c r="OK113">
        <v>4</v>
      </c>
      <c r="OL113" s="139">
        <v>45514.096185737973</v>
      </c>
      <c r="OM113" s="139"/>
      <c r="ON113" s="200">
        <v>0</v>
      </c>
      <c r="OO113" s="200"/>
      <c r="OP113" s="200"/>
      <c r="OQ113" s="200">
        <v>0</v>
      </c>
      <c r="OR113" s="200">
        <v>0</v>
      </c>
      <c r="OT113">
        <f t="shared" si="250"/>
        <v>0</v>
      </c>
      <c r="OV113">
        <v>-1</v>
      </c>
      <c r="OX113">
        <v>-1</v>
      </c>
      <c r="PA113">
        <f t="shared" si="273"/>
        <v>1</v>
      </c>
      <c r="PC113">
        <f t="shared" si="274"/>
        <v>0</v>
      </c>
      <c r="PF113" s="117" t="s">
        <v>1189</v>
      </c>
      <c r="PG113">
        <v>50</v>
      </c>
      <c r="PH113" t="str">
        <f t="shared" si="275"/>
        <v>FALSE</v>
      </c>
      <c r="PI113">
        <f>ROUND(MARGIN!$J29,0)</f>
        <v>4</v>
      </c>
      <c r="PJ113">
        <f t="shared" si="276"/>
        <v>3</v>
      </c>
      <c r="PK113">
        <f t="shared" si="277"/>
        <v>4</v>
      </c>
      <c r="PL113" s="139">
        <f>PK113*10000*MARGIN!$G29/MARGIN!$D29</f>
        <v>45514.096185737973</v>
      </c>
      <c r="PM113" s="139"/>
      <c r="PN113" s="200">
        <f t="shared" si="278"/>
        <v>0</v>
      </c>
      <c r="PO113" s="200"/>
      <c r="PP113" s="200"/>
      <c r="PQ113" s="200">
        <f t="shared" si="254"/>
        <v>0</v>
      </c>
      <c r="PR113" s="200">
        <f t="shared" si="279"/>
        <v>0</v>
      </c>
      <c r="PT113">
        <f t="shared" si="256"/>
        <v>0</v>
      </c>
      <c r="PV113">
        <v>-1</v>
      </c>
      <c r="PX113">
        <v>-1</v>
      </c>
      <c r="QA113">
        <f t="shared" si="280"/>
        <v>1</v>
      </c>
      <c r="QC113">
        <f t="shared" si="281"/>
        <v>0</v>
      </c>
      <c r="QF113" s="117" t="s">
        <v>1189</v>
      </c>
      <c r="QG113">
        <v>50</v>
      </c>
      <c r="QH113" t="str">
        <f t="shared" si="282"/>
        <v>FALSE</v>
      </c>
      <c r="QI113">
        <f>ROUND(MARGIN!$J29,0)</f>
        <v>4</v>
      </c>
      <c r="QJ113">
        <f t="shared" si="283"/>
        <v>3</v>
      </c>
      <c r="QK113">
        <f t="shared" si="284"/>
        <v>4</v>
      </c>
      <c r="QL113" s="139">
        <f>QK113*10000*MARGIN!$G29/MARGIN!$D29</f>
        <v>45514.096185737973</v>
      </c>
      <c r="QM113" s="139"/>
      <c r="QN113" s="200">
        <f t="shared" si="285"/>
        <v>0</v>
      </c>
      <c r="QO113" s="200"/>
      <c r="QP113" s="200"/>
      <c r="QQ113" s="200">
        <f t="shared" si="260"/>
        <v>0</v>
      </c>
      <c r="QR113" s="200">
        <f t="shared" si="286"/>
        <v>0</v>
      </c>
    </row>
    <row r="114" spans="1:460" x14ac:dyDescent="0.25">
      <c r="A114" t="s">
        <v>1173</v>
      </c>
      <c r="B114" s="167" t="s">
        <v>18</v>
      </c>
      <c r="D114" s="117" t="s">
        <v>788</v>
      </c>
      <c r="E114">
        <v>50</v>
      </c>
      <c r="F114" t="e">
        <f>IF(#REF!="","FALSE","TRUE")</f>
        <v>#REF!</v>
      </c>
      <c r="G114">
        <f>ROUND(MARGIN!$J23,0)</f>
        <v>3</v>
      </c>
      <c r="I114" t="e">
        <f>-#REF!+J114</f>
        <v>#REF!</v>
      </c>
      <c r="J114">
        <v>-1</v>
      </c>
      <c r="K114" s="117" t="s">
        <v>788</v>
      </c>
      <c r="L114">
        <v>50</v>
      </c>
      <c r="M114" t="str">
        <f t="shared" si="216"/>
        <v>TRUE</v>
      </c>
      <c r="N114">
        <f>ROUND(MARGIN!$J23,0)</f>
        <v>3</v>
      </c>
      <c r="P114">
        <f t="shared" si="217"/>
        <v>2</v>
      </c>
      <c r="Q114">
        <v>1</v>
      </c>
      <c r="T114" s="117" t="s">
        <v>788</v>
      </c>
      <c r="U114">
        <v>50</v>
      </c>
      <c r="V114" t="str">
        <f t="shared" si="218"/>
        <v>TRUE</v>
      </c>
      <c r="W114">
        <f>ROUND(MARGIN!$J23,0)</f>
        <v>3</v>
      </c>
      <c r="Z114">
        <f t="shared" si="219"/>
        <v>0</v>
      </c>
      <c r="AA114">
        <v>1</v>
      </c>
      <c r="AD114" s="117" t="s">
        <v>962</v>
      </c>
      <c r="AE114">
        <v>50</v>
      </c>
      <c r="AF114" t="str">
        <f t="shared" si="220"/>
        <v>TRUE</v>
      </c>
      <c r="AG114">
        <f>ROUND(MARGIN!$J23,0)</f>
        <v>3</v>
      </c>
      <c r="AH114">
        <f t="shared" si="221"/>
        <v>3</v>
      </c>
      <c r="AK114">
        <f t="shared" si="222"/>
        <v>-2</v>
      </c>
      <c r="AL114">
        <v>-1</v>
      </c>
      <c r="AO114" s="117" t="s">
        <v>962</v>
      </c>
      <c r="AP114">
        <v>50</v>
      </c>
      <c r="AQ114" t="str">
        <f t="shared" si="223"/>
        <v>TRUE</v>
      </c>
      <c r="AR114">
        <f>ROUND(MARGIN!$J23,0)</f>
        <v>3</v>
      </c>
      <c r="AS114">
        <f t="shared" si="224"/>
        <v>3</v>
      </c>
      <c r="AV114">
        <f t="shared" si="225"/>
        <v>0</v>
      </c>
      <c r="AW114">
        <v>-1</v>
      </c>
      <c r="AZ114" s="117" t="s">
        <v>962</v>
      </c>
      <c r="BA114">
        <v>50</v>
      </c>
      <c r="BB114" t="str">
        <f t="shared" si="226"/>
        <v>TRUE</v>
      </c>
      <c r="BC114">
        <f>ROUND(MARGIN!$J23,0)</f>
        <v>3</v>
      </c>
      <c r="BD114">
        <f t="shared" si="227"/>
        <v>3</v>
      </c>
      <c r="BG114">
        <f t="shared" si="228"/>
        <v>1</v>
      </c>
      <c r="BL114" s="117" t="s">
        <v>962</v>
      </c>
      <c r="BM114">
        <v>50</v>
      </c>
      <c r="BN114" t="str">
        <f t="shared" si="229"/>
        <v>FALSE</v>
      </c>
      <c r="BO114">
        <f>ROUND(MARGIN!$J23,0)</f>
        <v>3</v>
      </c>
      <c r="BP114">
        <f t="shared" si="230"/>
        <v>3</v>
      </c>
      <c r="BT114">
        <f t="shared" si="231"/>
        <v>-1</v>
      </c>
      <c r="BU114">
        <v>-1</v>
      </c>
      <c r="BV114">
        <v>-1</v>
      </c>
      <c r="BW114">
        <v>1</v>
      </c>
      <c r="BX114">
        <f t="shared" si="232"/>
        <v>0</v>
      </c>
      <c r="BY114">
        <f t="shared" si="233"/>
        <v>0</v>
      </c>
      <c r="BZ114" s="187">
        <v>4.3651512407199998E-3</v>
      </c>
      <c r="CA114" s="117" t="s">
        <v>962</v>
      </c>
      <c r="CB114">
        <v>50</v>
      </c>
      <c r="CC114" t="str">
        <f t="shared" si="234"/>
        <v>TRUE</v>
      </c>
      <c r="CD114">
        <f>ROUND(MARGIN!$J30,0)</f>
        <v>4</v>
      </c>
      <c r="CE114">
        <f t="shared" si="235"/>
        <v>3</v>
      </c>
      <c r="CF114">
        <f t="shared" si="262"/>
        <v>4</v>
      </c>
      <c r="CG114" s="139">
        <f>CF114*10000*MARGIN!$G30/MARGIN!$D30</f>
        <v>45530.158132923629</v>
      </c>
      <c r="CH114" s="145">
        <f t="shared" si="236"/>
        <v>-198.74602626410936</v>
      </c>
      <c r="CI114" s="145">
        <f t="shared" si="237"/>
        <v>-198.74602626410936</v>
      </c>
      <c r="CK114">
        <f t="shared" si="238"/>
        <v>2</v>
      </c>
      <c r="CL114">
        <v>1</v>
      </c>
      <c r="CM114">
        <v>-1</v>
      </c>
      <c r="CN114">
        <v>-1</v>
      </c>
      <c r="CO114">
        <f t="shared" si="239"/>
        <v>0</v>
      </c>
      <c r="CP114">
        <f t="shared" si="240"/>
        <v>1</v>
      </c>
      <c r="CQ114">
        <v>-6.4832013850099996E-3</v>
      </c>
      <c r="CR114" s="117" t="s">
        <v>1189</v>
      </c>
      <c r="CS114">
        <v>50</v>
      </c>
      <c r="CT114" t="str">
        <f t="shared" si="241"/>
        <v>TRUE</v>
      </c>
      <c r="CU114">
        <f>ROUND(MARGIN!$J30,0)</f>
        <v>4</v>
      </c>
      <c r="CV114">
        <f t="shared" si="263"/>
        <v>3</v>
      </c>
      <c r="CW114">
        <f t="shared" si="264"/>
        <v>4</v>
      </c>
      <c r="CX114" s="139">
        <f>CW114*10000*MARGIN!$G30/MARGIN!$D30</f>
        <v>45530.158132923629</v>
      </c>
      <c r="CY114" s="200">
        <f t="shared" si="242"/>
        <v>-295.18118426709475</v>
      </c>
      <c r="CZ114" s="200">
        <f t="shared" si="243"/>
        <v>295.18118426709475</v>
      </c>
      <c r="DB114">
        <f t="shared" si="244"/>
        <v>-2</v>
      </c>
      <c r="DC114">
        <v>-1</v>
      </c>
      <c r="DD114">
        <v>-1</v>
      </c>
      <c r="DE114">
        <v>-1</v>
      </c>
      <c r="DF114">
        <f t="shared" si="245"/>
        <v>1</v>
      </c>
      <c r="DG114">
        <f t="shared" si="246"/>
        <v>1</v>
      </c>
      <c r="DH114">
        <v>-5.1641360282400003E-3</v>
      </c>
      <c r="DI114" s="117" t="s">
        <v>1189</v>
      </c>
      <c r="DJ114">
        <v>50</v>
      </c>
      <c r="DK114" t="str">
        <f t="shared" si="247"/>
        <v>TRUE</v>
      </c>
      <c r="DL114">
        <f>ROUND(MARGIN!$J30,0)</f>
        <v>4</v>
      </c>
      <c r="DM114">
        <f t="shared" si="265"/>
        <v>5</v>
      </c>
      <c r="DN114">
        <f t="shared" si="266"/>
        <v>4</v>
      </c>
      <c r="DO114" s="139">
        <f>DN114*10000*MARGIN!$G30/MARGIN!$D30</f>
        <v>45530.158132923629</v>
      </c>
      <c r="DP114" s="200">
        <f t="shared" si="248"/>
        <v>235.12392998569538</v>
      </c>
      <c r="DQ114" s="200">
        <f t="shared" si="249"/>
        <v>235.12392998569538</v>
      </c>
      <c r="DS114">
        <v>2</v>
      </c>
      <c r="DT114">
        <v>1</v>
      </c>
      <c r="DU114">
        <v>-1</v>
      </c>
      <c r="DV114">
        <v>-1</v>
      </c>
      <c r="DW114">
        <v>0</v>
      </c>
      <c r="DX114">
        <v>1</v>
      </c>
      <c r="DY114">
        <v>-3.09267064426E-3</v>
      </c>
      <c r="DZ114" s="117" t="s">
        <v>1189</v>
      </c>
      <c r="EA114">
        <v>50</v>
      </c>
      <c r="EB114" t="s">
        <v>1273</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1273</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1273</v>
      </c>
      <c r="FP114">
        <v>7</v>
      </c>
      <c r="FQ114">
        <v>9</v>
      </c>
      <c r="FR114">
        <v>7</v>
      </c>
      <c r="FS114" s="139">
        <v>79201.605292903725</v>
      </c>
      <c r="FT114" s="200">
        <v>0</v>
      </c>
      <c r="FU114" s="200"/>
      <c r="FV114" s="200">
        <v>0</v>
      </c>
      <c r="FX114">
        <v>0</v>
      </c>
      <c r="FZ114">
        <v>-1</v>
      </c>
      <c r="GB114">
        <v>-1</v>
      </c>
      <c r="GE114">
        <v>1</v>
      </c>
      <c r="GG114">
        <v>0</v>
      </c>
      <c r="GJ114" s="117" t="s">
        <v>1189</v>
      </c>
      <c r="GK114">
        <v>50</v>
      </c>
      <c r="GL114" t="s">
        <v>1283</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1283</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1283</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1283</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1283</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1283</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1283</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1283</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1283</v>
      </c>
      <c r="OI114">
        <v>4</v>
      </c>
      <c r="OJ114">
        <v>3</v>
      </c>
      <c r="OK114">
        <v>4</v>
      </c>
      <c r="OL114" s="139">
        <v>45530.158132923629</v>
      </c>
      <c r="OM114" s="139"/>
      <c r="ON114" s="200">
        <v>0</v>
      </c>
      <c r="OO114" s="200"/>
      <c r="OP114" s="200"/>
      <c r="OQ114" s="200">
        <v>0</v>
      </c>
      <c r="OR114" s="200">
        <v>0</v>
      </c>
      <c r="OT114">
        <f t="shared" si="250"/>
        <v>0</v>
      </c>
      <c r="OV114">
        <v>-1</v>
      </c>
      <c r="OX114">
        <v>-1</v>
      </c>
      <c r="PA114">
        <f t="shared" si="273"/>
        <v>1</v>
      </c>
      <c r="PC114">
        <f t="shared" si="274"/>
        <v>0</v>
      </c>
      <c r="PF114" s="117" t="s">
        <v>1189</v>
      </c>
      <c r="PG114">
        <v>50</v>
      </c>
      <c r="PH114" t="str">
        <f t="shared" si="275"/>
        <v>FALSE</v>
      </c>
      <c r="PI114">
        <f>ROUND(MARGIN!$J30,0)</f>
        <v>4</v>
      </c>
      <c r="PJ114">
        <f t="shared" si="276"/>
        <v>3</v>
      </c>
      <c r="PK114">
        <f t="shared" si="277"/>
        <v>4</v>
      </c>
      <c r="PL114" s="139">
        <f>PK114*10000*MARGIN!$G30/MARGIN!$D30</f>
        <v>45530.158132923629</v>
      </c>
      <c r="PM114" s="139"/>
      <c r="PN114" s="200">
        <f t="shared" si="278"/>
        <v>0</v>
      </c>
      <c r="PO114" s="200"/>
      <c r="PP114" s="200"/>
      <c r="PQ114" s="200">
        <f t="shared" si="254"/>
        <v>0</v>
      </c>
      <c r="PR114" s="200">
        <f t="shared" si="279"/>
        <v>0</v>
      </c>
      <c r="PT114">
        <f t="shared" si="256"/>
        <v>0</v>
      </c>
      <c r="PV114">
        <v>-1</v>
      </c>
      <c r="PX114">
        <v>-1</v>
      </c>
      <c r="QA114">
        <f t="shared" si="280"/>
        <v>1</v>
      </c>
      <c r="QC114">
        <f t="shared" si="281"/>
        <v>0</v>
      </c>
      <c r="QF114" s="117" t="s">
        <v>1189</v>
      </c>
      <c r="QG114">
        <v>50</v>
      </c>
      <c r="QH114" t="str">
        <f t="shared" si="282"/>
        <v>FALSE</v>
      </c>
      <c r="QI114">
        <f>ROUND(MARGIN!$J30,0)</f>
        <v>4</v>
      </c>
      <c r="QJ114">
        <f t="shared" si="283"/>
        <v>3</v>
      </c>
      <c r="QK114">
        <f t="shared" si="284"/>
        <v>4</v>
      </c>
      <c r="QL114" s="139">
        <f>QK114*10000*MARGIN!$G30/MARGIN!$D30</f>
        <v>45530.158132923629</v>
      </c>
      <c r="QM114" s="139"/>
      <c r="QN114" s="200">
        <f t="shared" si="285"/>
        <v>0</v>
      </c>
      <c r="QO114" s="200"/>
      <c r="QP114" s="200"/>
      <c r="QQ114" s="200">
        <f t="shared" si="260"/>
        <v>0</v>
      </c>
      <c r="QR114" s="200">
        <f t="shared" si="286"/>
        <v>0</v>
      </c>
    </row>
    <row r="115" spans="1:460" x14ac:dyDescent="0.25">
      <c r="A115" t="s">
        <v>1174</v>
      </c>
      <c r="B115" s="167" t="s">
        <v>19</v>
      </c>
      <c r="D115" s="117" t="s">
        <v>788</v>
      </c>
      <c r="E115">
        <v>50</v>
      </c>
      <c r="F115" t="e">
        <f>IF(#REF!="","FALSE","TRUE")</f>
        <v>#REF!</v>
      </c>
      <c r="G115">
        <f>ROUND(MARGIN!$J24,0)</f>
        <v>3</v>
      </c>
      <c r="I115" t="e">
        <f>-#REF!+J115</f>
        <v>#REF!</v>
      </c>
      <c r="J115">
        <v>-1</v>
      </c>
      <c r="K115" s="117" t="s">
        <v>788</v>
      </c>
      <c r="L115">
        <v>50</v>
      </c>
      <c r="M115" t="str">
        <f t="shared" si="216"/>
        <v>TRUE</v>
      </c>
      <c r="N115">
        <f>ROUND(MARGIN!$J24,0)</f>
        <v>3</v>
      </c>
      <c r="P115">
        <f t="shared" si="217"/>
        <v>0</v>
      </c>
      <c r="Q115">
        <v>-1</v>
      </c>
      <c r="S115" t="str">
        <f>FORECAST!B52</f>
        <v>High: Mar or Dec/Jan // Low: Aug</v>
      </c>
      <c r="T115" s="117" t="s">
        <v>788</v>
      </c>
      <c r="U115">
        <v>50</v>
      </c>
      <c r="V115" t="str">
        <f t="shared" si="218"/>
        <v>TRUE</v>
      </c>
      <c r="W115">
        <f>ROUND(MARGIN!$J24,0)</f>
        <v>3</v>
      </c>
      <c r="Z115">
        <f t="shared" si="219"/>
        <v>0</v>
      </c>
      <c r="AA115">
        <v>-1</v>
      </c>
      <c r="AB115">
        <v>-1</v>
      </c>
      <c r="AC115" t="s">
        <v>964</v>
      </c>
      <c r="AD115" s="117" t="s">
        <v>962</v>
      </c>
      <c r="AE115">
        <v>50</v>
      </c>
      <c r="AF115" t="str">
        <f t="shared" si="220"/>
        <v>TRUE</v>
      </c>
      <c r="AG115">
        <f>ROUND(MARGIN!$J24,0)</f>
        <v>3</v>
      </c>
      <c r="AH115">
        <f t="shared" si="221"/>
        <v>4</v>
      </c>
      <c r="AK115">
        <f t="shared" si="222"/>
        <v>0</v>
      </c>
      <c r="AL115">
        <v>-1</v>
      </c>
      <c r="AM115">
        <v>-1</v>
      </c>
      <c r="AN115" t="s">
        <v>964</v>
      </c>
      <c r="AO115" s="117" t="s">
        <v>1108</v>
      </c>
      <c r="AP115">
        <v>50</v>
      </c>
      <c r="AQ115" t="str">
        <f t="shared" si="223"/>
        <v>TRUE</v>
      </c>
      <c r="AR115">
        <f>ROUND(MARGIN!$J24,0)</f>
        <v>3</v>
      </c>
      <c r="AS115">
        <f t="shared" si="224"/>
        <v>4</v>
      </c>
      <c r="AV115">
        <f t="shared" si="225"/>
        <v>0</v>
      </c>
      <c r="AW115">
        <v>-1</v>
      </c>
      <c r="AY115" t="s">
        <v>964</v>
      </c>
      <c r="AZ115" s="117" t="s">
        <v>962</v>
      </c>
      <c r="BA115">
        <v>50</v>
      </c>
      <c r="BB115" t="str">
        <f t="shared" si="226"/>
        <v>TRUE</v>
      </c>
      <c r="BC115">
        <f>ROUND(MARGIN!$J24,0)</f>
        <v>3</v>
      </c>
      <c r="BD115">
        <f t="shared" si="227"/>
        <v>3</v>
      </c>
      <c r="BG115">
        <f t="shared" si="228"/>
        <v>1</v>
      </c>
      <c r="BK115" t="s">
        <v>964</v>
      </c>
      <c r="BL115" s="117" t="s">
        <v>962</v>
      </c>
      <c r="BM115">
        <v>50</v>
      </c>
      <c r="BN115" t="str">
        <f t="shared" si="229"/>
        <v>FALSE</v>
      </c>
      <c r="BO115">
        <f>ROUND(MARGIN!$J24,0)</f>
        <v>3</v>
      </c>
      <c r="BP115">
        <f t="shared" si="230"/>
        <v>3</v>
      </c>
      <c r="BT115">
        <f t="shared" si="231"/>
        <v>-1</v>
      </c>
      <c r="BU115">
        <v>-1</v>
      </c>
      <c r="BV115">
        <v>-1</v>
      </c>
      <c r="BW115">
        <v>1</v>
      </c>
      <c r="BX115">
        <f t="shared" si="232"/>
        <v>0</v>
      </c>
      <c r="BY115">
        <f t="shared" si="233"/>
        <v>0</v>
      </c>
      <c r="BZ115" s="187">
        <v>1.30523646901E-2</v>
      </c>
      <c r="CA115" s="117" t="s">
        <v>962</v>
      </c>
      <c r="CB115">
        <v>50</v>
      </c>
      <c r="CC115" t="str">
        <f t="shared" si="234"/>
        <v>TRUE</v>
      </c>
      <c r="CD115">
        <f>ROUND(MARGIN!$J31,0)</f>
        <v>4</v>
      </c>
      <c r="CE115">
        <f t="shared" si="235"/>
        <v>3</v>
      </c>
      <c r="CF115">
        <f t="shared" si="262"/>
        <v>4</v>
      </c>
      <c r="CG115" s="139">
        <f>CF115*10000*MARGIN!$G31/MARGIN!$D31</f>
        <v>45398.545920000004</v>
      </c>
      <c r="CH115" s="145">
        <f t="shared" si="236"/>
        <v>-592.55837774809152</v>
      </c>
      <c r="CI115" s="145">
        <f t="shared" si="237"/>
        <v>-592.55837774809152</v>
      </c>
      <c r="CK115">
        <f t="shared" si="238"/>
        <v>2</v>
      </c>
      <c r="CL115">
        <v>1</v>
      </c>
      <c r="CM115">
        <v>-1</v>
      </c>
      <c r="CN115">
        <v>1</v>
      </c>
      <c r="CO115">
        <f t="shared" si="239"/>
        <v>1</v>
      </c>
      <c r="CP115">
        <f t="shared" si="240"/>
        <v>0</v>
      </c>
      <c r="CQ115">
        <v>3.8563201511900001E-3</v>
      </c>
      <c r="CR115" s="117" t="s">
        <v>1189</v>
      </c>
      <c r="CS115">
        <v>50</v>
      </c>
      <c r="CT115" t="str">
        <f t="shared" si="241"/>
        <v>TRUE</v>
      </c>
      <c r="CU115">
        <f>ROUND(MARGIN!$J31,0)</f>
        <v>4</v>
      </c>
      <c r="CV115">
        <f t="shared" si="263"/>
        <v>3</v>
      </c>
      <c r="CW115">
        <f t="shared" si="264"/>
        <v>4</v>
      </c>
      <c r="CX115" s="139">
        <f>CW115*10000*MARGIN!$G31/MARGIN!$D31</f>
        <v>45398.545920000004</v>
      </c>
      <c r="CY115" s="200">
        <f t="shared" si="242"/>
        <v>175.07132746602059</v>
      </c>
      <c r="CZ115" s="200">
        <f t="shared" si="243"/>
        <v>-175.07132746602059</v>
      </c>
      <c r="DB115">
        <f t="shared" si="244"/>
        <v>-2</v>
      </c>
      <c r="DC115">
        <v>-1</v>
      </c>
      <c r="DD115">
        <v>-1</v>
      </c>
      <c r="DE115">
        <v>-1</v>
      </c>
      <c r="DF115">
        <f t="shared" si="245"/>
        <v>1</v>
      </c>
      <c r="DG115">
        <f t="shared" si="246"/>
        <v>1</v>
      </c>
      <c r="DH115">
        <v>-7.0088405520599998E-3</v>
      </c>
      <c r="DI115" s="117" t="s">
        <v>1189</v>
      </c>
      <c r="DJ115">
        <v>50</v>
      </c>
      <c r="DK115" t="str">
        <f t="shared" si="247"/>
        <v>TRUE</v>
      </c>
      <c r="DL115">
        <f>ROUND(MARGIN!$J31,0)</f>
        <v>4</v>
      </c>
      <c r="DM115">
        <f t="shared" si="265"/>
        <v>5</v>
      </c>
      <c r="DN115">
        <f t="shared" si="266"/>
        <v>4</v>
      </c>
      <c r="DO115" s="139">
        <f>DN115*10000*MARGIN!$G31/MARGIN!$D31</f>
        <v>45398.545920000004</v>
      </c>
      <c r="DP115" s="200">
        <f t="shared" si="248"/>
        <v>318.19116964865407</v>
      </c>
      <c r="DQ115" s="200">
        <f t="shared" si="249"/>
        <v>318.19116964865407</v>
      </c>
      <c r="DS115">
        <v>0</v>
      </c>
      <c r="DT115">
        <v>-1</v>
      </c>
      <c r="DU115">
        <v>-1</v>
      </c>
      <c r="DV115">
        <v>1</v>
      </c>
      <c r="DW115">
        <v>0</v>
      </c>
      <c r="DX115">
        <v>0</v>
      </c>
      <c r="DY115">
        <v>6.03351096536E-3</v>
      </c>
      <c r="DZ115" s="117" t="s">
        <v>1189</v>
      </c>
      <c r="EA115">
        <v>50</v>
      </c>
      <c r="EB115" t="s">
        <v>1273</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1273</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1273</v>
      </c>
      <c r="FP115">
        <v>7</v>
      </c>
      <c r="FQ115">
        <v>9</v>
      </c>
      <c r="FR115">
        <v>7</v>
      </c>
      <c r="FS115" s="139">
        <v>79189.572280000008</v>
      </c>
      <c r="FT115" s="200">
        <v>0</v>
      </c>
      <c r="FU115" s="200"/>
      <c r="FV115" s="200">
        <v>0</v>
      </c>
      <c r="FX115">
        <v>0</v>
      </c>
      <c r="FZ115">
        <v>-1</v>
      </c>
      <c r="GB115">
        <v>-1</v>
      </c>
      <c r="GE115">
        <v>1</v>
      </c>
      <c r="GG115">
        <v>0</v>
      </c>
      <c r="GJ115" s="117" t="s">
        <v>1189</v>
      </c>
      <c r="GK115">
        <v>50</v>
      </c>
      <c r="GL115" t="s">
        <v>1283</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1283</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1283</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1283</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1283</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1283</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1283</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1283</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1283</v>
      </c>
      <c r="OI115">
        <v>4</v>
      </c>
      <c r="OJ115">
        <v>3</v>
      </c>
      <c r="OK115">
        <v>4</v>
      </c>
      <c r="OL115" s="139">
        <v>45398.545920000004</v>
      </c>
      <c r="OM115" s="139"/>
      <c r="ON115" s="200">
        <v>0</v>
      </c>
      <c r="OO115" s="200"/>
      <c r="OP115" s="200"/>
      <c r="OQ115" s="200">
        <v>0</v>
      </c>
      <c r="OR115" s="200">
        <v>0</v>
      </c>
      <c r="OT115">
        <f t="shared" si="250"/>
        <v>0</v>
      </c>
      <c r="OV115">
        <v>-1</v>
      </c>
      <c r="OX115">
        <v>-1</v>
      </c>
      <c r="PA115">
        <f t="shared" si="273"/>
        <v>1</v>
      </c>
      <c r="PC115">
        <f t="shared" si="274"/>
        <v>0</v>
      </c>
      <c r="PF115" s="117" t="s">
        <v>1189</v>
      </c>
      <c r="PG115">
        <v>50</v>
      </c>
      <c r="PH115" t="str">
        <f t="shared" si="275"/>
        <v>FALSE</v>
      </c>
      <c r="PI115">
        <f>ROUND(MARGIN!$J31,0)</f>
        <v>4</v>
      </c>
      <c r="PJ115">
        <f t="shared" si="276"/>
        <v>3</v>
      </c>
      <c r="PK115">
        <f t="shared" si="277"/>
        <v>4</v>
      </c>
      <c r="PL115" s="139">
        <f>PK115*10000*MARGIN!$G31/MARGIN!$D31</f>
        <v>45398.545920000004</v>
      </c>
      <c r="PM115" s="139"/>
      <c r="PN115" s="200">
        <f t="shared" si="278"/>
        <v>0</v>
      </c>
      <c r="PO115" s="200"/>
      <c r="PP115" s="200"/>
      <c r="PQ115" s="200">
        <f t="shared" si="254"/>
        <v>0</v>
      </c>
      <c r="PR115" s="200">
        <f t="shared" si="279"/>
        <v>0</v>
      </c>
      <c r="PT115">
        <f t="shared" si="256"/>
        <v>0</v>
      </c>
      <c r="PV115">
        <v>-1</v>
      </c>
      <c r="PX115">
        <v>-1</v>
      </c>
      <c r="QA115">
        <f t="shared" si="280"/>
        <v>1</v>
      </c>
      <c r="QC115">
        <f t="shared" si="281"/>
        <v>0</v>
      </c>
      <c r="QF115" s="117" t="s">
        <v>1189</v>
      </c>
      <c r="QG115">
        <v>50</v>
      </c>
      <c r="QH115" t="str">
        <f t="shared" si="282"/>
        <v>FALSE</v>
      </c>
      <c r="QI115">
        <f>ROUND(MARGIN!$J31,0)</f>
        <v>4</v>
      </c>
      <c r="QJ115">
        <f t="shared" si="283"/>
        <v>3</v>
      </c>
      <c r="QK115">
        <f t="shared" si="284"/>
        <v>4</v>
      </c>
      <c r="QL115" s="139">
        <f>QK115*10000*MARGIN!$G31/MARGIN!$D31</f>
        <v>45398.545920000004</v>
      </c>
      <c r="QM115" s="139"/>
      <c r="QN115" s="200">
        <f t="shared" si="285"/>
        <v>0</v>
      </c>
      <c r="QO115" s="200"/>
      <c r="QP115" s="200"/>
      <c r="QQ115" s="200">
        <f t="shared" si="260"/>
        <v>0</v>
      </c>
      <c r="QR115" s="200">
        <f t="shared" si="286"/>
        <v>0</v>
      </c>
    </row>
    <row r="116" spans="1:460" x14ac:dyDescent="0.25">
      <c r="A116" t="s">
        <v>1176</v>
      </c>
      <c r="B116" s="167" t="s">
        <v>10</v>
      </c>
      <c r="D116" s="116" t="s">
        <v>788</v>
      </c>
      <c r="E116">
        <v>50</v>
      </c>
      <c r="F116" t="e">
        <f>IF(#REF!="","FALSE","TRUE")</f>
        <v>#REF!</v>
      </c>
      <c r="G116">
        <f>ROUND(MARGIN!$J27,0)</f>
        <v>4</v>
      </c>
      <c r="I116" t="e">
        <f>-#REF!+J116</f>
        <v>#REF!</v>
      </c>
      <c r="J116">
        <v>1</v>
      </c>
      <c r="K116" s="116" t="s">
        <v>788</v>
      </c>
      <c r="L116">
        <v>50</v>
      </c>
      <c r="M116" t="str">
        <f t="shared" si="216"/>
        <v>TRUE</v>
      </c>
      <c r="N116">
        <f>ROUND(MARGIN!$J27,0)</f>
        <v>4</v>
      </c>
      <c r="O116">
        <v>-9</v>
      </c>
      <c r="P116">
        <f t="shared" si="217"/>
        <v>-2</v>
      </c>
      <c r="Q116">
        <v>-1</v>
      </c>
      <c r="S116" t="str">
        <f>FORECAST!B50</f>
        <v>High: Oct or Dec// Low: June or Sept</v>
      </c>
      <c r="T116" s="117" t="s">
        <v>788</v>
      </c>
      <c r="U116">
        <v>50</v>
      </c>
      <c r="V116" t="str">
        <f t="shared" si="218"/>
        <v>TRUE</v>
      </c>
      <c r="W116">
        <f>ROUND(MARGIN!$J27,0)</f>
        <v>4</v>
      </c>
      <c r="Z116">
        <f t="shared" si="219"/>
        <v>0</v>
      </c>
      <c r="AA116">
        <v>-1</v>
      </c>
      <c r="AB116">
        <v>-1</v>
      </c>
      <c r="AC116" t="s">
        <v>955</v>
      </c>
      <c r="AD116" s="117" t="s">
        <v>32</v>
      </c>
      <c r="AE116">
        <v>50</v>
      </c>
      <c r="AF116" t="str">
        <f t="shared" si="220"/>
        <v>TRUE</v>
      </c>
      <c r="AG116">
        <f>ROUND(MARGIN!$J27,0)</f>
        <v>4</v>
      </c>
      <c r="AH116">
        <f t="shared" si="221"/>
        <v>5</v>
      </c>
      <c r="AK116">
        <f t="shared" si="222"/>
        <v>0</v>
      </c>
      <c r="AL116">
        <v>-1</v>
      </c>
      <c r="AM116">
        <v>-1</v>
      </c>
      <c r="AN116" t="s">
        <v>955</v>
      </c>
      <c r="AO116" s="117" t="s">
        <v>32</v>
      </c>
      <c r="AP116">
        <v>50</v>
      </c>
      <c r="AQ116" t="str">
        <f t="shared" si="223"/>
        <v>TRUE</v>
      </c>
      <c r="AR116">
        <f>ROUND(MARGIN!$J27,0)</f>
        <v>4</v>
      </c>
      <c r="AS116">
        <f t="shared" si="224"/>
        <v>5</v>
      </c>
      <c r="AV116">
        <f t="shared" si="225"/>
        <v>0</v>
      </c>
      <c r="AW116">
        <v>-1</v>
      </c>
      <c r="AY116" t="s">
        <v>955</v>
      </c>
      <c r="AZ116" s="117" t="s">
        <v>32</v>
      </c>
      <c r="BA116">
        <v>50</v>
      </c>
      <c r="BB116" t="str">
        <f t="shared" si="226"/>
        <v>TRUE</v>
      </c>
      <c r="BC116">
        <f>ROUND(MARGIN!$J27,0)</f>
        <v>4</v>
      </c>
      <c r="BD116">
        <f t="shared" si="227"/>
        <v>4</v>
      </c>
      <c r="BG116">
        <f t="shared" si="228"/>
        <v>1</v>
      </c>
      <c r="BK116" t="s">
        <v>955</v>
      </c>
      <c r="BL116" s="117" t="s">
        <v>32</v>
      </c>
      <c r="BM116">
        <v>50</v>
      </c>
      <c r="BN116" t="str">
        <f t="shared" si="229"/>
        <v>FALSE</v>
      </c>
      <c r="BO116">
        <f>ROUND(MARGIN!$J27,0)</f>
        <v>4</v>
      </c>
      <c r="BP116">
        <f t="shared" si="230"/>
        <v>4</v>
      </c>
      <c r="BT116">
        <f t="shared" si="231"/>
        <v>1</v>
      </c>
      <c r="BU116">
        <v>1</v>
      </c>
      <c r="BV116">
        <v>1</v>
      </c>
      <c r="BW116">
        <v>1</v>
      </c>
      <c r="BX116">
        <f t="shared" si="232"/>
        <v>1</v>
      </c>
      <c r="BY116">
        <f t="shared" si="233"/>
        <v>1</v>
      </c>
      <c r="BZ116" s="187">
        <v>1.9354433672100001E-2</v>
      </c>
      <c r="CA116" s="117" t="s">
        <v>32</v>
      </c>
      <c r="CB116">
        <v>50</v>
      </c>
      <c r="CC116" t="str">
        <f t="shared" si="234"/>
        <v>TRUE</v>
      </c>
      <c r="CD116">
        <f>ROUND(MARGIN!$J32,0)</f>
        <v>4</v>
      </c>
      <c r="CE116">
        <f t="shared" si="235"/>
        <v>5</v>
      </c>
      <c r="CF116">
        <f t="shared" si="262"/>
        <v>4</v>
      </c>
      <c r="CG116" s="139">
        <f>CF116*10000*MARGIN!$G32/MARGIN!$D32</f>
        <v>45536.399999999994</v>
      </c>
      <c r="CH116" s="145">
        <f t="shared" si="236"/>
        <v>881.33123346621437</v>
      </c>
      <c r="CI116" s="145">
        <f t="shared" si="237"/>
        <v>881.33123346621437</v>
      </c>
      <c r="CK116">
        <f t="shared" si="238"/>
        <v>0</v>
      </c>
      <c r="CL116">
        <v>1</v>
      </c>
      <c r="CM116">
        <v>1</v>
      </c>
      <c r="CN116">
        <v>-1</v>
      </c>
      <c r="CO116">
        <f t="shared" si="239"/>
        <v>0</v>
      </c>
      <c r="CP116">
        <f t="shared" si="240"/>
        <v>0</v>
      </c>
      <c r="CQ116">
        <v>-1.1437922873200001E-3</v>
      </c>
      <c r="CR116" s="117" t="s">
        <v>1189</v>
      </c>
      <c r="CS116">
        <v>50</v>
      </c>
      <c r="CT116" t="str">
        <f t="shared" si="241"/>
        <v>TRUE</v>
      </c>
      <c r="CU116">
        <f>ROUND(MARGIN!$J32,0)</f>
        <v>4</v>
      </c>
      <c r="CV116">
        <f t="shared" si="263"/>
        <v>5</v>
      </c>
      <c r="CW116">
        <f t="shared" si="264"/>
        <v>4</v>
      </c>
      <c r="CX116" s="139">
        <f>CW116*10000*MARGIN!$G32/MARGIN!$D32</f>
        <v>45536.399999999994</v>
      </c>
      <c r="CY116" s="200">
        <f t="shared" si="242"/>
        <v>-52.084183112318442</v>
      </c>
      <c r="CZ116" s="200">
        <f t="shared" si="243"/>
        <v>-52.084183112318442</v>
      </c>
      <c r="DB116">
        <f t="shared" si="244"/>
        <v>-2</v>
      </c>
      <c r="DC116">
        <v>-1</v>
      </c>
      <c r="DD116">
        <v>1</v>
      </c>
      <c r="DE116">
        <v>1</v>
      </c>
      <c r="DF116">
        <f t="shared" si="245"/>
        <v>0</v>
      </c>
      <c r="DG116">
        <f t="shared" si="246"/>
        <v>1</v>
      </c>
      <c r="DH116">
        <v>4.1399843209100003E-4</v>
      </c>
      <c r="DI116" s="117" t="s">
        <v>1189</v>
      </c>
      <c r="DJ116">
        <v>50</v>
      </c>
      <c r="DK116" t="str">
        <f t="shared" si="247"/>
        <v>TRUE</v>
      </c>
      <c r="DL116">
        <f>ROUND(MARGIN!$J32,0)</f>
        <v>4</v>
      </c>
      <c r="DM116">
        <f t="shared" si="265"/>
        <v>3</v>
      </c>
      <c r="DN116">
        <f t="shared" si="266"/>
        <v>4</v>
      </c>
      <c r="DO116" s="139">
        <f>DN116*10000*MARGIN!$G32/MARGIN!$D32</f>
        <v>45536.399999999994</v>
      </c>
      <c r="DP116" s="200">
        <f t="shared" si="248"/>
        <v>-18.851998203068611</v>
      </c>
      <c r="DQ116" s="200">
        <f t="shared" si="249"/>
        <v>18.851998203068611</v>
      </c>
      <c r="DS116">
        <v>0</v>
      </c>
      <c r="DT116">
        <v>-1</v>
      </c>
      <c r="DU116">
        <v>-1</v>
      </c>
      <c r="DV116">
        <v>1</v>
      </c>
      <c r="DW116">
        <v>0</v>
      </c>
      <c r="DX116">
        <v>0</v>
      </c>
      <c r="DY116">
        <v>3.14332505679E-3</v>
      </c>
      <c r="DZ116" s="117" t="s">
        <v>1189</v>
      </c>
      <c r="EA116">
        <v>50</v>
      </c>
      <c r="EB116" t="s">
        <v>1273</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1273</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1273</v>
      </c>
      <c r="FP116">
        <v>7</v>
      </c>
      <c r="FQ116">
        <v>5</v>
      </c>
      <c r="FR116">
        <v>7</v>
      </c>
      <c r="FS116" s="139">
        <v>79214.8</v>
      </c>
      <c r="FT116" s="200">
        <v>0</v>
      </c>
      <c r="FU116" s="200"/>
      <c r="FV116" s="200">
        <v>0</v>
      </c>
      <c r="FX116">
        <v>0</v>
      </c>
      <c r="FZ116">
        <v>-1</v>
      </c>
      <c r="GB116">
        <v>-1</v>
      </c>
      <c r="GE116">
        <v>1</v>
      </c>
      <c r="GG116">
        <v>0</v>
      </c>
      <c r="GJ116" s="117" t="s">
        <v>1189</v>
      </c>
      <c r="GK116">
        <v>50</v>
      </c>
      <c r="GL116" t="s">
        <v>1283</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1283</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1283</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1283</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1283</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1283</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1283</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1283</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1283</v>
      </c>
      <c r="OI116">
        <v>4</v>
      </c>
      <c r="OJ116">
        <v>3</v>
      </c>
      <c r="OK116">
        <v>4</v>
      </c>
      <c r="OL116" s="139">
        <v>45536.399999999994</v>
      </c>
      <c r="OM116" s="139"/>
      <c r="ON116" s="200">
        <v>0</v>
      </c>
      <c r="OO116" s="200"/>
      <c r="OP116" s="200"/>
      <c r="OQ116" s="200">
        <v>0</v>
      </c>
      <c r="OR116" s="200">
        <v>0</v>
      </c>
      <c r="OT116">
        <f t="shared" si="250"/>
        <v>0</v>
      </c>
      <c r="OV116">
        <v>-1</v>
      </c>
      <c r="OX116">
        <v>-1</v>
      </c>
      <c r="PA116">
        <f t="shared" si="273"/>
        <v>1</v>
      </c>
      <c r="PC116">
        <f t="shared" si="274"/>
        <v>0</v>
      </c>
      <c r="PF116" s="117" t="s">
        <v>1189</v>
      </c>
      <c r="PG116">
        <v>50</v>
      </c>
      <c r="PH116" t="str">
        <f t="shared" si="275"/>
        <v>FALSE</v>
      </c>
      <c r="PI116">
        <f>ROUND(MARGIN!$J32,0)</f>
        <v>4</v>
      </c>
      <c r="PJ116">
        <f t="shared" si="276"/>
        <v>3</v>
      </c>
      <c r="PK116">
        <f t="shared" si="277"/>
        <v>4</v>
      </c>
      <c r="PL116" s="139">
        <f>PK116*10000*MARGIN!$G32/MARGIN!$D32</f>
        <v>45536.399999999994</v>
      </c>
      <c r="PM116" s="139"/>
      <c r="PN116" s="200">
        <f t="shared" si="278"/>
        <v>0</v>
      </c>
      <c r="PO116" s="200"/>
      <c r="PP116" s="200"/>
      <c r="PQ116" s="200">
        <f t="shared" si="254"/>
        <v>0</v>
      </c>
      <c r="PR116" s="200">
        <f t="shared" si="279"/>
        <v>0</v>
      </c>
      <c r="PT116">
        <f t="shared" si="256"/>
        <v>0</v>
      </c>
      <c r="PV116">
        <v>-1</v>
      </c>
      <c r="PX116">
        <v>-1</v>
      </c>
      <c r="QA116">
        <f t="shared" si="280"/>
        <v>1</v>
      </c>
      <c r="QC116">
        <f t="shared" si="281"/>
        <v>0</v>
      </c>
      <c r="QF116" s="117" t="s">
        <v>1189</v>
      </c>
      <c r="QG116">
        <v>50</v>
      </c>
      <c r="QH116" t="str">
        <f t="shared" si="282"/>
        <v>FALSE</v>
      </c>
      <c r="QI116">
        <f>ROUND(MARGIN!$J32,0)</f>
        <v>4</v>
      </c>
      <c r="QJ116">
        <f t="shared" si="283"/>
        <v>3</v>
      </c>
      <c r="QK116">
        <f t="shared" si="284"/>
        <v>4</v>
      </c>
      <c r="QL116" s="139">
        <f>QK116*10000*MARGIN!$G32/MARGIN!$D32</f>
        <v>45536.399999999994</v>
      </c>
      <c r="QM116" s="139"/>
      <c r="QN116" s="200">
        <f t="shared" si="285"/>
        <v>0</v>
      </c>
      <c r="QO116" s="200"/>
      <c r="QP116" s="200"/>
      <c r="QQ116" s="200">
        <f t="shared" si="260"/>
        <v>0</v>
      </c>
      <c r="QR116" s="200">
        <f t="shared" si="286"/>
        <v>0</v>
      </c>
    </row>
    <row r="117" spans="1:460" x14ac:dyDescent="0.25">
      <c r="A117" s="186" t="s">
        <v>1210</v>
      </c>
      <c r="B117" s="167" t="s">
        <v>3</v>
      </c>
      <c r="D117" s="117" t="s">
        <v>788</v>
      </c>
      <c r="E117">
        <v>50</v>
      </c>
      <c r="F117" t="e">
        <f>IF(#REF!="","FALSE","TRUE")</f>
        <v>#REF!</v>
      </c>
      <c r="G117">
        <f>ROUND(MARGIN!$J19,0)</f>
        <v>6</v>
      </c>
      <c r="I117" t="e">
        <f>-#REF!+J117</f>
        <v>#REF!</v>
      </c>
      <c r="J117">
        <v>1</v>
      </c>
      <c r="K117" s="117" t="s">
        <v>788</v>
      </c>
      <c r="L117">
        <v>50</v>
      </c>
      <c r="M117" t="str">
        <f t="shared" si="216"/>
        <v>TRUE</v>
      </c>
      <c r="N117">
        <f>ROUND(MARGIN!$J19,0)</f>
        <v>6</v>
      </c>
      <c r="P117">
        <f t="shared" si="217"/>
        <v>-2</v>
      </c>
      <c r="Q117">
        <v>-1</v>
      </c>
      <c r="T117" s="117" t="s">
        <v>788</v>
      </c>
      <c r="U117">
        <v>50</v>
      </c>
      <c r="V117" t="str">
        <f t="shared" si="218"/>
        <v>TRUE</v>
      </c>
      <c r="W117">
        <f>ROUND(MARGIN!$J19,0)</f>
        <v>6</v>
      </c>
      <c r="Z117">
        <f t="shared" si="219"/>
        <v>2</v>
      </c>
      <c r="AA117">
        <v>1</v>
      </c>
      <c r="AD117" s="117" t="s">
        <v>962</v>
      </c>
      <c r="AE117">
        <v>50</v>
      </c>
      <c r="AF117" t="str">
        <f t="shared" si="220"/>
        <v>TRUE</v>
      </c>
      <c r="AG117">
        <f>ROUND(MARGIN!$J19,0)</f>
        <v>6</v>
      </c>
      <c r="AH117">
        <f t="shared" si="221"/>
        <v>6</v>
      </c>
      <c r="AK117">
        <f t="shared" si="222"/>
        <v>0</v>
      </c>
      <c r="AL117">
        <v>1</v>
      </c>
      <c r="AO117" s="117" t="s">
        <v>962</v>
      </c>
      <c r="AP117">
        <v>50</v>
      </c>
      <c r="AQ117" t="str">
        <f t="shared" si="223"/>
        <v>TRUE</v>
      </c>
      <c r="AR117">
        <f>ROUND(MARGIN!$J19,0)</f>
        <v>6</v>
      </c>
      <c r="AS117">
        <f t="shared" si="224"/>
        <v>6</v>
      </c>
      <c r="AV117">
        <f t="shared" si="225"/>
        <v>-2</v>
      </c>
      <c r="AW117">
        <v>-1</v>
      </c>
      <c r="AZ117" s="117" t="s">
        <v>962</v>
      </c>
      <c r="BA117">
        <v>50</v>
      </c>
      <c r="BB117" t="str">
        <f t="shared" si="226"/>
        <v>TRUE</v>
      </c>
      <c r="BC117">
        <f>ROUND(MARGIN!$J19,0)</f>
        <v>6</v>
      </c>
      <c r="BD117">
        <f t="shared" si="227"/>
        <v>6</v>
      </c>
      <c r="BG117">
        <f t="shared" si="228"/>
        <v>1</v>
      </c>
      <c r="BL117" s="117" t="s">
        <v>962</v>
      </c>
      <c r="BM117">
        <v>50</v>
      </c>
      <c r="BN117" t="str">
        <f t="shared" si="229"/>
        <v>FALSE</v>
      </c>
      <c r="BO117">
        <f>ROUND(MARGIN!$J19,0)</f>
        <v>6</v>
      </c>
      <c r="BP117">
        <f t="shared" si="230"/>
        <v>6</v>
      </c>
      <c r="BT117">
        <f t="shared" si="231"/>
        <v>-1</v>
      </c>
      <c r="BU117">
        <v>-1</v>
      </c>
      <c r="BV117">
        <v>-1</v>
      </c>
      <c r="BW117">
        <v>-1</v>
      </c>
      <c r="BX117">
        <f t="shared" si="232"/>
        <v>1</v>
      </c>
      <c r="BY117">
        <f t="shared" si="233"/>
        <v>1</v>
      </c>
      <c r="BZ117" s="187">
        <v>-1.0059926355599999E-2</v>
      </c>
      <c r="CA117" s="117" t="s">
        <v>962</v>
      </c>
      <c r="CB117">
        <v>50</v>
      </c>
      <c r="CC117" t="str">
        <f t="shared" si="234"/>
        <v>TRUE</v>
      </c>
      <c r="CD117">
        <f>ROUND(MARGIN!$J33,0)</f>
        <v>6</v>
      </c>
      <c r="CE117">
        <f t="shared" si="235"/>
        <v>8</v>
      </c>
      <c r="CF117">
        <f t="shared" si="262"/>
        <v>6</v>
      </c>
      <c r="CG117" s="139">
        <f>CF117*10000*MARGIN!$G33/MARGIN!$D33</f>
        <v>46968.000904568071</v>
      </c>
      <c r="CH117" s="145">
        <f t="shared" si="236"/>
        <v>472.49463016970896</v>
      </c>
      <c r="CI117" s="145">
        <f t="shared" si="237"/>
        <v>472.49463016970896</v>
      </c>
      <c r="CK117">
        <f t="shared" si="238"/>
        <v>0</v>
      </c>
      <c r="CL117">
        <v>-1</v>
      </c>
      <c r="CM117">
        <v>-1</v>
      </c>
      <c r="CN117">
        <v>1</v>
      </c>
      <c r="CO117">
        <f t="shared" si="239"/>
        <v>0</v>
      </c>
      <c r="CP117">
        <f t="shared" si="240"/>
        <v>0</v>
      </c>
      <c r="CQ117">
        <v>1.9655750856999998E-2</v>
      </c>
      <c r="CR117" s="117" t="s">
        <v>1189</v>
      </c>
      <c r="CS117">
        <v>50</v>
      </c>
      <c r="CT117" t="str">
        <f t="shared" si="241"/>
        <v>TRUE</v>
      </c>
      <c r="CU117">
        <f>ROUND(MARGIN!$J33,0)</f>
        <v>6</v>
      </c>
      <c r="CV117">
        <f t="shared" si="263"/>
        <v>8</v>
      </c>
      <c r="CW117">
        <f t="shared" si="264"/>
        <v>6</v>
      </c>
      <c r="CX117" s="139">
        <f>CW117*10000*MARGIN!$G33/MARGIN!$D33</f>
        <v>46968.000904568071</v>
      </c>
      <c r="CY117" s="200">
        <f t="shared" si="242"/>
        <v>-923.1913240315406</v>
      </c>
      <c r="CZ117" s="200">
        <f t="shared" si="243"/>
        <v>-923.1913240315406</v>
      </c>
      <c r="DB117">
        <f t="shared" si="244"/>
        <v>2</v>
      </c>
      <c r="DC117">
        <v>1</v>
      </c>
      <c r="DD117">
        <v>1</v>
      </c>
      <c r="DE117">
        <v>1</v>
      </c>
      <c r="DF117">
        <f t="shared" si="245"/>
        <v>1</v>
      </c>
      <c r="DG117">
        <f t="shared" si="246"/>
        <v>1</v>
      </c>
      <c r="DH117">
        <v>4.5778047995399997E-3</v>
      </c>
      <c r="DI117" s="117" t="s">
        <v>1189</v>
      </c>
      <c r="DJ117">
        <v>50</v>
      </c>
      <c r="DK117" t="str">
        <f t="shared" si="247"/>
        <v>TRUE</v>
      </c>
      <c r="DL117">
        <f>ROUND(MARGIN!$J33,0)</f>
        <v>6</v>
      </c>
      <c r="DM117">
        <f t="shared" si="265"/>
        <v>8</v>
      </c>
      <c r="DN117">
        <f t="shared" si="266"/>
        <v>6</v>
      </c>
      <c r="DO117" s="139">
        <f>DN117*10000*MARGIN!$G33/MARGIN!$D33</f>
        <v>46968.000904568071</v>
      </c>
      <c r="DP117" s="200">
        <f t="shared" si="248"/>
        <v>215.01033996573076</v>
      </c>
      <c r="DQ117" s="200">
        <f t="shared" si="249"/>
        <v>215.01033996573076</v>
      </c>
      <c r="DS117">
        <v>0</v>
      </c>
      <c r="DT117">
        <v>1</v>
      </c>
      <c r="DU117">
        <v>1</v>
      </c>
      <c r="DV117">
        <v>-1</v>
      </c>
      <c r="DW117">
        <v>0</v>
      </c>
      <c r="DX117">
        <v>0</v>
      </c>
      <c r="DY117">
        <v>-3.5601124995700002E-5</v>
      </c>
      <c r="DZ117" s="117" t="s">
        <v>1189</v>
      </c>
      <c r="EA117">
        <v>50</v>
      </c>
      <c r="EB117" t="s">
        <v>1273</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1273</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1273</v>
      </c>
      <c r="FP117">
        <v>10</v>
      </c>
      <c r="FQ117">
        <v>13</v>
      </c>
      <c r="FR117">
        <v>10</v>
      </c>
      <c r="FS117" s="139">
        <v>78571.161748225626</v>
      </c>
      <c r="FT117" s="200">
        <v>0</v>
      </c>
      <c r="FU117" s="200"/>
      <c r="FV117" s="200">
        <v>0</v>
      </c>
      <c r="FX117">
        <v>0</v>
      </c>
      <c r="FZ117">
        <v>1</v>
      </c>
      <c r="GB117">
        <v>1</v>
      </c>
      <c r="GE117">
        <v>1</v>
      </c>
      <c r="GG117">
        <v>0</v>
      </c>
      <c r="GJ117" s="117" t="s">
        <v>1189</v>
      </c>
      <c r="GK117">
        <v>50</v>
      </c>
      <c r="GL117" t="s">
        <v>1283</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1283</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1283</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1283</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1283</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1283</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1283</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1283</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1283</v>
      </c>
      <c r="OI117">
        <v>6</v>
      </c>
      <c r="OJ117">
        <v>5</v>
      </c>
      <c r="OK117">
        <v>6</v>
      </c>
      <c r="OL117" s="139">
        <v>46968.000904568071</v>
      </c>
      <c r="OM117" s="139"/>
      <c r="ON117" s="200">
        <v>0</v>
      </c>
      <c r="OO117" s="200"/>
      <c r="OP117" s="200"/>
      <c r="OQ117" s="200">
        <v>0</v>
      </c>
      <c r="OR117" s="200">
        <v>0</v>
      </c>
      <c r="OT117">
        <f t="shared" si="250"/>
        <v>0</v>
      </c>
      <c r="OV117">
        <v>1</v>
      </c>
      <c r="OX117">
        <v>1</v>
      </c>
      <c r="PA117">
        <f t="shared" si="273"/>
        <v>1</v>
      </c>
      <c r="PC117">
        <f t="shared" si="274"/>
        <v>0</v>
      </c>
      <c r="PF117" s="117" t="s">
        <v>1189</v>
      </c>
      <c r="PG117">
        <v>50</v>
      </c>
      <c r="PH117" t="str">
        <f t="shared" si="275"/>
        <v>FALSE</v>
      </c>
      <c r="PI117">
        <f>ROUND(MARGIN!$J33,0)</f>
        <v>6</v>
      </c>
      <c r="PJ117">
        <f t="shared" si="276"/>
        <v>5</v>
      </c>
      <c r="PK117">
        <f t="shared" si="277"/>
        <v>6</v>
      </c>
      <c r="PL117" s="139">
        <f>PK117*10000*MARGIN!$G33/MARGIN!$D33</f>
        <v>46968.000904568071</v>
      </c>
      <c r="PM117" s="139"/>
      <c r="PN117" s="200">
        <f t="shared" si="278"/>
        <v>0</v>
      </c>
      <c r="PO117" s="200"/>
      <c r="PP117" s="200"/>
      <c r="PQ117" s="200">
        <f t="shared" si="254"/>
        <v>0</v>
      </c>
      <c r="PR117" s="200">
        <f t="shared" si="279"/>
        <v>0</v>
      </c>
      <c r="PT117">
        <f t="shared" si="256"/>
        <v>0</v>
      </c>
      <c r="PV117">
        <v>1</v>
      </c>
      <c r="PX117">
        <v>1</v>
      </c>
      <c r="QA117">
        <f t="shared" si="280"/>
        <v>1</v>
      </c>
      <c r="QC117">
        <f t="shared" si="281"/>
        <v>0</v>
      </c>
      <c r="QF117" s="117" t="s">
        <v>1189</v>
      </c>
      <c r="QG117">
        <v>50</v>
      </c>
      <c r="QH117" t="str">
        <f t="shared" si="282"/>
        <v>FALSE</v>
      </c>
      <c r="QI117">
        <f>ROUND(MARGIN!$J33,0)</f>
        <v>6</v>
      </c>
      <c r="QJ117">
        <f t="shared" si="283"/>
        <v>5</v>
      </c>
      <c r="QK117">
        <f t="shared" si="284"/>
        <v>6</v>
      </c>
      <c r="QL117" s="139">
        <f>QK117*10000*MARGIN!$G33/MARGIN!$D33</f>
        <v>46968.000904568071</v>
      </c>
      <c r="QM117" s="139"/>
      <c r="QN117" s="200">
        <f t="shared" si="285"/>
        <v>0</v>
      </c>
      <c r="QO117" s="200"/>
      <c r="QP117" s="200"/>
      <c r="QQ117" s="200">
        <f t="shared" si="260"/>
        <v>0</v>
      </c>
      <c r="QR117" s="200">
        <f t="shared" si="286"/>
        <v>0</v>
      </c>
    </row>
    <row r="118" spans="1:460"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16"/>
        <v>TRUE</v>
      </c>
      <c r="N118">
        <f>ROUND(MARGIN!$J36,0)</f>
        <v>7</v>
      </c>
      <c r="P118">
        <f t="shared" si="217"/>
        <v>0</v>
      </c>
      <c r="Q118">
        <v>-1</v>
      </c>
      <c r="T118" s="117" t="s">
        <v>788</v>
      </c>
      <c r="U118">
        <v>50</v>
      </c>
      <c r="V118" t="str">
        <f t="shared" si="218"/>
        <v>TRUE</v>
      </c>
      <c r="W118">
        <f>ROUND(MARGIN!$J36,0)</f>
        <v>7</v>
      </c>
      <c r="Z118">
        <f t="shared" si="219"/>
        <v>2</v>
      </c>
      <c r="AA118">
        <v>1</v>
      </c>
      <c r="AD118" s="117" t="s">
        <v>962</v>
      </c>
      <c r="AE118">
        <v>50</v>
      </c>
      <c r="AF118" t="str">
        <f t="shared" si="220"/>
        <v>TRUE</v>
      </c>
      <c r="AG118">
        <f>ROUND(MARGIN!$J36,0)</f>
        <v>7</v>
      </c>
      <c r="AH118">
        <f t="shared" si="221"/>
        <v>7</v>
      </c>
      <c r="AK118">
        <f t="shared" si="222"/>
        <v>-2</v>
      </c>
      <c r="AL118">
        <v>-1</v>
      </c>
      <c r="AO118" s="117" t="s">
        <v>962</v>
      </c>
      <c r="AP118">
        <v>50</v>
      </c>
      <c r="AQ118" t="str">
        <f t="shared" si="223"/>
        <v>TRUE</v>
      </c>
      <c r="AR118">
        <f>ROUND(MARGIN!$J36,0)</f>
        <v>7</v>
      </c>
      <c r="AS118">
        <f t="shared" si="224"/>
        <v>7</v>
      </c>
      <c r="AV118">
        <f t="shared" si="225"/>
        <v>0</v>
      </c>
      <c r="AW118">
        <v>-1</v>
      </c>
      <c r="AZ118" s="117" t="s">
        <v>962</v>
      </c>
      <c r="BA118">
        <v>50</v>
      </c>
      <c r="BB118" t="str">
        <f t="shared" si="226"/>
        <v>TRUE</v>
      </c>
      <c r="BC118">
        <f>ROUND(MARGIN!$J36,0)</f>
        <v>7</v>
      </c>
      <c r="BD118">
        <f t="shared" si="227"/>
        <v>7</v>
      </c>
      <c r="BG118">
        <f t="shared" si="228"/>
        <v>1</v>
      </c>
      <c r="BL118" s="117" t="s">
        <v>962</v>
      </c>
      <c r="BM118">
        <v>50</v>
      </c>
      <c r="BN118" t="str">
        <f t="shared" si="229"/>
        <v>FALSE</v>
      </c>
      <c r="BO118">
        <f>ROUND(MARGIN!$J36,0)</f>
        <v>7</v>
      </c>
      <c r="BP118">
        <f t="shared" si="230"/>
        <v>7</v>
      </c>
      <c r="BT118">
        <f t="shared" si="231"/>
        <v>-1</v>
      </c>
      <c r="BU118">
        <v>-1</v>
      </c>
      <c r="BV118">
        <v>1</v>
      </c>
      <c r="BW118">
        <v>-1</v>
      </c>
      <c r="BX118">
        <f t="shared" si="232"/>
        <v>1</v>
      </c>
      <c r="BY118">
        <f t="shared" si="233"/>
        <v>0</v>
      </c>
      <c r="BZ118" s="187">
        <v>-1.6326420466E-3</v>
      </c>
      <c r="CA118" s="117" t="s">
        <v>962</v>
      </c>
      <c r="CB118">
        <v>50</v>
      </c>
      <c r="CC118" t="str">
        <f t="shared" si="234"/>
        <v>TRUE</v>
      </c>
      <c r="CD118">
        <f>ROUND(MARGIN!$J34,0)</f>
        <v>7</v>
      </c>
      <c r="CE118">
        <f t="shared" si="235"/>
        <v>9</v>
      </c>
      <c r="CF118">
        <f t="shared" si="262"/>
        <v>7</v>
      </c>
      <c r="CG118" s="139">
        <f>CF118*10000*MARGIN!$G34/MARGIN!$D34</f>
        <v>50669.663048394388</v>
      </c>
      <c r="CH118" s="145">
        <f t="shared" si="236"/>
        <v>82.725422379863005</v>
      </c>
      <c r="CI118" s="145">
        <f t="shared" si="237"/>
        <v>-82.725422379863005</v>
      </c>
      <c r="CK118">
        <f t="shared" si="238"/>
        <v>0</v>
      </c>
      <c r="CL118">
        <v>-1</v>
      </c>
      <c r="CM118">
        <v>1</v>
      </c>
      <c r="CN118">
        <v>1</v>
      </c>
      <c r="CO118">
        <f t="shared" si="239"/>
        <v>0</v>
      </c>
      <c r="CP118">
        <f t="shared" si="240"/>
        <v>1</v>
      </c>
      <c r="CQ118">
        <v>5.7168342523499999E-3</v>
      </c>
      <c r="CR118" s="117" t="s">
        <v>1189</v>
      </c>
      <c r="CS118">
        <v>50</v>
      </c>
      <c r="CT118" t="str">
        <f t="shared" si="241"/>
        <v>TRUE</v>
      </c>
      <c r="CU118">
        <f>ROUND(MARGIN!$J34,0)</f>
        <v>7</v>
      </c>
      <c r="CV118">
        <f t="shared" si="263"/>
        <v>5</v>
      </c>
      <c r="CW118">
        <f t="shared" si="264"/>
        <v>7</v>
      </c>
      <c r="CX118" s="139">
        <f>CW118*10000*MARGIN!$G34/MARGIN!$D34</f>
        <v>50669.663048394388</v>
      </c>
      <c r="CY118" s="200">
        <f t="shared" si="242"/>
        <v>-289.67006527009414</v>
      </c>
      <c r="CZ118" s="200">
        <f t="shared" si="243"/>
        <v>289.67006527009414</v>
      </c>
      <c r="DB118">
        <f t="shared" si="244"/>
        <v>2</v>
      </c>
      <c r="DC118">
        <v>1</v>
      </c>
      <c r="DD118">
        <v>1</v>
      </c>
      <c r="DE118">
        <v>1</v>
      </c>
      <c r="DF118">
        <f t="shared" si="245"/>
        <v>1</v>
      </c>
      <c r="DG118">
        <f t="shared" si="246"/>
        <v>1</v>
      </c>
      <c r="DH118">
        <v>6.5040650406499997E-3</v>
      </c>
      <c r="DI118" s="117" t="s">
        <v>1189</v>
      </c>
      <c r="DJ118">
        <v>50</v>
      </c>
      <c r="DK118" t="str">
        <f t="shared" si="247"/>
        <v>TRUE</v>
      </c>
      <c r="DL118">
        <f>ROUND(MARGIN!$J34,0)</f>
        <v>7</v>
      </c>
      <c r="DM118">
        <f t="shared" si="265"/>
        <v>9</v>
      </c>
      <c r="DN118">
        <f t="shared" si="266"/>
        <v>7</v>
      </c>
      <c r="DO118" s="139">
        <f>DN118*10000*MARGIN!$G34/MARGIN!$D34</f>
        <v>50669.663048394388</v>
      </c>
      <c r="DP118" s="200">
        <f t="shared" si="248"/>
        <v>329.55878405457702</v>
      </c>
      <c r="DQ118" s="200">
        <f t="shared" si="249"/>
        <v>329.55878405457702</v>
      </c>
      <c r="DS118">
        <v>-2</v>
      </c>
      <c r="DT118">
        <v>-1</v>
      </c>
      <c r="DU118">
        <v>1</v>
      </c>
      <c r="DV118">
        <v>-1</v>
      </c>
      <c r="DW118">
        <v>1</v>
      </c>
      <c r="DX118">
        <v>0</v>
      </c>
      <c r="DY118">
        <v>-2.9906941347700002E-3</v>
      </c>
      <c r="DZ118" s="117" t="s">
        <v>1189</v>
      </c>
      <c r="EA118">
        <v>50</v>
      </c>
      <c r="EB118" t="s">
        <v>1273</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1273</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1273</v>
      </c>
      <c r="FP118">
        <v>11</v>
      </c>
      <c r="FQ118">
        <v>14</v>
      </c>
      <c r="FR118">
        <v>11</v>
      </c>
      <c r="FS118" s="139">
        <v>78112.532685842365</v>
      </c>
      <c r="FT118" s="200">
        <v>0</v>
      </c>
      <c r="FU118" s="200"/>
      <c r="FV118" s="200">
        <v>0</v>
      </c>
      <c r="FX118">
        <v>0</v>
      </c>
      <c r="FZ118">
        <v>1</v>
      </c>
      <c r="GB118">
        <v>1</v>
      </c>
      <c r="GE118">
        <v>1</v>
      </c>
      <c r="GG118">
        <v>0</v>
      </c>
      <c r="GJ118" s="117" t="s">
        <v>1189</v>
      </c>
      <c r="GK118">
        <v>50</v>
      </c>
      <c r="GL118" t="s">
        <v>1283</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1283</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1283</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1283</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1283</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1283</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1283</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1283</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1283</v>
      </c>
      <c r="OI118">
        <v>7</v>
      </c>
      <c r="OJ118">
        <v>5</v>
      </c>
      <c r="OK118">
        <v>7</v>
      </c>
      <c r="OL118" s="139">
        <v>50669.663048394388</v>
      </c>
      <c r="OM118" s="139"/>
      <c r="ON118" s="200">
        <v>0</v>
      </c>
      <c r="OO118" s="200"/>
      <c r="OP118" s="200"/>
      <c r="OQ118" s="200">
        <v>0</v>
      </c>
      <c r="OR118" s="200">
        <v>0</v>
      </c>
      <c r="OT118">
        <f t="shared" si="250"/>
        <v>0</v>
      </c>
      <c r="OV118">
        <v>1</v>
      </c>
      <c r="OX118">
        <v>1</v>
      </c>
      <c r="PA118">
        <f t="shared" si="273"/>
        <v>1</v>
      </c>
      <c r="PC118">
        <f t="shared" si="274"/>
        <v>0</v>
      </c>
      <c r="PF118" s="117" t="s">
        <v>1189</v>
      </c>
      <c r="PG118">
        <v>50</v>
      </c>
      <c r="PH118" t="str">
        <f t="shared" si="275"/>
        <v>FALSE</v>
      </c>
      <c r="PI118">
        <f>ROUND(MARGIN!$J34,0)</f>
        <v>7</v>
      </c>
      <c r="PJ118">
        <f t="shared" si="276"/>
        <v>5</v>
      </c>
      <c r="PK118">
        <f t="shared" si="277"/>
        <v>7</v>
      </c>
      <c r="PL118" s="139">
        <f>PK118*10000*MARGIN!$G34/MARGIN!$D34</f>
        <v>50669.663048394388</v>
      </c>
      <c r="PM118" s="139"/>
      <c r="PN118" s="200">
        <f t="shared" si="278"/>
        <v>0</v>
      </c>
      <c r="PO118" s="200"/>
      <c r="PP118" s="200"/>
      <c r="PQ118" s="200">
        <f t="shared" si="254"/>
        <v>0</v>
      </c>
      <c r="PR118" s="200">
        <f t="shared" si="279"/>
        <v>0</v>
      </c>
      <c r="PT118">
        <f t="shared" si="256"/>
        <v>0</v>
      </c>
      <c r="PV118">
        <v>1</v>
      </c>
      <c r="PX118">
        <v>1</v>
      </c>
      <c r="QA118">
        <f t="shared" si="280"/>
        <v>1</v>
      </c>
      <c r="QC118">
        <f t="shared" si="281"/>
        <v>0</v>
      </c>
      <c r="QF118" s="117" t="s">
        <v>1189</v>
      </c>
      <c r="QG118">
        <v>50</v>
      </c>
      <c r="QH118" t="str">
        <f t="shared" si="282"/>
        <v>FALSE</v>
      </c>
      <c r="QI118">
        <f>ROUND(MARGIN!$J34,0)</f>
        <v>7</v>
      </c>
      <c r="QJ118">
        <f t="shared" si="283"/>
        <v>5</v>
      </c>
      <c r="QK118">
        <f t="shared" si="284"/>
        <v>7</v>
      </c>
      <c r="QL118" s="139">
        <f>QK118*10000*MARGIN!$G34/MARGIN!$D34</f>
        <v>50669.663048394388</v>
      </c>
      <c r="QM118" s="139"/>
      <c r="QN118" s="200">
        <f t="shared" si="285"/>
        <v>0</v>
      </c>
      <c r="QO118" s="200"/>
      <c r="QP118" s="200"/>
      <c r="QQ118" s="200">
        <f t="shared" si="260"/>
        <v>0</v>
      </c>
      <c r="QR118" s="200">
        <f t="shared" si="286"/>
        <v>0</v>
      </c>
    </row>
    <row r="119" spans="1:460"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16"/>
        <v>TRUE</v>
      </c>
      <c r="N119">
        <f>ROUND(MARGIN!$J20,0)</f>
        <v>7</v>
      </c>
      <c r="P119">
        <f t="shared" si="217"/>
        <v>-2</v>
      </c>
      <c r="Q119">
        <v>-1</v>
      </c>
      <c r="T119" s="117" t="s">
        <v>788</v>
      </c>
      <c r="U119">
        <v>50</v>
      </c>
      <c r="V119" t="str">
        <f t="shared" si="218"/>
        <v>TRUE</v>
      </c>
      <c r="W119">
        <f>ROUND(MARGIN!$J20,0)</f>
        <v>7</v>
      </c>
      <c r="Z119">
        <f t="shared" si="219"/>
        <v>0</v>
      </c>
      <c r="AA119">
        <v>-1</v>
      </c>
      <c r="AD119" s="117" t="s">
        <v>962</v>
      </c>
      <c r="AE119">
        <v>50</v>
      </c>
      <c r="AF119" t="str">
        <f t="shared" si="220"/>
        <v>TRUE</v>
      </c>
      <c r="AG119">
        <f>ROUND(MARGIN!$J20,0)</f>
        <v>7</v>
      </c>
      <c r="AH119">
        <f t="shared" si="221"/>
        <v>7</v>
      </c>
      <c r="AK119">
        <f t="shared" si="222"/>
        <v>2</v>
      </c>
      <c r="AL119">
        <v>1</v>
      </c>
      <c r="AO119" s="117" t="s">
        <v>962</v>
      </c>
      <c r="AP119">
        <v>50</v>
      </c>
      <c r="AQ119" t="str">
        <f t="shared" si="223"/>
        <v>TRUE</v>
      </c>
      <c r="AR119">
        <f>ROUND(MARGIN!$J20,0)</f>
        <v>7</v>
      </c>
      <c r="AS119">
        <f t="shared" si="224"/>
        <v>7</v>
      </c>
      <c r="AV119">
        <f t="shared" si="225"/>
        <v>0</v>
      </c>
      <c r="AW119">
        <v>1</v>
      </c>
      <c r="AZ119" s="117" t="s">
        <v>962</v>
      </c>
      <c r="BA119">
        <v>50</v>
      </c>
      <c r="BB119" t="str">
        <f t="shared" si="226"/>
        <v>TRUE</v>
      </c>
      <c r="BC119">
        <f>ROUND(MARGIN!$J20,0)</f>
        <v>7</v>
      </c>
      <c r="BD119">
        <f t="shared" si="227"/>
        <v>7</v>
      </c>
      <c r="BG119">
        <f t="shared" si="228"/>
        <v>-1</v>
      </c>
      <c r="BL119" s="117" t="s">
        <v>962</v>
      </c>
      <c r="BM119">
        <v>50</v>
      </c>
      <c r="BN119" t="str">
        <f t="shared" si="229"/>
        <v>FALSE</v>
      </c>
      <c r="BO119">
        <f>ROUND(MARGIN!$J20,0)</f>
        <v>7</v>
      </c>
      <c r="BP119">
        <f t="shared" si="230"/>
        <v>7</v>
      </c>
      <c r="BT119">
        <f t="shared" si="231"/>
        <v>-1</v>
      </c>
      <c r="BU119">
        <v>-1</v>
      </c>
      <c r="BV119">
        <v>-1</v>
      </c>
      <c r="BW119">
        <v>-1</v>
      </c>
      <c r="BX119">
        <f t="shared" si="232"/>
        <v>1</v>
      </c>
      <c r="BY119">
        <f t="shared" si="233"/>
        <v>1</v>
      </c>
      <c r="BZ119" s="187">
        <v>-6.7889156845799999E-3</v>
      </c>
      <c r="CA119" s="117" t="s">
        <v>962</v>
      </c>
      <c r="CB119">
        <v>50</v>
      </c>
      <c r="CC119" t="str">
        <f t="shared" si="234"/>
        <v>TRUE</v>
      </c>
      <c r="CD119">
        <f>ROUND(MARGIN!$J35,0)</f>
        <v>5</v>
      </c>
      <c r="CE119">
        <f t="shared" si="235"/>
        <v>6</v>
      </c>
      <c r="CF119">
        <f t="shared" si="262"/>
        <v>5</v>
      </c>
      <c r="CG119" s="139">
        <f>CF119*10000*MARGIN!$G35/MARGIN!$D35</f>
        <v>52034.807025478665</v>
      </c>
      <c r="CH119" s="145">
        <f t="shared" si="236"/>
        <v>353.2599175593657</v>
      </c>
      <c r="CI119" s="145">
        <f t="shared" si="237"/>
        <v>353.2599175593657</v>
      </c>
      <c r="CK119">
        <f t="shared" si="238"/>
        <v>0</v>
      </c>
      <c r="CL119">
        <v>-1</v>
      </c>
      <c r="CM119">
        <v>-1</v>
      </c>
      <c r="CN119">
        <v>1</v>
      </c>
      <c r="CO119">
        <f t="shared" si="239"/>
        <v>0</v>
      </c>
      <c r="CP119">
        <f t="shared" si="240"/>
        <v>0</v>
      </c>
      <c r="CQ119">
        <v>1.50816848239E-2</v>
      </c>
      <c r="CR119" s="117" t="s">
        <v>1189</v>
      </c>
      <c r="CS119">
        <v>50</v>
      </c>
      <c r="CT119" t="str">
        <f t="shared" si="241"/>
        <v>TRUE</v>
      </c>
      <c r="CU119">
        <f>ROUND(MARGIN!$J35,0)</f>
        <v>5</v>
      </c>
      <c r="CV119">
        <f t="shared" si="263"/>
        <v>6</v>
      </c>
      <c r="CW119">
        <f t="shared" si="264"/>
        <v>5</v>
      </c>
      <c r="CX119" s="139">
        <f>CW119*10000*MARGIN!$G35/MARGIN!$D35</f>
        <v>52034.807025478665</v>
      </c>
      <c r="CY119" s="200">
        <f t="shared" si="242"/>
        <v>-784.77255943072669</v>
      </c>
      <c r="CZ119" s="200">
        <f t="shared" si="243"/>
        <v>-784.77255943072669</v>
      </c>
      <c r="DB119">
        <f t="shared" si="244"/>
        <v>2</v>
      </c>
      <c r="DC119">
        <v>1</v>
      </c>
      <c r="DD119">
        <v>-1</v>
      </c>
      <c r="DE119">
        <v>1</v>
      </c>
      <c r="DF119">
        <f t="shared" si="245"/>
        <v>1</v>
      </c>
      <c r="DG119">
        <f t="shared" si="246"/>
        <v>0</v>
      </c>
      <c r="DH119">
        <v>3.5022791894200002E-3</v>
      </c>
      <c r="DI119" s="117" t="s">
        <v>1189</v>
      </c>
      <c r="DJ119">
        <v>50</v>
      </c>
      <c r="DK119" t="str">
        <f t="shared" si="247"/>
        <v>TRUE</v>
      </c>
      <c r="DL119">
        <f>ROUND(MARGIN!$J35,0)</f>
        <v>5</v>
      </c>
      <c r="DM119">
        <f t="shared" si="265"/>
        <v>4</v>
      </c>
      <c r="DN119">
        <f t="shared" si="266"/>
        <v>5</v>
      </c>
      <c r="DO119" s="139">
        <f>DN119*10000*MARGIN!$G35/MARGIN!$D35</f>
        <v>52034.807025478665</v>
      </c>
      <c r="DP119" s="200">
        <f t="shared" si="248"/>
        <v>182.24042177081955</v>
      </c>
      <c r="DQ119" s="200">
        <f t="shared" si="249"/>
        <v>-182.24042177081955</v>
      </c>
      <c r="DS119">
        <v>-2</v>
      </c>
      <c r="DT119">
        <v>-1</v>
      </c>
      <c r="DU119">
        <v>1</v>
      </c>
      <c r="DV119">
        <v>1</v>
      </c>
      <c r="DW119">
        <v>0</v>
      </c>
      <c r="DX119">
        <v>1</v>
      </c>
      <c r="DY119">
        <v>2.9683466309299998E-3</v>
      </c>
      <c r="DZ119" s="117" t="s">
        <v>1189</v>
      </c>
      <c r="EA119">
        <v>50</v>
      </c>
      <c r="EB119" t="s">
        <v>1273</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1273</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1273</v>
      </c>
      <c r="FP119">
        <v>7</v>
      </c>
      <c r="FQ119">
        <v>9</v>
      </c>
      <c r="FR119">
        <v>7</v>
      </c>
      <c r="FS119" s="139">
        <v>72549.495704146437</v>
      </c>
      <c r="FT119" s="200">
        <v>0</v>
      </c>
      <c r="FU119" s="200"/>
      <c r="FV119" s="200">
        <v>0</v>
      </c>
      <c r="FX119">
        <v>0</v>
      </c>
      <c r="FZ119">
        <v>1</v>
      </c>
      <c r="GB119">
        <v>1</v>
      </c>
      <c r="GE119">
        <v>1</v>
      </c>
      <c r="GG119">
        <v>0</v>
      </c>
      <c r="GJ119" s="117" t="s">
        <v>1189</v>
      </c>
      <c r="GK119">
        <v>50</v>
      </c>
      <c r="GL119" t="s">
        <v>1283</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1283</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1283</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1283</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1283</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1283</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1283</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1283</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1283</v>
      </c>
      <c r="OI119">
        <v>5</v>
      </c>
      <c r="OJ119">
        <v>4</v>
      </c>
      <c r="OK119">
        <v>5</v>
      </c>
      <c r="OL119" s="139">
        <v>52034.807025478665</v>
      </c>
      <c r="OM119" s="139"/>
      <c r="ON119" s="200">
        <v>0</v>
      </c>
      <c r="OO119" s="200"/>
      <c r="OP119" s="200"/>
      <c r="OQ119" s="200">
        <v>0</v>
      </c>
      <c r="OR119" s="200">
        <v>0</v>
      </c>
      <c r="OT119">
        <f t="shared" si="250"/>
        <v>0</v>
      </c>
      <c r="OV119">
        <v>1</v>
      </c>
      <c r="OX119">
        <v>1</v>
      </c>
      <c r="PA119">
        <f t="shared" si="273"/>
        <v>1</v>
      </c>
      <c r="PC119">
        <f t="shared" si="274"/>
        <v>0</v>
      </c>
      <c r="PF119" s="117" t="s">
        <v>1189</v>
      </c>
      <c r="PG119">
        <v>50</v>
      </c>
      <c r="PH119" t="str">
        <f t="shared" si="275"/>
        <v>FALSE</v>
      </c>
      <c r="PI119">
        <f>ROUND(MARGIN!$J35,0)</f>
        <v>5</v>
      </c>
      <c r="PJ119">
        <f t="shared" si="276"/>
        <v>4</v>
      </c>
      <c r="PK119">
        <f t="shared" si="277"/>
        <v>5</v>
      </c>
      <c r="PL119" s="139">
        <f>PK119*10000*MARGIN!$G35/MARGIN!$D35</f>
        <v>52034.807025478665</v>
      </c>
      <c r="PM119" s="139"/>
      <c r="PN119" s="200">
        <f t="shared" si="278"/>
        <v>0</v>
      </c>
      <c r="PO119" s="200"/>
      <c r="PP119" s="200"/>
      <c r="PQ119" s="200">
        <f t="shared" si="254"/>
        <v>0</v>
      </c>
      <c r="PR119" s="200">
        <f t="shared" si="279"/>
        <v>0</v>
      </c>
      <c r="PT119">
        <f t="shared" si="256"/>
        <v>0</v>
      </c>
      <c r="PV119">
        <v>1</v>
      </c>
      <c r="PX119">
        <v>1</v>
      </c>
      <c r="QA119">
        <f t="shared" si="280"/>
        <v>1</v>
      </c>
      <c r="QC119">
        <f t="shared" si="281"/>
        <v>0</v>
      </c>
      <c r="QF119" s="117" t="s">
        <v>1189</v>
      </c>
      <c r="QG119">
        <v>50</v>
      </c>
      <c r="QH119" t="str">
        <f t="shared" si="282"/>
        <v>FALSE</v>
      </c>
      <c r="QI119">
        <f>ROUND(MARGIN!$J35,0)</f>
        <v>5</v>
      </c>
      <c r="QJ119">
        <f t="shared" si="283"/>
        <v>4</v>
      </c>
      <c r="QK119">
        <f t="shared" si="284"/>
        <v>5</v>
      </c>
      <c r="QL119" s="139">
        <f>QK119*10000*MARGIN!$G35/MARGIN!$D35</f>
        <v>52034.807025478665</v>
      </c>
      <c r="QM119" s="139"/>
      <c r="QN119" s="200">
        <f t="shared" si="285"/>
        <v>0</v>
      </c>
      <c r="QO119" s="200"/>
      <c r="QP119" s="200"/>
      <c r="QQ119" s="200">
        <f t="shared" si="260"/>
        <v>0</v>
      </c>
      <c r="QR119" s="200">
        <f t="shared" si="286"/>
        <v>0</v>
      </c>
    </row>
    <row r="120" spans="1:460"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16"/>
        <v>TRUE</v>
      </c>
      <c r="N120">
        <f>ROUND(MARGIN!$J37,0)</f>
        <v>5</v>
      </c>
      <c r="P120">
        <f t="shared" si="217"/>
        <v>2</v>
      </c>
      <c r="Q120">
        <v>1</v>
      </c>
      <c r="S120" t="str">
        <f>FORECAST!B61</f>
        <v>High: Jan // Low : Mar or Aug</v>
      </c>
      <c r="T120" s="117" t="s">
        <v>788</v>
      </c>
      <c r="U120">
        <v>50</v>
      </c>
      <c r="V120" t="str">
        <f t="shared" si="218"/>
        <v>TRUE</v>
      </c>
      <c r="W120">
        <f>ROUND(MARGIN!$J37,0)</f>
        <v>5</v>
      </c>
      <c r="Z120">
        <f t="shared" si="219"/>
        <v>-2</v>
      </c>
      <c r="AA120">
        <v>-1</v>
      </c>
      <c r="AB120">
        <v>-1</v>
      </c>
      <c r="AC120" t="s">
        <v>969</v>
      </c>
      <c r="AD120" s="117" t="s">
        <v>985</v>
      </c>
      <c r="AE120">
        <v>50</v>
      </c>
      <c r="AF120" t="str">
        <f t="shared" si="220"/>
        <v>TRUE</v>
      </c>
      <c r="AG120">
        <f>ROUND(MARGIN!$J37,0)</f>
        <v>5</v>
      </c>
      <c r="AH120">
        <f t="shared" si="221"/>
        <v>6</v>
      </c>
      <c r="AK120">
        <f t="shared" si="222"/>
        <v>0</v>
      </c>
      <c r="AL120">
        <v>-1</v>
      </c>
      <c r="AN120" t="s">
        <v>969</v>
      </c>
      <c r="AO120" s="117" t="s">
        <v>985</v>
      </c>
      <c r="AP120">
        <v>50</v>
      </c>
      <c r="AQ120" t="str">
        <f t="shared" si="223"/>
        <v>TRUE</v>
      </c>
      <c r="AR120">
        <f>ROUND(MARGIN!$J37,0)</f>
        <v>5</v>
      </c>
      <c r="AS120">
        <f t="shared" si="224"/>
        <v>5</v>
      </c>
      <c r="AV120">
        <f t="shared" si="225"/>
        <v>2</v>
      </c>
      <c r="AW120">
        <v>1</v>
      </c>
      <c r="AY120" t="s">
        <v>969</v>
      </c>
      <c r="AZ120" s="117" t="s">
        <v>985</v>
      </c>
      <c r="BA120">
        <v>50</v>
      </c>
      <c r="BB120" t="str">
        <f t="shared" si="226"/>
        <v>TRUE</v>
      </c>
      <c r="BC120">
        <f>ROUND(MARGIN!$J37,0)</f>
        <v>5</v>
      </c>
      <c r="BD120">
        <f t="shared" si="227"/>
        <v>5</v>
      </c>
      <c r="BG120">
        <f t="shared" si="228"/>
        <v>-1</v>
      </c>
      <c r="BK120" t="s">
        <v>969</v>
      </c>
      <c r="BL120" s="117" t="s">
        <v>985</v>
      </c>
      <c r="BM120">
        <v>50</v>
      </c>
      <c r="BN120" t="str">
        <f t="shared" si="229"/>
        <v>FALSE</v>
      </c>
      <c r="BO120">
        <f>ROUND(MARGIN!$J37,0)</f>
        <v>5</v>
      </c>
      <c r="BP120">
        <f t="shared" si="230"/>
        <v>5</v>
      </c>
      <c r="BT120">
        <f t="shared" si="231"/>
        <v>1</v>
      </c>
      <c r="BU120">
        <v>1</v>
      </c>
      <c r="BV120">
        <v>-1</v>
      </c>
      <c r="BW120">
        <v>1</v>
      </c>
      <c r="BX120">
        <f t="shared" si="232"/>
        <v>1</v>
      </c>
      <c r="BY120">
        <f t="shared" si="233"/>
        <v>0</v>
      </c>
      <c r="BZ120" s="187">
        <v>2.2282936000799999E-2</v>
      </c>
      <c r="CA120" s="117" t="s">
        <v>985</v>
      </c>
      <c r="CB120">
        <v>50</v>
      </c>
      <c r="CC120" t="str">
        <f t="shared" si="234"/>
        <v>TRUE</v>
      </c>
      <c r="CD120">
        <f>ROUND(MARGIN!$J36,0)</f>
        <v>7</v>
      </c>
      <c r="CE120">
        <f t="shared" si="235"/>
        <v>9</v>
      </c>
      <c r="CF120">
        <f t="shared" si="262"/>
        <v>7</v>
      </c>
      <c r="CG120" s="139">
        <f>CF120*10000*MARGIN!$G36/MARGIN!$D36</f>
        <v>50672.3</v>
      </c>
      <c r="CH120" s="145">
        <f t="shared" si="236"/>
        <v>1129.1276179133379</v>
      </c>
      <c r="CI120" s="145">
        <f t="shared" si="237"/>
        <v>-1129.1276179133379</v>
      </c>
      <c r="CK120">
        <f t="shared" si="238"/>
        <v>-2</v>
      </c>
      <c r="CL120">
        <v>-1</v>
      </c>
      <c r="CM120">
        <v>-1</v>
      </c>
      <c r="CN120">
        <v>-1</v>
      </c>
      <c r="CO120">
        <f t="shared" si="239"/>
        <v>1</v>
      </c>
      <c r="CP120">
        <f t="shared" si="240"/>
        <v>1</v>
      </c>
      <c r="CQ120">
        <v>-5.8192999597699996E-3</v>
      </c>
      <c r="CR120" s="117" t="s">
        <v>1189</v>
      </c>
      <c r="CS120">
        <v>50</v>
      </c>
      <c r="CT120" t="str">
        <f t="shared" si="241"/>
        <v>TRUE</v>
      </c>
      <c r="CU120">
        <f>ROUND(MARGIN!$J36,0)</f>
        <v>7</v>
      </c>
      <c r="CV120">
        <f t="shared" si="263"/>
        <v>9</v>
      </c>
      <c r="CW120">
        <f t="shared" si="264"/>
        <v>7</v>
      </c>
      <c r="CX120" s="139">
        <f>CW120*10000*MARGIN!$G36/MARGIN!$D36</f>
        <v>50672.3</v>
      </c>
      <c r="CY120" s="200">
        <f t="shared" si="242"/>
        <v>294.87731335145338</v>
      </c>
      <c r="CZ120" s="200">
        <f t="shared" si="243"/>
        <v>294.87731335145338</v>
      </c>
      <c r="DB120">
        <f t="shared" si="244"/>
        <v>0</v>
      </c>
      <c r="DC120">
        <v>-1</v>
      </c>
      <c r="DD120">
        <v>1</v>
      </c>
      <c r="DE120">
        <v>1</v>
      </c>
      <c r="DF120">
        <f t="shared" si="245"/>
        <v>0</v>
      </c>
      <c r="DG120">
        <f t="shared" si="246"/>
        <v>1</v>
      </c>
      <c r="DH120">
        <v>8.4693095922899995E-3</v>
      </c>
      <c r="DI120" s="117" t="s">
        <v>1189</v>
      </c>
      <c r="DJ120">
        <v>50</v>
      </c>
      <c r="DK120" t="str">
        <f t="shared" si="247"/>
        <v>TRUE</v>
      </c>
      <c r="DL120">
        <f>ROUND(MARGIN!$J36,0)</f>
        <v>7</v>
      </c>
      <c r="DM120">
        <f t="shared" si="265"/>
        <v>5</v>
      </c>
      <c r="DN120">
        <f t="shared" si="266"/>
        <v>7</v>
      </c>
      <c r="DO120" s="139">
        <f>DN120*10000*MARGIN!$G36/MARGIN!$D36</f>
        <v>50672.3</v>
      </c>
      <c r="DP120" s="200">
        <f t="shared" si="248"/>
        <v>-429.1593964533966</v>
      </c>
      <c r="DQ120" s="200">
        <f t="shared" si="249"/>
        <v>429.1593964533966</v>
      </c>
      <c r="DS120">
        <v>2</v>
      </c>
      <c r="DT120">
        <v>1</v>
      </c>
      <c r="DU120">
        <v>1</v>
      </c>
      <c r="DV120">
        <v>1</v>
      </c>
      <c r="DW120">
        <v>1</v>
      </c>
      <c r="DX120">
        <v>1</v>
      </c>
      <c r="DY120">
        <v>4.1417659114000001E-3</v>
      </c>
      <c r="DZ120" s="117" t="s">
        <v>1189</v>
      </c>
      <c r="EA120">
        <v>50</v>
      </c>
      <c r="EB120" t="s">
        <v>1273</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1273</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1273</v>
      </c>
      <c r="FP120">
        <v>11</v>
      </c>
      <c r="FQ120">
        <v>8</v>
      </c>
      <c r="FR120">
        <v>11</v>
      </c>
      <c r="FS120" s="139">
        <v>78113.2</v>
      </c>
      <c r="FT120" s="200">
        <v>0</v>
      </c>
      <c r="FU120" s="200"/>
      <c r="FV120" s="200">
        <v>0</v>
      </c>
      <c r="FX120">
        <v>0</v>
      </c>
      <c r="FZ120">
        <v>1</v>
      </c>
      <c r="GB120">
        <v>1</v>
      </c>
      <c r="GE120">
        <v>1</v>
      </c>
      <c r="GG120">
        <v>0</v>
      </c>
      <c r="GJ120" s="117" t="s">
        <v>1189</v>
      </c>
      <c r="GK120">
        <v>50</v>
      </c>
      <c r="GL120" t="s">
        <v>1283</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1283</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1283</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1283</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1283</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1283</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1283</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1283</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1283</v>
      </c>
      <c r="OI120">
        <v>7</v>
      </c>
      <c r="OJ120">
        <v>5</v>
      </c>
      <c r="OK120">
        <v>7</v>
      </c>
      <c r="OL120" s="139">
        <v>50672.3</v>
      </c>
      <c r="OM120" s="139"/>
      <c r="ON120" s="200">
        <v>0</v>
      </c>
      <c r="OO120" s="200"/>
      <c r="OP120" s="200"/>
      <c r="OQ120" s="200">
        <v>0</v>
      </c>
      <c r="OR120" s="200">
        <v>0</v>
      </c>
      <c r="OT120">
        <f t="shared" si="250"/>
        <v>0</v>
      </c>
      <c r="OV120">
        <v>1</v>
      </c>
      <c r="OX120">
        <v>1</v>
      </c>
      <c r="PA120">
        <f t="shared" si="273"/>
        <v>1</v>
      </c>
      <c r="PC120">
        <f t="shared" si="274"/>
        <v>0</v>
      </c>
      <c r="PF120" s="117" t="s">
        <v>1189</v>
      </c>
      <c r="PG120">
        <v>50</v>
      </c>
      <c r="PH120" t="str">
        <f t="shared" si="275"/>
        <v>FALSE</v>
      </c>
      <c r="PI120">
        <f>ROUND(MARGIN!$J36,0)</f>
        <v>7</v>
      </c>
      <c r="PJ120">
        <f t="shared" si="276"/>
        <v>5</v>
      </c>
      <c r="PK120">
        <f t="shared" si="277"/>
        <v>7</v>
      </c>
      <c r="PL120" s="139">
        <f>PK120*10000*MARGIN!$G36/MARGIN!$D36</f>
        <v>50672.3</v>
      </c>
      <c r="PM120" s="139"/>
      <c r="PN120" s="200">
        <f t="shared" si="278"/>
        <v>0</v>
      </c>
      <c r="PO120" s="200"/>
      <c r="PP120" s="200"/>
      <c r="PQ120" s="200">
        <f t="shared" si="254"/>
        <v>0</v>
      </c>
      <c r="PR120" s="200">
        <f t="shared" si="279"/>
        <v>0</v>
      </c>
      <c r="PT120">
        <f t="shared" si="256"/>
        <v>0</v>
      </c>
      <c r="PV120">
        <v>1</v>
      </c>
      <c r="PX120">
        <v>1</v>
      </c>
      <c r="QA120">
        <f t="shared" si="280"/>
        <v>1</v>
      </c>
      <c r="QC120">
        <f t="shared" si="281"/>
        <v>0</v>
      </c>
      <c r="QF120" s="117" t="s">
        <v>1189</v>
      </c>
      <c r="QG120">
        <v>50</v>
      </c>
      <c r="QH120" t="str">
        <f t="shared" si="282"/>
        <v>FALSE</v>
      </c>
      <c r="QI120">
        <f>ROUND(MARGIN!$J36,0)</f>
        <v>7</v>
      </c>
      <c r="QJ120">
        <f t="shared" si="283"/>
        <v>5</v>
      </c>
      <c r="QK120">
        <f t="shared" si="284"/>
        <v>7</v>
      </c>
      <c r="QL120" s="139">
        <f>QK120*10000*MARGIN!$G36/MARGIN!$D36</f>
        <v>50672.3</v>
      </c>
      <c r="QM120" s="139"/>
      <c r="QN120" s="200">
        <f t="shared" si="285"/>
        <v>0</v>
      </c>
      <c r="QO120" s="200"/>
      <c r="QP120" s="200"/>
      <c r="QQ120" s="200">
        <f t="shared" si="260"/>
        <v>0</v>
      </c>
      <c r="QR120" s="200">
        <f t="shared" si="286"/>
        <v>0</v>
      </c>
    </row>
    <row r="121" spans="1:460" x14ac:dyDescent="0.25">
      <c r="A121" t="s">
        <v>1187</v>
      </c>
      <c r="B121" s="167" t="s">
        <v>16</v>
      </c>
      <c r="D121" s="117" t="s">
        <v>788</v>
      </c>
      <c r="E121">
        <v>50</v>
      </c>
      <c r="F121" t="e">
        <f>IF(#REF!="","FALSE","TRUE")</f>
        <v>#REF!</v>
      </c>
      <c r="G121">
        <f>ROUND(MARGIN!$J39,0)</f>
        <v>5</v>
      </c>
      <c r="I121" t="e">
        <f>-#REF!+J121</f>
        <v>#REF!</v>
      </c>
      <c r="J121">
        <v>-1</v>
      </c>
      <c r="K121" s="117" t="s">
        <v>788</v>
      </c>
      <c r="L121">
        <v>50</v>
      </c>
      <c r="M121" t="str">
        <f t="shared" si="216"/>
        <v>TRUE</v>
      </c>
      <c r="N121">
        <f>ROUND(MARGIN!$J39,0)</f>
        <v>5</v>
      </c>
      <c r="O121">
        <v>10</v>
      </c>
      <c r="P121">
        <f t="shared" si="217"/>
        <v>0</v>
      </c>
      <c r="Q121">
        <v>-1</v>
      </c>
      <c r="S121" t="s">
        <v>929</v>
      </c>
      <c r="T121" s="117" t="s">
        <v>788</v>
      </c>
      <c r="U121">
        <v>50</v>
      </c>
      <c r="V121" t="str">
        <f t="shared" si="218"/>
        <v>TRUE</v>
      </c>
      <c r="W121">
        <f>ROUND(MARGIN!$J39,0)</f>
        <v>5</v>
      </c>
      <c r="Z121">
        <f t="shared" si="219"/>
        <v>2</v>
      </c>
      <c r="AA121">
        <v>1</v>
      </c>
      <c r="AC121" t="s">
        <v>929</v>
      </c>
      <c r="AD121" s="117" t="s">
        <v>962</v>
      </c>
      <c r="AE121">
        <v>50</v>
      </c>
      <c r="AF121" t="str">
        <f t="shared" si="220"/>
        <v>TRUE</v>
      </c>
      <c r="AG121">
        <f>ROUND(MARGIN!$J39,0)</f>
        <v>5</v>
      </c>
      <c r="AH121">
        <f t="shared" si="221"/>
        <v>5</v>
      </c>
      <c r="AK121">
        <f t="shared" si="222"/>
        <v>-2</v>
      </c>
      <c r="AL121">
        <v>-1</v>
      </c>
      <c r="AN121" t="s">
        <v>929</v>
      </c>
      <c r="AO121" s="117" t="s">
        <v>962</v>
      </c>
      <c r="AP121">
        <v>50</v>
      </c>
      <c r="AQ121" t="str">
        <f t="shared" si="223"/>
        <v>TRUE</v>
      </c>
      <c r="AR121">
        <f>ROUND(MARGIN!$J39,0)</f>
        <v>5</v>
      </c>
      <c r="AS121">
        <f t="shared" si="224"/>
        <v>5</v>
      </c>
      <c r="AV121">
        <f t="shared" si="225"/>
        <v>2</v>
      </c>
      <c r="AW121">
        <v>1</v>
      </c>
      <c r="AY121" t="s">
        <v>929</v>
      </c>
      <c r="AZ121" s="117" t="s">
        <v>962</v>
      </c>
      <c r="BA121">
        <v>50</v>
      </c>
      <c r="BB121" t="str">
        <f t="shared" si="226"/>
        <v>TRUE</v>
      </c>
      <c r="BC121">
        <f>ROUND(MARGIN!$J39,0)</f>
        <v>5</v>
      </c>
      <c r="BD121">
        <f t="shared" si="227"/>
        <v>5</v>
      </c>
      <c r="BG121">
        <f t="shared" si="228"/>
        <v>-1</v>
      </c>
      <c r="BK121" t="s">
        <v>929</v>
      </c>
      <c r="BL121" s="117" t="s">
        <v>962</v>
      </c>
      <c r="BM121">
        <v>50</v>
      </c>
      <c r="BN121" t="str">
        <f t="shared" si="229"/>
        <v>FALSE</v>
      </c>
      <c r="BO121">
        <f>ROUND(MARGIN!$J39,0)</f>
        <v>5</v>
      </c>
      <c r="BP121">
        <f t="shared" si="230"/>
        <v>5</v>
      </c>
      <c r="BT121">
        <f t="shared" si="231"/>
        <v>1</v>
      </c>
      <c r="BU121">
        <v>1</v>
      </c>
      <c r="BV121">
        <v>-1</v>
      </c>
      <c r="BW121">
        <v>-1</v>
      </c>
      <c r="BX121">
        <f t="shared" si="232"/>
        <v>0</v>
      </c>
      <c r="BY121">
        <f t="shared" si="233"/>
        <v>1</v>
      </c>
      <c r="BZ121" s="187">
        <v>-1.4703060781400001E-2</v>
      </c>
      <c r="CA121" s="117" t="s">
        <v>962</v>
      </c>
      <c r="CB121">
        <v>50</v>
      </c>
      <c r="CC121" t="str">
        <f t="shared" si="234"/>
        <v>TRUE</v>
      </c>
      <c r="CD121">
        <f>ROUND(MARGIN!$J37,0)</f>
        <v>5</v>
      </c>
      <c r="CE121">
        <f t="shared" si="235"/>
        <v>4</v>
      </c>
      <c r="CF121">
        <f t="shared" si="262"/>
        <v>5</v>
      </c>
      <c r="CG121" s="139">
        <f>CF121*10000*MARGIN!$G37/MARGIN!$D37</f>
        <v>50000</v>
      </c>
      <c r="CH121" s="145">
        <f t="shared" si="236"/>
        <v>-735.15303907000009</v>
      </c>
      <c r="CI121" s="145">
        <f t="shared" si="237"/>
        <v>735.15303907000009</v>
      </c>
      <c r="CK121">
        <f t="shared" si="238"/>
        <v>-2</v>
      </c>
      <c r="CL121">
        <v>-1</v>
      </c>
      <c r="CM121">
        <v>-1</v>
      </c>
      <c r="CN121">
        <v>-1</v>
      </c>
      <c r="CO121">
        <f t="shared" si="239"/>
        <v>1</v>
      </c>
      <c r="CP121">
        <f t="shared" si="240"/>
        <v>1</v>
      </c>
      <c r="CQ121">
        <v>-5.4934355494999998E-3</v>
      </c>
      <c r="CR121" s="117" t="s">
        <v>1189</v>
      </c>
      <c r="CS121">
        <v>50</v>
      </c>
      <c r="CT121" t="str">
        <f t="shared" si="241"/>
        <v>TRUE</v>
      </c>
      <c r="CU121">
        <f>ROUND(MARGIN!$J37,0)</f>
        <v>5</v>
      </c>
      <c r="CV121">
        <f t="shared" si="263"/>
        <v>6</v>
      </c>
      <c r="CW121">
        <f t="shared" si="264"/>
        <v>5</v>
      </c>
      <c r="CX121" s="139">
        <f>CW121*10000*MARGIN!$G37/MARGIN!$D37</f>
        <v>50000</v>
      </c>
      <c r="CY121" s="200">
        <f t="shared" si="242"/>
        <v>274.671777475</v>
      </c>
      <c r="CZ121" s="200">
        <f t="shared" si="243"/>
        <v>274.671777475</v>
      </c>
      <c r="DB121">
        <f t="shared" si="244"/>
        <v>0</v>
      </c>
      <c r="DC121">
        <v>-1</v>
      </c>
      <c r="DD121">
        <v>1</v>
      </c>
      <c r="DE121">
        <v>-1</v>
      </c>
      <c r="DF121">
        <f t="shared" si="245"/>
        <v>1</v>
      </c>
      <c r="DG121">
        <f t="shared" si="246"/>
        <v>0</v>
      </c>
      <c r="DH121">
        <v>-5.4310300407100004E-3</v>
      </c>
      <c r="DI121" s="117" t="s">
        <v>1189</v>
      </c>
      <c r="DJ121">
        <v>50</v>
      </c>
      <c r="DK121" t="str">
        <f t="shared" si="247"/>
        <v>TRUE</v>
      </c>
      <c r="DL121">
        <f>ROUND(MARGIN!$J37,0)</f>
        <v>5</v>
      </c>
      <c r="DM121">
        <f t="shared" si="265"/>
        <v>4</v>
      </c>
      <c r="DN121">
        <f t="shared" si="266"/>
        <v>5</v>
      </c>
      <c r="DO121" s="139">
        <f>DN121*10000*MARGIN!$G37/MARGIN!$D37</f>
        <v>50000</v>
      </c>
      <c r="DP121" s="200">
        <f t="shared" si="248"/>
        <v>271.55150203549999</v>
      </c>
      <c r="DQ121" s="200">
        <f t="shared" si="249"/>
        <v>-271.55150203549999</v>
      </c>
      <c r="DS121">
        <v>0</v>
      </c>
      <c r="DT121">
        <v>-1</v>
      </c>
      <c r="DU121">
        <v>-1</v>
      </c>
      <c r="DV121">
        <v>-1</v>
      </c>
      <c r="DW121">
        <v>1</v>
      </c>
      <c r="DX121">
        <v>1</v>
      </c>
      <c r="DY121">
        <v>-6.1963775023799999E-3</v>
      </c>
      <c r="DZ121" s="117" t="s">
        <v>1189</v>
      </c>
      <c r="EA121">
        <v>50</v>
      </c>
      <c r="EB121" t="s">
        <v>1273</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1273</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1273</v>
      </c>
      <c r="FP121">
        <v>8</v>
      </c>
      <c r="FQ121">
        <v>10</v>
      </c>
      <c r="FR121">
        <v>8</v>
      </c>
      <c r="FS121" s="139">
        <v>80000</v>
      </c>
      <c r="FT121" s="200">
        <v>0</v>
      </c>
      <c r="FU121" s="200"/>
      <c r="FV121" s="200">
        <v>0</v>
      </c>
      <c r="FX121">
        <v>0</v>
      </c>
      <c r="FZ121">
        <v>-1</v>
      </c>
      <c r="GB121">
        <v>-1</v>
      </c>
      <c r="GE121">
        <v>1</v>
      </c>
      <c r="GG121">
        <v>0</v>
      </c>
      <c r="GJ121" s="117" t="s">
        <v>1189</v>
      </c>
      <c r="GK121">
        <v>50</v>
      </c>
      <c r="GL121" t="s">
        <v>1283</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1283</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1283</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1283</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1283</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1283</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1283</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1283</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1283</v>
      </c>
      <c r="OI121">
        <v>5</v>
      </c>
      <c r="OJ121">
        <v>4</v>
      </c>
      <c r="OK121">
        <v>5</v>
      </c>
      <c r="OL121" s="139">
        <v>50000</v>
      </c>
      <c r="OM121" s="139"/>
      <c r="ON121" s="200">
        <v>0</v>
      </c>
      <c r="OO121" s="200"/>
      <c r="OP121" s="200"/>
      <c r="OQ121" s="200">
        <v>0</v>
      </c>
      <c r="OR121" s="200">
        <v>0</v>
      </c>
      <c r="OT121">
        <f t="shared" si="250"/>
        <v>0</v>
      </c>
      <c r="OV121">
        <v>-1</v>
      </c>
      <c r="OX121">
        <v>-1</v>
      </c>
      <c r="PA121">
        <f t="shared" si="273"/>
        <v>1</v>
      </c>
      <c r="PC121">
        <f t="shared" si="274"/>
        <v>0</v>
      </c>
      <c r="PF121" s="117" t="s">
        <v>1189</v>
      </c>
      <c r="PG121">
        <v>50</v>
      </c>
      <c r="PH121" t="str">
        <f t="shared" si="275"/>
        <v>FALSE</v>
      </c>
      <c r="PI121">
        <f>ROUND(MARGIN!$J37,0)</f>
        <v>5</v>
      </c>
      <c r="PJ121">
        <f t="shared" si="276"/>
        <v>4</v>
      </c>
      <c r="PK121">
        <f t="shared" si="277"/>
        <v>5</v>
      </c>
      <c r="PL121" s="139">
        <f>PK121*10000*MARGIN!$G37/MARGIN!$D37</f>
        <v>50000</v>
      </c>
      <c r="PM121" s="139"/>
      <c r="PN121" s="200">
        <f t="shared" si="278"/>
        <v>0</v>
      </c>
      <c r="PO121" s="200"/>
      <c r="PP121" s="200"/>
      <c r="PQ121" s="200">
        <f t="shared" si="254"/>
        <v>0</v>
      </c>
      <c r="PR121" s="200">
        <f t="shared" si="279"/>
        <v>0</v>
      </c>
      <c r="PT121">
        <f t="shared" si="256"/>
        <v>0</v>
      </c>
      <c r="PV121">
        <v>-1</v>
      </c>
      <c r="PX121">
        <v>-1</v>
      </c>
      <c r="QA121">
        <f t="shared" si="280"/>
        <v>1</v>
      </c>
      <c r="QC121">
        <f t="shared" si="281"/>
        <v>0</v>
      </c>
      <c r="QF121" s="117" t="s">
        <v>1189</v>
      </c>
      <c r="QG121">
        <v>50</v>
      </c>
      <c r="QH121" t="str">
        <f t="shared" si="282"/>
        <v>FALSE</v>
      </c>
      <c r="QI121">
        <f>ROUND(MARGIN!$J37,0)</f>
        <v>5</v>
      </c>
      <c r="QJ121">
        <f t="shared" si="283"/>
        <v>4</v>
      </c>
      <c r="QK121">
        <f t="shared" si="284"/>
        <v>5</v>
      </c>
      <c r="QL121" s="139">
        <f>QK121*10000*MARGIN!$G37/MARGIN!$D37</f>
        <v>50000</v>
      </c>
      <c r="QM121" s="139"/>
      <c r="QN121" s="200">
        <f t="shared" si="285"/>
        <v>0</v>
      </c>
      <c r="QO121" s="200"/>
      <c r="QP121" s="200"/>
      <c r="QQ121" s="200">
        <f t="shared" si="260"/>
        <v>0</v>
      </c>
      <c r="QR121" s="200">
        <f t="shared" si="286"/>
        <v>0</v>
      </c>
    </row>
    <row r="122" spans="1:460" x14ac:dyDescent="0.25">
      <c r="A122" t="s">
        <v>1186</v>
      </c>
      <c r="B122" s="167" t="s">
        <v>15</v>
      </c>
      <c r="D122" s="117" t="s">
        <v>788</v>
      </c>
      <c r="E122">
        <v>50</v>
      </c>
      <c r="F122" t="e">
        <f>IF(#REF!="","FALSE","TRUE")</f>
        <v>#REF!</v>
      </c>
      <c r="G122">
        <f>ROUND(MARGIN!$J38,0)</f>
        <v>5</v>
      </c>
      <c r="I122" t="e">
        <f>-#REF!+J122</f>
        <v>#REF!</v>
      </c>
      <c r="J122">
        <v>1</v>
      </c>
      <c r="K122" s="117" t="s">
        <v>788</v>
      </c>
      <c r="L122">
        <v>50</v>
      </c>
      <c r="M122" t="str">
        <f t="shared" si="216"/>
        <v>TRUE</v>
      </c>
      <c r="N122">
        <f>ROUND(MARGIN!$J38,0)</f>
        <v>5</v>
      </c>
      <c r="P122">
        <f t="shared" si="217"/>
        <v>0</v>
      </c>
      <c r="Q122">
        <v>1</v>
      </c>
      <c r="R122">
        <v>-1</v>
      </c>
      <c r="S122" t="s">
        <v>943</v>
      </c>
      <c r="T122" s="117" t="s">
        <v>788</v>
      </c>
      <c r="U122">
        <v>50</v>
      </c>
      <c r="V122" t="str">
        <f t="shared" si="218"/>
        <v>TRUE</v>
      </c>
      <c r="W122">
        <f>ROUND(MARGIN!$J38,0)</f>
        <v>5</v>
      </c>
      <c r="Z122">
        <f t="shared" si="219"/>
        <v>0</v>
      </c>
      <c r="AA122">
        <v>1</v>
      </c>
      <c r="AB122">
        <v>1</v>
      </c>
      <c r="AC122" t="s">
        <v>970</v>
      </c>
      <c r="AD122" s="117" t="s">
        <v>32</v>
      </c>
      <c r="AE122">
        <v>50</v>
      </c>
      <c r="AF122" t="str">
        <f t="shared" si="220"/>
        <v>TRUE</v>
      </c>
      <c r="AG122">
        <f>ROUND(MARGIN!$J38,0)</f>
        <v>5</v>
      </c>
      <c r="AH122">
        <f t="shared" si="221"/>
        <v>6</v>
      </c>
      <c r="AK122">
        <f t="shared" si="222"/>
        <v>0</v>
      </c>
      <c r="AL122">
        <v>1</v>
      </c>
      <c r="AM122">
        <v>1</v>
      </c>
      <c r="AN122" t="s">
        <v>970</v>
      </c>
      <c r="AO122" s="117" t="s">
        <v>32</v>
      </c>
      <c r="AP122">
        <v>50</v>
      </c>
      <c r="AQ122" t="str">
        <f t="shared" si="223"/>
        <v>TRUE</v>
      </c>
      <c r="AR122">
        <f>ROUND(MARGIN!$J38,0)</f>
        <v>5</v>
      </c>
      <c r="AS122">
        <f t="shared" si="224"/>
        <v>6</v>
      </c>
      <c r="AV122">
        <f t="shared" si="225"/>
        <v>0</v>
      </c>
      <c r="AW122">
        <v>1</v>
      </c>
      <c r="AY122" t="s">
        <v>970</v>
      </c>
      <c r="AZ122" s="118" t="s">
        <v>962</v>
      </c>
      <c r="BA122">
        <v>50</v>
      </c>
      <c r="BB122" t="str">
        <f t="shared" si="226"/>
        <v>TRUE</v>
      </c>
      <c r="BC122">
        <f>ROUND(MARGIN!$J38,0)</f>
        <v>5</v>
      </c>
      <c r="BD122">
        <f t="shared" si="227"/>
        <v>5</v>
      </c>
      <c r="BG122">
        <f t="shared" si="228"/>
        <v>-1</v>
      </c>
      <c r="BK122" t="s">
        <v>970</v>
      </c>
      <c r="BL122" s="118" t="s">
        <v>962</v>
      </c>
      <c r="BM122">
        <v>50</v>
      </c>
      <c r="BN122" t="str">
        <f t="shared" si="229"/>
        <v>FALSE</v>
      </c>
      <c r="BO122">
        <f>ROUND(MARGIN!$J38,0)</f>
        <v>5</v>
      </c>
      <c r="BP122">
        <f t="shared" si="230"/>
        <v>5</v>
      </c>
      <c r="BT122">
        <f t="shared" si="231"/>
        <v>1</v>
      </c>
      <c r="BU122">
        <v>1</v>
      </c>
      <c r="BV122">
        <v>-1</v>
      </c>
      <c r="BW122">
        <v>-1</v>
      </c>
      <c r="BX122">
        <f t="shared" si="232"/>
        <v>0</v>
      </c>
      <c r="BY122">
        <f t="shared" si="233"/>
        <v>1</v>
      </c>
      <c r="BZ122" s="187">
        <v>-1.18205836986E-2</v>
      </c>
      <c r="CA122" s="118" t="s">
        <v>962</v>
      </c>
      <c r="CB122">
        <v>50</v>
      </c>
      <c r="CC122" t="str">
        <f t="shared" si="234"/>
        <v>TRUE</v>
      </c>
      <c r="CD122">
        <f>ROUND(MARGIN!$J38,0)</f>
        <v>5</v>
      </c>
      <c r="CE122">
        <f t="shared" si="235"/>
        <v>4</v>
      </c>
      <c r="CF122">
        <f t="shared" si="262"/>
        <v>5</v>
      </c>
      <c r="CG122" s="139">
        <f>CF122*10000*MARGIN!$G38/MARGIN!$D38</f>
        <v>50000</v>
      </c>
      <c r="CH122" s="145">
        <f t="shared" si="236"/>
        <v>-591.02918493000004</v>
      </c>
      <c r="CI122" s="145">
        <f t="shared" si="237"/>
        <v>591.02918493000004</v>
      </c>
      <c r="CK122">
        <f t="shared" si="238"/>
        <v>-2</v>
      </c>
      <c r="CL122">
        <v>-1</v>
      </c>
      <c r="CM122">
        <v>-1</v>
      </c>
      <c r="CN122">
        <v>-1</v>
      </c>
      <c r="CO122">
        <f t="shared" si="239"/>
        <v>1</v>
      </c>
      <c r="CP122">
        <f t="shared" si="240"/>
        <v>1</v>
      </c>
      <c r="CQ122">
        <v>-9.6437678695599997E-3</v>
      </c>
      <c r="CR122" s="118" t="s">
        <v>1189</v>
      </c>
      <c r="CS122">
        <v>50</v>
      </c>
      <c r="CT122" t="str">
        <f t="shared" si="241"/>
        <v>TRUE</v>
      </c>
      <c r="CU122">
        <f>ROUND(MARGIN!$J38,0)</f>
        <v>5</v>
      </c>
      <c r="CV122">
        <f t="shared" si="263"/>
        <v>6</v>
      </c>
      <c r="CW122">
        <f t="shared" si="264"/>
        <v>5</v>
      </c>
      <c r="CX122" s="139">
        <f>CW122*10000*MARGIN!$G38/MARGIN!$D38</f>
        <v>50000</v>
      </c>
      <c r="CY122" s="200">
        <f t="shared" si="242"/>
        <v>482.18839347799997</v>
      </c>
      <c r="CZ122" s="200">
        <f t="shared" si="243"/>
        <v>482.18839347799997</v>
      </c>
      <c r="DB122">
        <f t="shared" si="244"/>
        <v>0</v>
      </c>
      <c r="DC122">
        <v>-1</v>
      </c>
      <c r="DD122">
        <v>1</v>
      </c>
      <c r="DE122">
        <v>-1</v>
      </c>
      <c r="DF122">
        <f t="shared" si="245"/>
        <v>1</v>
      </c>
      <c r="DG122">
        <f t="shared" si="246"/>
        <v>0</v>
      </c>
      <c r="DH122">
        <v>-6.3825470888400002E-3</v>
      </c>
      <c r="DI122" s="118" t="s">
        <v>1189</v>
      </c>
      <c r="DJ122">
        <v>50</v>
      </c>
      <c r="DK122" t="str">
        <f t="shared" si="247"/>
        <v>TRUE</v>
      </c>
      <c r="DL122">
        <f>ROUND(MARGIN!$J38,0)</f>
        <v>5</v>
      </c>
      <c r="DM122">
        <f t="shared" si="265"/>
        <v>4</v>
      </c>
      <c r="DN122">
        <f t="shared" si="266"/>
        <v>5</v>
      </c>
      <c r="DO122" s="139">
        <f>DN122*10000*MARGIN!$G38/MARGIN!$D38</f>
        <v>50000</v>
      </c>
      <c r="DP122" s="200">
        <f t="shared" si="248"/>
        <v>319.12735444200001</v>
      </c>
      <c r="DQ122" s="200">
        <f t="shared" si="249"/>
        <v>-319.12735444200001</v>
      </c>
      <c r="DS122">
        <v>0</v>
      </c>
      <c r="DT122">
        <v>-1</v>
      </c>
      <c r="DU122">
        <v>-1</v>
      </c>
      <c r="DV122">
        <v>-1</v>
      </c>
      <c r="DW122">
        <v>1</v>
      </c>
      <c r="DX122">
        <v>1</v>
      </c>
      <c r="DY122">
        <v>-3.3060057796199999E-3</v>
      </c>
      <c r="DZ122" s="118" t="s">
        <v>1189</v>
      </c>
      <c r="EA122">
        <v>50</v>
      </c>
      <c r="EB122" t="s">
        <v>1273</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1273</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1273</v>
      </c>
      <c r="FP122">
        <v>8</v>
      </c>
      <c r="FQ122">
        <v>10</v>
      </c>
      <c r="FR122">
        <v>8</v>
      </c>
      <c r="FS122" s="139">
        <v>80000</v>
      </c>
      <c r="FT122" s="200">
        <v>0</v>
      </c>
      <c r="FU122" s="200"/>
      <c r="FV122" s="200">
        <v>0</v>
      </c>
      <c r="FX122">
        <v>0</v>
      </c>
      <c r="FZ122">
        <v>-1</v>
      </c>
      <c r="GB122">
        <v>-1</v>
      </c>
      <c r="GE122">
        <v>1</v>
      </c>
      <c r="GG122">
        <v>0</v>
      </c>
      <c r="GJ122" s="118" t="s">
        <v>1189</v>
      </c>
      <c r="GK122">
        <v>50</v>
      </c>
      <c r="GL122" t="s">
        <v>1283</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1283</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1283</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1283</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1283</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1283</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1283</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1283</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1283</v>
      </c>
      <c r="OI122">
        <v>5</v>
      </c>
      <c r="OJ122">
        <v>4</v>
      </c>
      <c r="OK122">
        <v>5</v>
      </c>
      <c r="OL122" s="139">
        <v>50000</v>
      </c>
      <c r="OM122" s="139"/>
      <c r="ON122" s="200">
        <v>0</v>
      </c>
      <c r="OO122" s="200"/>
      <c r="OP122" s="200"/>
      <c r="OQ122" s="200">
        <v>0</v>
      </c>
      <c r="OR122" s="200">
        <v>0</v>
      </c>
      <c r="OT122">
        <f t="shared" si="250"/>
        <v>0</v>
      </c>
      <c r="OV122">
        <v>-1</v>
      </c>
      <c r="OX122">
        <v>-1</v>
      </c>
      <c r="PA122">
        <f t="shared" si="273"/>
        <v>1</v>
      </c>
      <c r="PC122">
        <f t="shared" si="274"/>
        <v>0</v>
      </c>
      <c r="PF122" s="118" t="s">
        <v>1189</v>
      </c>
      <c r="PG122">
        <v>50</v>
      </c>
      <c r="PH122" t="str">
        <f t="shared" si="275"/>
        <v>FALSE</v>
      </c>
      <c r="PI122">
        <f>ROUND(MARGIN!$J38,0)</f>
        <v>5</v>
      </c>
      <c r="PJ122">
        <f t="shared" si="276"/>
        <v>4</v>
      </c>
      <c r="PK122">
        <f t="shared" si="277"/>
        <v>5</v>
      </c>
      <c r="PL122" s="139">
        <f>PK122*10000*MARGIN!$G38/MARGIN!$D38</f>
        <v>50000</v>
      </c>
      <c r="PM122" s="139"/>
      <c r="PN122" s="200">
        <f t="shared" si="278"/>
        <v>0</v>
      </c>
      <c r="PO122" s="200"/>
      <c r="PP122" s="200"/>
      <c r="PQ122" s="200">
        <f t="shared" si="254"/>
        <v>0</v>
      </c>
      <c r="PR122" s="200">
        <f t="shared" si="279"/>
        <v>0</v>
      </c>
      <c r="PT122">
        <f t="shared" si="256"/>
        <v>0</v>
      </c>
      <c r="PV122">
        <v>-1</v>
      </c>
      <c r="PX122">
        <v>-1</v>
      </c>
      <c r="QA122">
        <f t="shared" si="280"/>
        <v>1</v>
      </c>
      <c r="QC122">
        <f t="shared" si="281"/>
        <v>0</v>
      </c>
      <c r="QF122" s="118" t="s">
        <v>1189</v>
      </c>
      <c r="QG122">
        <v>50</v>
      </c>
      <c r="QH122" t="str">
        <f t="shared" si="282"/>
        <v>FALSE</v>
      </c>
      <c r="QI122">
        <f>ROUND(MARGIN!$J38,0)</f>
        <v>5</v>
      </c>
      <c r="QJ122">
        <f t="shared" si="283"/>
        <v>4</v>
      </c>
      <c r="QK122">
        <f t="shared" si="284"/>
        <v>5</v>
      </c>
      <c r="QL122" s="139">
        <f>QK122*10000*MARGIN!$G38/MARGIN!$D38</f>
        <v>50000</v>
      </c>
      <c r="QM122" s="139"/>
      <c r="QN122" s="200">
        <f t="shared" si="285"/>
        <v>0</v>
      </c>
      <c r="QO122" s="200"/>
      <c r="QP122" s="200"/>
      <c r="QQ122" s="200">
        <f t="shared" si="260"/>
        <v>0</v>
      </c>
      <c r="QR122" s="200">
        <f t="shared" si="286"/>
        <v>0</v>
      </c>
    </row>
    <row r="123" spans="1:460" x14ac:dyDescent="0.25">
      <c r="A123" t="s">
        <v>1188</v>
      </c>
      <c r="B123" s="167" t="s">
        <v>8</v>
      </c>
      <c r="D123" s="117" t="s">
        <v>788</v>
      </c>
      <c r="E123">
        <v>50</v>
      </c>
      <c r="F123" t="e">
        <f>IF(#REF!="","FALSE","TRUE")</f>
        <v>#REF!</v>
      </c>
      <c r="G123">
        <f>ROUND(MARGIN!$J18,0)</f>
        <v>7</v>
      </c>
      <c r="I123" t="e">
        <f>-#REF!+J123</f>
        <v>#REF!</v>
      </c>
      <c r="J123">
        <v>1</v>
      </c>
      <c r="K123" s="117" t="s">
        <v>788</v>
      </c>
      <c r="L123">
        <v>50</v>
      </c>
      <c r="M123" t="str">
        <f t="shared" si="216"/>
        <v>TRUE</v>
      </c>
      <c r="N123">
        <f>ROUND(MARGIN!$J18,0)</f>
        <v>7</v>
      </c>
      <c r="P123">
        <f t="shared" si="217"/>
        <v>0</v>
      </c>
      <c r="Q123">
        <v>1</v>
      </c>
      <c r="R123">
        <v>1</v>
      </c>
      <c r="S123" t="s">
        <v>944</v>
      </c>
      <c r="T123" s="117" t="s">
        <v>788</v>
      </c>
      <c r="U123">
        <v>50</v>
      </c>
      <c r="V123" t="str">
        <f t="shared" si="218"/>
        <v>TRUE</v>
      </c>
      <c r="W123">
        <f>ROUND(MARGIN!$J18,0)</f>
        <v>7</v>
      </c>
      <c r="Z123">
        <f t="shared" si="219"/>
        <v>0</v>
      </c>
      <c r="AA123">
        <v>1</v>
      </c>
      <c r="AC123" t="s">
        <v>944</v>
      </c>
      <c r="AD123" s="117" t="s">
        <v>962</v>
      </c>
      <c r="AE123">
        <v>50</v>
      </c>
      <c r="AF123" t="str">
        <f t="shared" si="220"/>
        <v>TRUE</v>
      </c>
      <c r="AG123">
        <f>ROUND(MARGIN!$J18,0)</f>
        <v>7</v>
      </c>
      <c r="AH123">
        <f t="shared" si="221"/>
        <v>7</v>
      </c>
      <c r="AK123">
        <f t="shared" si="222"/>
        <v>0</v>
      </c>
      <c r="AL123">
        <v>1</v>
      </c>
      <c r="AN123" t="s">
        <v>944</v>
      </c>
      <c r="AO123" s="117" t="s">
        <v>962</v>
      </c>
      <c r="AP123">
        <v>50</v>
      </c>
      <c r="AQ123" t="str">
        <f t="shared" si="223"/>
        <v>TRUE</v>
      </c>
      <c r="AR123">
        <f>ROUND(MARGIN!$J18,0)</f>
        <v>7</v>
      </c>
      <c r="AS123">
        <f t="shared" si="224"/>
        <v>7</v>
      </c>
      <c r="AV123">
        <f t="shared" si="225"/>
        <v>0</v>
      </c>
      <c r="AW123">
        <v>1</v>
      </c>
      <c r="AY123" t="s">
        <v>944</v>
      </c>
      <c r="AZ123" s="117" t="s">
        <v>962</v>
      </c>
      <c r="BA123">
        <v>50</v>
      </c>
      <c r="BB123" t="str">
        <f t="shared" si="226"/>
        <v>TRUE</v>
      </c>
      <c r="BC123">
        <f>ROUND(MARGIN!$J18,0)</f>
        <v>7</v>
      </c>
      <c r="BD123">
        <f t="shared" si="227"/>
        <v>7</v>
      </c>
      <c r="BG123">
        <f t="shared" si="228"/>
        <v>-1</v>
      </c>
      <c r="BK123" t="s">
        <v>944</v>
      </c>
      <c r="BL123" s="117" t="s">
        <v>962</v>
      </c>
      <c r="BM123">
        <v>50</v>
      </c>
      <c r="BN123" t="str">
        <f t="shared" si="229"/>
        <v>FALSE</v>
      </c>
      <c r="BO123">
        <f>ROUND(MARGIN!$J18,0)</f>
        <v>7</v>
      </c>
      <c r="BP123">
        <f t="shared" si="230"/>
        <v>7</v>
      </c>
      <c r="BT123">
        <f t="shared" si="231"/>
        <v>-1</v>
      </c>
      <c r="BU123">
        <v>-1</v>
      </c>
      <c r="BV123">
        <v>-1</v>
      </c>
      <c r="BW123">
        <v>-1</v>
      </c>
      <c r="BX123">
        <f t="shared" si="232"/>
        <v>1</v>
      </c>
      <c r="BY123">
        <f t="shared" si="233"/>
        <v>1</v>
      </c>
      <c r="BZ123" s="187">
        <v>-2.1595355758499999E-2</v>
      </c>
      <c r="CA123" s="117" t="s">
        <v>962</v>
      </c>
      <c r="CB123">
        <v>50</v>
      </c>
      <c r="CC123" t="str">
        <f t="shared" si="234"/>
        <v>TRUE</v>
      </c>
      <c r="CD123">
        <f>ROUND(MARGIN!$J39,0)</f>
        <v>5</v>
      </c>
      <c r="CE123">
        <f t="shared" si="235"/>
        <v>6</v>
      </c>
      <c r="CF123">
        <f t="shared" si="262"/>
        <v>5</v>
      </c>
      <c r="CG123" s="139">
        <f>CF123*10000*MARGIN!$G39/MARGIN!$D39</f>
        <v>50000</v>
      </c>
      <c r="CH123" s="145">
        <f t="shared" si="236"/>
        <v>1079.767787925</v>
      </c>
      <c r="CI123" s="145">
        <f t="shared" si="237"/>
        <v>1079.767787925</v>
      </c>
      <c r="CK123">
        <f t="shared" si="238"/>
        <v>0</v>
      </c>
      <c r="CL123">
        <v>-1</v>
      </c>
      <c r="CM123">
        <v>-1</v>
      </c>
      <c r="CN123">
        <v>1</v>
      </c>
      <c r="CO123">
        <f t="shared" si="239"/>
        <v>0</v>
      </c>
      <c r="CP123">
        <f t="shared" si="240"/>
        <v>0</v>
      </c>
      <c r="CQ123">
        <v>9.6418344834099997E-3</v>
      </c>
      <c r="CR123" s="117" t="s">
        <v>1189</v>
      </c>
      <c r="CS123">
        <v>50</v>
      </c>
      <c r="CT123" t="str">
        <f t="shared" si="241"/>
        <v>TRUE</v>
      </c>
      <c r="CU123">
        <f>ROUND(MARGIN!$J39,0)</f>
        <v>5</v>
      </c>
      <c r="CV123">
        <f t="shared" si="263"/>
        <v>6</v>
      </c>
      <c r="CW123">
        <f t="shared" si="264"/>
        <v>5</v>
      </c>
      <c r="CX123" s="139">
        <f>CW123*10000*MARGIN!$G39/MARGIN!$D39</f>
        <v>50000</v>
      </c>
      <c r="CY123" s="200">
        <f t="shared" si="242"/>
        <v>-482.09172417049996</v>
      </c>
      <c r="CZ123" s="200">
        <f t="shared" si="243"/>
        <v>-482.09172417049996</v>
      </c>
      <c r="DB123">
        <f t="shared" si="244"/>
        <v>2</v>
      </c>
      <c r="DC123">
        <v>1</v>
      </c>
      <c r="DD123">
        <v>-1</v>
      </c>
      <c r="DE123">
        <v>-1</v>
      </c>
      <c r="DF123">
        <f t="shared" si="245"/>
        <v>0</v>
      </c>
      <c r="DG123">
        <f t="shared" si="246"/>
        <v>1</v>
      </c>
      <c r="DH123">
        <v>-1.89693329118E-3</v>
      </c>
      <c r="DI123" s="117" t="s">
        <v>1189</v>
      </c>
      <c r="DJ123">
        <v>50</v>
      </c>
      <c r="DK123" t="str">
        <f t="shared" si="247"/>
        <v>TRUE</v>
      </c>
      <c r="DL123">
        <f>ROUND(MARGIN!$J39,0)</f>
        <v>5</v>
      </c>
      <c r="DM123">
        <f t="shared" si="265"/>
        <v>4</v>
      </c>
      <c r="DN123">
        <f t="shared" si="266"/>
        <v>5</v>
      </c>
      <c r="DO123" s="139">
        <f>DN123*10000*MARGIN!$G39/MARGIN!$D39</f>
        <v>50000</v>
      </c>
      <c r="DP123" s="200">
        <f t="shared" si="248"/>
        <v>-94.846664559000004</v>
      </c>
      <c r="DQ123" s="200">
        <f t="shared" si="249"/>
        <v>94.846664559000004</v>
      </c>
      <c r="DS123">
        <v>0</v>
      </c>
      <c r="DT123">
        <v>1</v>
      </c>
      <c r="DU123">
        <v>-1</v>
      </c>
      <c r="DV123">
        <v>-1</v>
      </c>
      <c r="DW123">
        <v>0</v>
      </c>
      <c r="DX123">
        <v>1</v>
      </c>
      <c r="DY123">
        <v>-3.30730962008E-3</v>
      </c>
      <c r="DZ123" s="117" t="s">
        <v>1189</v>
      </c>
      <c r="EA123">
        <v>50</v>
      </c>
      <c r="EB123" t="s">
        <v>1273</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1273</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1273</v>
      </c>
      <c r="FP123">
        <v>8</v>
      </c>
      <c r="FQ123">
        <v>10</v>
      </c>
      <c r="FR123">
        <v>8</v>
      </c>
      <c r="FS123" s="139">
        <v>80000</v>
      </c>
      <c r="FT123" s="200">
        <v>0</v>
      </c>
      <c r="FU123" s="200"/>
      <c r="FV123" s="200">
        <v>0</v>
      </c>
      <c r="FX123">
        <v>0</v>
      </c>
      <c r="FZ123">
        <v>-1</v>
      </c>
      <c r="GB123">
        <v>-1</v>
      </c>
      <c r="GE123">
        <v>1</v>
      </c>
      <c r="GG123">
        <v>0</v>
      </c>
      <c r="GJ123" s="117" t="s">
        <v>1189</v>
      </c>
      <c r="GK123">
        <v>50</v>
      </c>
      <c r="GL123" t="s">
        <v>1283</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1283</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1283</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1283</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1283</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1283</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1283</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1283</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1283</v>
      </c>
      <c r="OI123">
        <v>5</v>
      </c>
      <c r="OJ123">
        <v>4</v>
      </c>
      <c r="OK123">
        <v>5</v>
      </c>
      <c r="OL123" s="139">
        <v>50000</v>
      </c>
      <c r="OM123" s="139"/>
      <c r="ON123" s="200">
        <v>0</v>
      </c>
      <c r="OO123" s="200"/>
      <c r="OP123" s="200"/>
      <c r="OQ123" s="200">
        <v>0</v>
      </c>
      <c r="OR123" s="200">
        <v>0</v>
      </c>
      <c r="OT123">
        <f t="shared" si="250"/>
        <v>0</v>
      </c>
      <c r="OV123">
        <v>-1</v>
      </c>
      <c r="OX123">
        <v>-1</v>
      </c>
      <c r="PA123">
        <f t="shared" si="273"/>
        <v>1</v>
      </c>
      <c r="PC123">
        <f t="shared" si="274"/>
        <v>0</v>
      </c>
      <c r="PF123" s="117" t="s">
        <v>1189</v>
      </c>
      <c r="PG123">
        <v>50</v>
      </c>
      <c r="PH123" t="str">
        <f t="shared" si="275"/>
        <v>FALSE</v>
      </c>
      <c r="PI123">
        <f>ROUND(MARGIN!$J39,0)</f>
        <v>5</v>
      </c>
      <c r="PJ123">
        <f t="shared" si="276"/>
        <v>4</v>
      </c>
      <c r="PK123">
        <f t="shared" si="277"/>
        <v>5</v>
      </c>
      <c r="PL123" s="139">
        <f>PK123*10000*MARGIN!$G39/MARGIN!$D39</f>
        <v>50000</v>
      </c>
      <c r="PM123" s="139"/>
      <c r="PN123" s="200">
        <f t="shared" si="278"/>
        <v>0</v>
      </c>
      <c r="PO123" s="200"/>
      <c r="PP123" s="200"/>
      <c r="PQ123" s="200">
        <f t="shared" si="254"/>
        <v>0</v>
      </c>
      <c r="PR123" s="200">
        <f t="shared" si="279"/>
        <v>0</v>
      </c>
      <c r="PT123">
        <f t="shared" si="256"/>
        <v>0</v>
      </c>
      <c r="PV123">
        <v>-1</v>
      </c>
      <c r="PX123">
        <v>-1</v>
      </c>
      <c r="QA123">
        <f t="shared" si="280"/>
        <v>1</v>
      </c>
      <c r="QC123">
        <f t="shared" si="281"/>
        <v>0</v>
      </c>
      <c r="QF123" s="117" t="s">
        <v>1189</v>
      </c>
      <c r="QG123">
        <v>50</v>
      </c>
      <c r="QH123" t="str">
        <f t="shared" si="282"/>
        <v>FALSE</v>
      </c>
      <c r="QI123">
        <f>ROUND(MARGIN!$J39,0)</f>
        <v>5</v>
      </c>
      <c r="QJ123">
        <f t="shared" si="283"/>
        <v>4</v>
      </c>
      <c r="QK123">
        <f t="shared" si="284"/>
        <v>5</v>
      </c>
      <c r="QL123" s="139">
        <f>QK123*10000*MARGIN!$G39/MARGIN!$D39</f>
        <v>50000</v>
      </c>
      <c r="QM123" s="139"/>
      <c r="QN123" s="200">
        <f t="shared" si="285"/>
        <v>0</v>
      </c>
      <c r="QO123" s="200"/>
      <c r="QP123" s="200"/>
      <c r="QQ123" s="200">
        <f t="shared" si="260"/>
        <v>0</v>
      </c>
      <c r="QR123" s="200">
        <f t="shared" si="286"/>
        <v>0</v>
      </c>
    </row>
    <row r="127" spans="1:460" x14ac:dyDescent="0.25">
      <c r="KU127">
        <v>1</v>
      </c>
      <c r="KV127">
        <v>1</v>
      </c>
      <c r="KW127">
        <v>-11</v>
      </c>
    </row>
    <row r="128" spans="1:460" x14ac:dyDescent="0.25">
      <c r="KU128">
        <v>1</v>
      </c>
      <c r="KV128">
        <v>-1</v>
      </c>
      <c r="KW128">
        <v>-11</v>
      </c>
    </row>
  </sheetData>
  <sortState ref="EJ2:EV9">
    <sortCondition ref="EJ2:EJ9"/>
  </sortState>
  <conditionalFormatting sqref="O15:O92 H15:I92 Y15:Y92">
    <cfRule type="colorScale" priority="937">
      <colorScale>
        <cfvo type="min"/>
        <cfvo type="percentile" val="50"/>
        <cfvo type="max"/>
        <color rgb="FFF8696B"/>
        <color rgb="FFFFEB84"/>
        <color rgb="FF63BE7B"/>
      </colorScale>
    </cfRule>
  </conditionalFormatting>
  <conditionalFormatting sqref="G96:G123">
    <cfRule type="colorScale" priority="859">
      <colorScale>
        <cfvo type="min"/>
        <cfvo type="percentile" val="50"/>
        <cfvo type="max"/>
        <color rgb="FFF8696B"/>
        <color rgb="FFFFEB84"/>
        <color rgb="FF63BE7B"/>
      </colorScale>
    </cfRule>
  </conditionalFormatting>
  <conditionalFormatting sqref="D96:E123">
    <cfRule type="colorScale" priority="857">
      <colorScale>
        <cfvo type="min"/>
        <cfvo type="percentile" val="50"/>
        <cfvo type="max"/>
        <color rgb="FFF8696B"/>
        <color rgb="FFFFEB84"/>
        <color rgb="FF63BE7B"/>
      </colorScale>
    </cfRule>
  </conditionalFormatting>
  <conditionalFormatting sqref="D94:E95">
    <cfRule type="colorScale" priority="856">
      <colorScale>
        <cfvo type="min"/>
        <cfvo type="percentile" val="50"/>
        <cfvo type="max"/>
        <color rgb="FFF8696B"/>
        <color rgb="FFFFEB84"/>
        <color rgb="FF63BE7B"/>
      </colorScale>
    </cfRule>
  </conditionalFormatting>
  <conditionalFormatting sqref="F96:F123">
    <cfRule type="colorScale" priority="855">
      <colorScale>
        <cfvo type="min"/>
        <cfvo type="percentile" val="50"/>
        <cfvo type="max"/>
        <color rgb="FFF8696B"/>
        <color rgb="FFFFEB84"/>
        <color rgb="FF63BE7B"/>
      </colorScale>
    </cfRule>
  </conditionalFormatting>
  <conditionalFormatting sqref="N96:N123">
    <cfRule type="colorScale" priority="849">
      <colorScale>
        <cfvo type="min"/>
        <cfvo type="percentile" val="50"/>
        <cfvo type="max"/>
        <color rgb="FFF8696B"/>
        <color rgb="FFFFEB84"/>
        <color rgb="FF63BE7B"/>
      </colorScale>
    </cfRule>
  </conditionalFormatting>
  <conditionalFormatting sqref="J96:J123">
    <cfRule type="colorScale" priority="848">
      <colorScale>
        <cfvo type="min"/>
        <cfvo type="percentile" val="50"/>
        <cfvo type="max"/>
        <color rgb="FFF8696B"/>
        <color rgb="FFFFEB84"/>
        <color rgb="FF63BE7B"/>
      </colorScale>
    </cfRule>
  </conditionalFormatting>
  <conditionalFormatting sqref="K96:L123">
    <cfRule type="colorScale" priority="847">
      <colorScale>
        <cfvo type="min"/>
        <cfvo type="percentile" val="50"/>
        <cfvo type="max"/>
        <color rgb="FFF8696B"/>
        <color rgb="FFFFEB84"/>
        <color rgb="FF63BE7B"/>
      </colorScale>
    </cfRule>
  </conditionalFormatting>
  <conditionalFormatting sqref="K94:L95">
    <cfRule type="colorScale" priority="846">
      <colorScale>
        <cfvo type="min"/>
        <cfvo type="percentile" val="50"/>
        <cfvo type="max"/>
        <color rgb="FFF8696B"/>
        <color rgb="FFFFEB84"/>
        <color rgb="FF63BE7B"/>
      </colorScale>
    </cfRule>
  </conditionalFormatting>
  <conditionalFormatting sqref="M96:M123">
    <cfRule type="colorScale" priority="845">
      <colorScale>
        <cfvo type="min"/>
        <cfvo type="percentile" val="50"/>
        <cfvo type="max"/>
        <color rgb="FFF8696B"/>
        <color rgb="FFFFEB84"/>
        <color rgb="FF63BE7B"/>
      </colorScale>
    </cfRule>
  </conditionalFormatting>
  <conditionalFormatting sqref="J82:J92 J15:J24">
    <cfRule type="colorScale" priority="842">
      <colorScale>
        <cfvo type="min"/>
        <cfvo type="percentile" val="50"/>
        <cfvo type="max"/>
        <color rgb="FFF8696B"/>
        <color rgb="FFFFEB84"/>
        <color rgb="FF63BE7B"/>
      </colorScale>
    </cfRule>
  </conditionalFormatting>
  <conditionalFormatting sqref="O96:O123">
    <cfRule type="colorScale" priority="839">
      <colorScale>
        <cfvo type="min"/>
        <cfvo type="percentile" val="50"/>
        <cfvo type="max"/>
        <color rgb="FFF8696B"/>
        <color rgb="FFFFEB84"/>
        <color rgb="FF63BE7B"/>
      </colorScale>
    </cfRule>
  </conditionalFormatting>
  <conditionalFormatting sqref="I96:I123">
    <cfRule type="colorScale" priority="837">
      <colorScale>
        <cfvo type="min"/>
        <cfvo type="percentile" val="50"/>
        <cfvo type="max"/>
        <color rgb="FFF8696B"/>
        <color rgb="FFFFEB84"/>
        <color rgb="FF63BE7B"/>
      </colorScale>
    </cfRule>
  </conditionalFormatting>
  <conditionalFormatting sqref="W96:W123">
    <cfRule type="colorScale" priority="834">
      <colorScale>
        <cfvo type="min"/>
        <cfvo type="percentile" val="50"/>
        <cfvo type="max"/>
        <color rgb="FFF8696B"/>
        <color rgb="FFFFEB84"/>
        <color rgb="FF63BE7B"/>
      </colorScale>
    </cfRule>
  </conditionalFormatting>
  <conditionalFormatting sqref="Q96:S123">
    <cfRule type="colorScale" priority="833">
      <colorScale>
        <cfvo type="min"/>
        <cfvo type="percentile" val="50"/>
        <cfvo type="max"/>
        <color rgb="FFF8696B"/>
        <color rgb="FFFFEB84"/>
        <color rgb="FF63BE7B"/>
      </colorScale>
    </cfRule>
  </conditionalFormatting>
  <conditionalFormatting sqref="T96:U123">
    <cfRule type="colorScale" priority="832">
      <colorScale>
        <cfvo type="min"/>
        <cfvo type="percentile" val="50"/>
        <cfvo type="max"/>
        <color rgb="FFF8696B"/>
        <color rgb="FFFFEB84"/>
        <color rgb="FF63BE7B"/>
      </colorScale>
    </cfRule>
  </conditionalFormatting>
  <conditionalFormatting sqref="T94:U95">
    <cfRule type="colorScale" priority="831">
      <colorScale>
        <cfvo type="min"/>
        <cfvo type="percentile" val="50"/>
        <cfvo type="max"/>
        <color rgb="FFF8696B"/>
        <color rgb="FFFFEB84"/>
        <color rgb="FF63BE7B"/>
      </colorScale>
    </cfRule>
  </conditionalFormatting>
  <conditionalFormatting sqref="V96:V123">
    <cfRule type="colorScale" priority="830">
      <colorScale>
        <cfvo type="min"/>
        <cfvo type="percentile" val="50"/>
        <cfvo type="max"/>
        <color rgb="FFF8696B"/>
        <color rgb="FFFFEB84"/>
        <color rgb="FF63BE7B"/>
      </colorScale>
    </cfRule>
  </conditionalFormatting>
  <conditionalFormatting sqref="Q82:S92 Q15:S24">
    <cfRule type="colorScale" priority="827">
      <colorScale>
        <cfvo type="min"/>
        <cfvo type="percentile" val="50"/>
        <cfvo type="max"/>
        <color rgb="FFF8696B"/>
        <color rgb="FFFFEB84"/>
        <color rgb="FF63BE7B"/>
      </colorScale>
    </cfRule>
  </conditionalFormatting>
  <conditionalFormatting sqref="X96:X123">
    <cfRule type="colorScale" priority="824">
      <colorScale>
        <cfvo type="min"/>
        <cfvo type="percentile" val="50"/>
        <cfvo type="max"/>
        <color rgb="FFF8696B"/>
        <color rgb="FFFFEB84"/>
        <color rgb="FF63BE7B"/>
      </colorScale>
    </cfRule>
  </conditionalFormatting>
  <conditionalFormatting sqref="P96:P123">
    <cfRule type="colorScale" priority="822">
      <colorScale>
        <cfvo type="min"/>
        <cfvo type="percentile" val="50"/>
        <cfvo type="max"/>
        <color rgb="FFF8696B"/>
        <color rgb="FFFFEB84"/>
        <color rgb="FF63BE7B"/>
      </colorScale>
    </cfRule>
  </conditionalFormatting>
  <conditionalFormatting sqref="AG96:AG123">
    <cfRule type="colorScale" priority="819">
      <colorScale>
        <cfvo type="min"/>
        <cfvo type="percentile" val="50"/>
        <cfvo type="max"/>
        <color rgb="FFF8696B"/>
        <color rgb="FFFFEB84"/>
        <color rgb="FF63BE7B"/>
      </colorScale>
    </cfRule>
  </conditionalFormatting>
  <conditionalFormatting sqref="AA96:AC123">
    <cfRule type="colorScale" priority="818">
      <colorScale>
        <cfvo type="min"/>
        <cfvo type="percentile" val="50"/>
        <cfvo type="max"/>
        <color rgb="FFF8696B"/>
        <color rgb="FFFFEB84"/>
        <color rgb="FF63BE7B"/>
      </colorScale>
    </cfRule>
  </conditionalFormatting>
  <conditionalFormatting sqref="AD96:AE123">
    <cfRule type="colorScale" priority="817">
      <colorScale>
        <cfvo type="min"/>
        <cfvo type="percentile" val="50"/>
        <cfvo type="max"/>
        <color rgb="FFF8696B"/>
        <color rgb="FFFFEB84"/>
        <color rgb="FF63BE7B"/>
      </colorScale>
    </cfRule>
  </conditionalFormatting>
  <conditionalFormatting sqref="AD94:AE95">
    <cfRule type="colorScale" priority="816">
      <colorScale>
        <cfvo type="min"/>
        <cfvo type="percentile" val="50"/>
        <cfvo type="max"/>
        <color rgb="FFF8696B"/>
        <color rgb="FFFFEB84"/>
        <color rgb="FF63BE7B"/>
      </colorScale>
    </cfRule>
  </conditionalFormatting>
  <conditionalFormatting sqref="AF96:AF123">
    <cfRule type="colorScale" priority="815">
      <colorScale>
        <cfvo type="min"/>
        <cfvo type="percentile" val="50"/>
        <cfvo type="max"/>
        <color rgb="FFF8696B"/>
        <color rgb="FFFFEB84"/>
        <color rgb="FF63BE7B"/>
      </colorScale>
    </cfRule>
  </conditionalFormatting>
  <conditionalFormatting sqref="AA82:AC92 AA15:AC24">
    <cfRule type="colorScale" priority="812">
      <colorScale>
        <cfvo type="min"/>
        <cfvo type="percentile" val="50"/>
        <cfvo type="max"/>
        <color rgb="FFF8696B"/>
        <color rgb="FFFFEB84"/>
        <color rgb="FF63BE7B"/>
      </colorScale>
    </cfRule>
  </conditionalFormatting>
  <conditionalFormatting sqref="Z96:Z123">
    <cfRule type="colorScale" priority="805">
      <colorScale>
        <cfvo type="min"/>
        <cfvo type="percentile" val="50"/>
        <cfvo type="max"/>
        <color rgb="FFF8696B"/>
        <color rgb="FFFFEB84"/>
        <color rgb="FF63BE7B"/>
      </colorScale>
    </cfRule>
  </conditionalFormatting>
  <conditionalFormatting sqref="AH96:AH123">
    <cfRule type="colorScale" priority="803">
      <colorScale>
        <cfvo type="min"/>
        <cfvo type="percentile" val="50"/>
        <cfvo type="max"/>
        <color rgb="FFF8696B"/>
        <color rgb="FFFFEB84"/>
        <color rgb="FF63BE7B"/>
      </colorScale>
    </cfRule>
  </conditionalFormatting>
  <conditionalFormatting sqref="AR96:AR123">
    <cfRule type="colorScale" priority="786">
      <colorScale>
        <cfvo type="min"/>
        <cfvo type="percentile" val="50"/>
        <cfvo type="max"/>
        <color rgb="FFF8696B"/>
        <color rgb="FFFFEB84"/>
        <color rgb="FF63BE7B"/>
      </colorScale>
    </cfRule>
  </conditionalFormatting>
  <conditionalFormatting sqref="AL96:AN123">
    <cfRule type="colorScale" priority="785">
      <colorScale>
        <cfvo type="min"/>
        <cfvo type="percentile" val="50"/>
        <cfvo type="max"/>
        <color rgb="FFF8696B"/>
        <color rgb="FFFFEB84"/>
        <color rgb="FF63BE7B"/>
      </colorScale>
    </cfRule>
  </conditionalFormatting>
  <conditionalFormatting sqref="AO96:AP123">
    <cfRule type="colorScale" priority="784">
      <colorScale>
        <cfvo type="min"/>
        <cfvo type="percentile" val="50"/>
        <cfvo type="max"/>
        <color rgb="FFF8696B"/>
        <color rgb="FFFFEB84"/>
        <color rgb="FF63BE7B"/>
      </colorScale>
    </cfRule>
  </conditionalFormatting>
  <conditionalFormatting sqref="AO94:AP95">
    <cfRule type="colorScale" priority="783">
      <colorScale>
        <cfvo type="min"/>
        <cfvo type="percentile" val="50"/>
        <cfvo type="max"/>
        <color rgb="FFF8696B"/>
        <color rgb="FFFFEB84"/>
        <color rgb="FF63BE7B"/>
      </colorScale>
    </cfRule>
  </conditionalFormatting>
  <conditionalFormatting sqref="AQ96:AQ123">
    <cfRule type="colorScale" priority="782">
      <colorScale>
        <cfvo type="min"/>
        <cfvo type="percentile" val="50"/>
        <cfvo type="max"/>
        <color rgb="FFF8696B"/>
        <color rgb="FFFFEB84"/>
        <color rgb="FF63BE7B"/>
      </colorScale>
    </cfRule>
  </conditionalFormatting>
  <conditionalFormatting sqref="AL82:AN92 AL15:AN24">
    <cfRule type="colorScale" priority="779">
      <colorScale>
        <cfvo type="min"/>
        <cfvo type="percentile" val="50"/>
        <cfvo type="max"/>
        <color rgb="FFF8696B"/>
        <color rgb="FFFFEB84"/>
        <color rgb="FF63BE7B"/>
      </colorScale>
    </cfRule>
  </conditionalFormatting>
  <conditionalFormatting sqref="AK96:AK123">
    <cfRule type="colorScale" priority="775">
      <colorScale>
        <cfvo type="min"/>
        <cfvo type="percentile" val="50"/>
        <cfvo type="max"/>
        <color rgb="FFF8696B"/>
        <color rgb="FFFFEB84"/>
        <color rgb="FF63BE7B"/>
      </colorScale>
    </cfRule>
  </conditionalFormatting>
  <conditionalFormatting sqref="AS96:AS123">
    <cfRule type="colorScale" priority="773">
      <colorScale>
        <cfvo type="min"/>
        <cfvo type="percentile" val="50"/>
        <cfvo type="max"/>
        <color rgb="FFF8696B"/>
        <color rgb="FFFFEB84"/>
        <color rgb="FF63BE7B"/>
      </colorScale>
    </cfRule>
  </conditionalFormatting>
  <conditionalFormatting sqref="BC96:BC123">
    <cfRule type="colorScale" priority="771">
      <colorScale>
        <cfvo type="min"/>
        <cfvo type="percentile" val="50"/>
        <cfvo type="max"/>
        <color rgb="FFF8696B"/>
        <color rgb="FFFFEB84"/>
        <color rgb="FF63BE7B"/>
      </colorScale>
    </cfRule>
  </conditionalFormatting>
  <conditionalFormatting sqref="AW96:AY123">
    <cfRule type="colorScale" priority="770">
      <colorScale>
        <cfvo type="min"/>
        <cfvo type="percentile" val="50"/>
        <cfvo type="max"/>
        <color rgb="FFF8696B"/>
        <color rgb="FFFFEB84"/>
        <color rgb="FF63BE7B"/>
      </colorScale>
    </cfRule>
  </conditionalFormatting>
  <conditionalFormatting sqref="AZ96:BA123">
    <cfRule type="colorScale" priority="769">
      <colorScale>
        <cfvo type="min"/>
        <cfvo type="percentile" val="50"/>
        <cfvo type="max"/>
        <color rgb="FFF8696B"/>
        <color rgb="FFFFEB84"/>
        <color rgb="FF63BE7B"/>
      </colorScale>
    </cfRule>
  </conditionalFormatting>
  <conditionalFormatting sqref="AZ94:BA95">
    <cfRule type="colorScale" priority="768">
      <colorScale>
        <cfvo type="min"/>
        <cfvo type="percentile" val="50"/>
        <cfvo type="max"/>
        <color rgb="FFF8696B"/>
        <color rgb="FFFFEB84"/>
        <color rgb="FF63BE7B"/>
      </colorScale>
    </cfRule>
  </conditionalFormatting>
  <conditionalFormatting sqref="BB96:BB123">
    <cfRule type="colorScale" priority="767">
      <colorScale>
        <cfvo type="min"/>
        <cfvo type="percentile" val="50"/>
        <cfvo type="max"/>
        <color rgb="FFF8696B"/>
        <color rgb="FFFFEB84"/>
        <color rgb="FF63BE7B"/>
      </colorScale>
    </cfRule>
  </conditionalFormatting>
  <conditionalFormatting sqref="AW82:AY92 AW15:AY24 AX81:AX91 AX14:AX23">
    <cfRule type="colorScale" priority="764">
      <colorScale>
        <cfvo type="min"/>
        <cfvo type="percentile" val="50"/>
        <cfvo type="max"/>
        <color rgb="FFF8696B"/>
        <color rgb="FFFFEB84"/>
        <color rgb="FF63BE7B"/>
      </colorScale>
    </cfRule>
  </conditionalFormatting>
  <conditionalFormatting sqref="AV96:AV123">
    <cfRule type="colorScale" priority="760">
      <colorScale>
        <cfvo type="min"/>
        <cfvo type="percentile" val="50"/>
        <cfvo type="max"/>
        <color rgb="FFF8696B"/>
        <color rgb="FFFFEB84"/>
        <color rgb="FF63BE7B"/>
      </colorScale>
    </cfRule>
  </conditionalFormatting>
  <conditionalFormatting sqref="BD96:BD123">
    <cfRule type="colorScale" priority="758">
      <colorScale>
        <cfvo type="min"/>
        <cfvo type="percentile" val="50"/>
        <cfvo type="max"/>
        <color rgb="FFF8696B"/>
        <color rgb="FFFFEB84"/>
        <color rgb="FF63BE7B"/>
      </colorScale>
    </cfRule>
  </conditionalFormatting>
  <conditionalFormatting sqref="BO96:BO123">
    <cfRule type="colorScale" priority="756">
      <colorScale>
        <cfvo type="min"/>
        <cfvo type="percentile" val="50"/>
        <cfvo type="max"/>
        <color rgb="FFF8696B"/>
        <color rgb="FFFFEB84"/>
        <color rgb="FF63BE7B"/>
      </colorScale>
    </cfRule>
  </conditionalFormatting>
  <conditionalFormatting sqref="BH96:BK123">
    <cfRule type="colorScale" priority="755">
      <colorScale>
        <cfvo type="min"/>
        <cfvo type="percentile" val="50"/>
        <cfvo type="max"/>
        <color rgb="FFF8696B"/>
        <color rgb="FFFFEB84"/>
        <color rgb="FF63BE7B"/>
      </colorScale>
    </cfRule>
  </conditionalFormatting>
  <conditionalFormatting sqref="BL96:BM123">
    <cfRule type="colorScale" priority="754">
      <colorScale>
        <cfvo type="min"/>
        <cfvo type="percentile" val="50"/>
        <cfvo type="max"/>
        <color rgb="FFF8696B"/>
        <color rgb="FFFFEB84"/>
        <color rgb="FF63BE7B"/>
      </colorScale>
    </cfRule>
  </conditionalFormatting>
  <conditionalFormatting sqref="BL94:BM95">
    <cfRule type="colorScale" priority="753">
      <colorScale>
        <cfvo type="min"/>
        <cfvo type="percentile" val="50"/>
        <cfvo type="max"/>
        <color rgb="FFF8696B"/>
        <color rgb="FFFFEB84"/>
        <color rgb="FF63BE7B"/>
      </colorScale>
    </cfRule>
  </conditionalFormatting>
  <conditionalFormatting sqref="BN96:BN123">
    <cfRule type="colorScale" priority="752">
      <colorScale>
        <cfvo type="min"/>
        <cfvo type="percentile" val="50"/>
        <cfvo type="max"/>
        <color rgb="FFF8696B"/>
        <color rgb="FFFFEB84"/>
        <color rgb="FF63BE7B"/>
      </colorScale>
    </cfRule>
  </conditionalFormatting>
  <conditionalFormatting sqref="BH82:BI92 BH15:BI24 BK15:BK24 BK82:BK92">
    <cfRule type="colorScale" priority="749">
      <colorScale>
        <cfvo type="min"/>
        <cfvo type="percentile" val="50"/>
        <cfvo type="max"/>
        <color rgb="FFF8696B"/>
        <color rgb="FFFFEB84"/>
        <color rgb="FF63BE7B"/>
      </colorScale>
    </cfRule>
  </conditionalFormatting>
  <conditionalFormatting sqref="BG96:BG123">
    <cfRule type="colorScale" priority="745">
      <colorScale>
        <cfvo type="min"/>
        <cfvo type="percentile" val="50"/>
        <cfvo type="max"/>
        <color rgb="FFF8696B"/>
        <color rgb="FFFFEB84"/>
        <color rgb="FF63BE7B"/>
      </colorScale>
    </cfRule>
  </conditionalFormatting>
  <conditionalFormatting sqref="BP96:BP123">
    <cfRule type="colorScale" priority="743">
      <colorScale>
        <cfvo type="min"/>
        <cfvo type="percentile" val="50"/>
        <cfvo type="max"/>
        <color rgb="FFF8696B"/>
        <color rgb="FFFFEB84"/>
        <color rgb="FF63BE7B"/>
      </colorScale>
    </cfRule>
  </conditionalFormatting>
  <conditionalFormatting sqref="G15:G92">
    <cfRule type="colorScale" priority="1279">
      <colorScale>
        <cfvo type="min"/>
        <cfvo type="percentile" val="50"/>
        <cfvo type="max"/>
        <color rgb="FFF8696B"/>
        <color rgb="FFFFEB84"/>
        <color rgb="FF63BE7B"/>
      </colorScale>
    </cfRule>
  </conditionalFormatting>
  <conditionalFormatting sqref="F15:F92">
    <cfRule type="colorScale" priority="1281">
      <colorScale>
        <cfvo type="min"/>
        <cfvo type="percentile" val="50"/>
        <cfvo type="max"/>
        <color rgb="FFF8696B"/>
        <color rgb="FFFFEB84"/>
        <color rgb="FF63BE7B"/>
      </colorScale>
    </cfRule>
  </conditionalFormatting>
  <conditionalFormatting sqref="D12:E92">
    <cfRule type="colorScale" priority="1285">
      <colorScale>
        <cfvo type="min"/>
        <cfvo type="percentile" val="50"/>
        <cfvo type="max"/>
        <color rgb="FFF8696B"/>
        <color rgb="FFFFEB84"/>
        <color rgb="FF63BE7B"/>
      </colorScale>
    </cfRule>
  </conditionalFormatting>
  <conditionalFormatting sqref="N15:N92">
    <cfRule type="colorScale" priority="1287">
      <colorScale>
        <cfvo type="min"/>
        <cfvo type="percentile" val="50"/>
        <cfvo type="max"/>
        <color rgb="FFF8696B"/>
        <color rgb="FFFFEB84"/>
        <color rgb="FF63BE7B"/>
      </colorScale>
    </cfRule>
  </conditionalFormatting>
  <conditionalFormatting sqref="M15:M92">
    <cfRule type="colorScale" priority="1289">
      <colorScale>
        <cfvo type="min"/>
        <cfvo type="percentile" val="50"/>
        <cfvo type="max"/>
        <color rgb="FFF8696B"/>
        <color rgb="FFFFEB84"/>
        <color rgb="FF63BE7B"/>
      </colorScale>
    </cfRule>
  </conditionalFormatting>
  <conditionalFormatting sqref="J25:J81">
    <cfRule type="colorScale" priority="1291">
      <colorScale>
        <cfvo type="min"/>
        <cfvo type="percentile" val="50"/>
        <cfvo type="max"/>
        <color rgb="FFF8696B"/>
        <color rgb="FFFFEB84"/>
        <color rgb="FF63BE7B"/>
      </colorScale>
    </cfRule>
  </conditionalFormatting>
  <conditionalFormatting sqref="K12:L92">
    <cfRule type="colorScale" priority="1293">
      <colorScale>
        <cfvo type="min"/>
        <cfvo type="percentile" val="50"/>
        <cfvo type="max"/>
        <color rgb="FFF8696B"/>
        <color rgb="FFFFEB84"/>
        <color rgb="FF63BE7B"/>
      </colorScale>
    </cfRule>
  </conditionalFormatting>
  <conditionalFormatting sqref="I15:I92">
    <cfRule type="colorScale" priority="1295">
      <colorScale>
        <cfvo type="min"/>
        <cfvo type="percentile" val="50"/>
        <cfvo type="max"/>
        <color rgb="FFF8696B"/>
        <color rgb="FFFFEB84"/>
        <color rgb="FF63BE7B"/>
      </colorScale>
    </cfRule>
  </conditionalFormatting>
  <conditionalFormatting sqref="P15:P92 X15:X92">
    <cfRule type="colorScale" priority="1297">
      <colorScale>
        <cfvo type="min"/>
        <cfvo type="percentile" val="50"/>
        <cfvo type="max"/>
        <color rgb="FFF8696B"/>
        <color rgb="FFFFEB84"/>
        <color rgb="FF63BE7B"/>
      </colorScale>
    </cfRule>
  </conditionalFormatting>
  <conditionalFormatting sqref="W15:W92">
    <cfRule type="colorScale" priority="1301">
      <colorScale>
        <cfvo type="min"/>
        <cfvo type="percentile" val="50"/>
        <cfvo type="max"/>
        <color rgb="FFF8696B"/>
        <color rgb="FFFFEB84"/>
        <color rgb="FF63BE7B"/>
      </colorScale>
    </cfRule>
  </conditionalFormatting>
  <conditionalFormatting sqref="V15:V92">
    <cfRule type="colorScale" priority="1303">
      <colorScale>
        <cfvo type="min"/>
        <cfvo type="percentile" val="50"/>
        <cfvo type="max"/>
        <color rgb="FFF8696B"/>
        <color rgb="FFFFEB84"/>
        <color rgb="FF63BE7B"/>
      </colorScale>
    </cfRule>
  </conditionalFormatting>
  <conditionalFormatting sqref="Q25:S81">
    <cfRule type="colorScale" priority="1305">
      <colorScale>
        <cfvo type="min"/>
        <cfvo type="percentile" val="50"/>
        <cfvo type="max"/>
        <color rgb="FFF8696B"/>
        <color rgb="FFFFEB84"/>
        <color rgb="FF63BE7B"/>
      </colorScale>
    </cfRule>
  </conditionalFormatting>
  <conditionalFormatting sqref="T12:U92">
    <cfRule type="colorScale" priority="1307">
      <colorScale>
        <cfvo type="min"/>
        <cfvo type="percentile" val="50"/>
        <cfvo type="max"/>
        <color rgb="FFF8696B"/>
        <color rgb="FFFFEB84"/>
        <color rgb="FF63BE7B"/>
      </colorScale>
    </cfRule>
  </conditionalFormatting>
  <conditionalFormatting sqref="P15:P92">
    <cfRule type="colorScale" priority="1309">
      <colorScale>
        <cfvo type="min"/>
        <cfvo type="percentile" val="50"/>
        <cfvo type="max"/>
        <color rgb="FFF8696B"/>
        <color rgb="FFFFEB84"/>
        <color rgb="FF63BE7B"/>
      </colorScale>
    </cfRule>
  </conditionalFormatting>
  <conditionalFormatting sqref="Z15:Z92 AH15:AH92">
    <cfRule type="colorScale" priority="1311">
      <colorScale>
        <cfvo type="min"/>
        <cfvo type="percentile" val="50"/>
        <cfvo type="max"/>
        <color rgb="FFF8696B"/>
        <color rgb="FFFFEB84"/>
        <color rgb="FF63BE7B"/>
      </colorScale>
    </cfRule>
  </conditionalFormatting>
  <conditionalFormatting sqref="AG15:AG92">
    <cfRule type="colorScale" priority="1315">
      <colorScale>
        <cfvo type="min"/>
        <cfvo type="percentile" val="50"/>
        <cfvo type="max"/>
        <color rgb="FFF8696B"/>
        <color rgb="FFFFEB84"/>
        <color rgb="FF63BE7B"/>
      </colorScale>
    </cfRule>
  </conditionalFormatting>
  <conditionalFormatting sqref="AF15:AF92">
    <cfRule type="colorScale" priority="1317">
      <colorScale>
        <cfvo type="min"/>
        <cfvo type="percentile" val="50"/>
        <cfvo type="max"/>
        <color rgb="FFF8696B"/>
        <color rgb="FFFFEB84"/>
        <color rgb="FF63BE7B"/>
      </colorScale>
    </cfRule>
  </conditionalFormatting>
  <conditionalFormatting sqref="AA25:AC81">
    <cfRule type="colorScale" priority="1319">
      <colorScale>
        <cfvo type="min"/>
        <cfvo type="percentile" val="50"/>
        <cfvo type="max"/>
        <color rgb="FFF8696B"/>
        <color rgb="FFFFEB84"/>
        <color rgb="FF63BE7B"/>
      </colorScale>
    </cfRule>
  </conditionalFormatting>
  <conditionalFormatting sqref="AD12:AE92">
    <cfRule type="colorScale" priority="1321">
      <colorScale>
        <cfvo type="min"/>
        <cfvo type="percentile" val="50"/>
        <cfvo type="max"/>
        <color rgb="FFF8696B"/>
        <color rgb="FFFFEB84"/>
        <color rgb="FF63BE7B"/>
      </colorScale>
    </cfRule>
  </conditionalFormatting>
  <conditionalFormatting sqref="Z15:Z92">
    <cfRule type="colorScale" priority="1323">
      <colorScale>
        <cfvo type="min"/>
        <cfvo type="percentile" val="50"/>
        <cfvo type="max"/>
        <color rgb="FFF8696B"/>
        <color rgb="FFFFEB84"/>
        <color rgb="FF63BE7B"/>
      </colorScale>
    </cfRule>
  </conditionalFormatting>
  <conditionalFormatting sqref="AK15:AK92 AS15:AS92">
    <cfRule type="colorScale" priority="1325">
      <colorScale>
        <cfvo type="min"/>
        <cfvo type="percentile" val="50"/>
        <cfvo type="max"/>
        <color rgb="FFF8696B"/>
        <color rgb="FFFFEB84"/>
        <color rgb="FF63BE7B"/>
      </colorScale>
    </cfRule>
  </conditionalFormatting>
  <conditionalFormatting sqref="AR15:AR92">
    <cfRule type="colorScale" priority="1329">
      <colorScale>
        <cfvo type="min"/>
        <cfvo type="percentile" val="50"/>
        <cfvo type="max"/>
        <color rgb="FFF8696B"/>
        <color rgb="FFFFEB84"/>
        <color rgb="FF63BE7B"/>
      </colorScale>
    </cfRule>
  </conditionalFormatting>
  <conditionalFormatting sqref="AQ15:AQ92">
    <cfRule type="colorScale" priority="1331">
      <colorScale>
        <cfvo type="min"/>
        <cfvo type="percentile" val="50"/>
        <cfvo type="max"/>
        <color rgb="FFF8696B"/>
        <color rgb="FFFFEB84"/>
        <color rgb="FF63BE7B"/>
      </colorScale>
    </cfRule>
  </conditionalFormatting>
  <conditionalFormatting sqref="AL25:AN81">
    <cfRule type="colorScale" priority="1333">
      <colorScale>
        <cfvo type="min"/>
        <cfvo type="percentile" val="50"/>
        <cfvo type="max"/>
        <color rgb="FFF8696B"/>
        <color rgb="FFFFEB84"/>
        <color rgb="FF63BE7B"/>
      </colorScale>
    </cfRule>
  </conditionalFormatting>
  <conditionalFormatting sqref="AO12:AP92">
    <cfRule type="colorScale" priority="1335">
      <colorScale>
        <cfvo type="min"/>
        <cfvo type="percentile" val="50"/>
        <cfvo type="max"/>
        <color rgb="FFF8696B"/>
        <color rgb="FFFFEB84"/>
        <color rgb="FF63BE7B"/>
      </colorScale>
    </cfRule>
  </conditionalFormatting>
  <conditionalFormatting sqref="AK15:AK92">
    <cfRule type="colorScale" priority="1337">
      <colorScale>
        <cfvo type="min"/>
        <cfvo type="percentile" val="50"/>
        <cfvo type="max"/>
        <color rgb="FFF8696B"/>
        <color rgb="FFFFEB84"/>
        <color rgb="FF63BE7B"/>
      </colorScale>
    </cfRule>
  </conditionalFormatting>
  <conditionalFormatting sqref="AV15:AV92 BD15:BD92">
    <cfRule type="colorScale" priority="1339">
      <colorScale>
        <cfvo type="min"/>
        <cfvo type="percentile" val="50"/>
        <cfvo type="max"/>
        <color rgb="FFF8696B"/>
        <color rgb="FFFFEB84"/>
        <color rgb="FF63BE7B"/>
      </colorScale>
    </cfRule>
  </conditionalFormatting>
  <conditionalFormatting sqref="BC15:BC92">
    <cfRule type="colorScale" priority="1343">
      <colorScale>
        <cfvo type="min"/>
        <cfvo type="percentile" val="50"/>
        <cfvo type="max"/>
        <color rgb="FFF8696B"/>
        <color rgb="FFFFEB84"/>
        <color rgb="FF63BE7B"/>
      </colorScale>
    </cfRule>
  </conditionalFormatting>
  <conditionalFormatting sqref="BB15:BB92">
    <cfRule type="colorScale" priority="1345">
      <colorScale>
        <cfvo type="min"/>
        <cfvo type="percentile" val="50"/>
        <cfvo type="max"/>
        <color rgb="FFF8696B"/>
        <color rgb="FFFFEB84"/>
        <color rgb="FF63BE7B"/>
      </colorScale>
    </cfRule>
  </conditionalFormatting>
  <conditionalFormatting sqref="AW25:AY81 AX24:AX80">
    <cfRule type="colorScale" priority="1347">
      <colorScale>
        <cfvo type="min"/>
        <cfvo type="percentile" val="50"/>
        <cfvo type="max"/>
        <color rgb="FFF8696B"/>
        <color rgb="FFFFEB84"/>
        <color rgb="FF63BE7B"/>
      </colorScale>
    </cfRule>
  </conditionalFormatting>
  <conditionalFormatting sqref="AZ12:BA92">
    <cfRule type="colorScale" priority="1349">
      <colorScale>
        <cfvo type="min"/>
        <cfvo type="percentile" val="50"/>
        <cfvo type="max"/>
        <color rgb="FFF8696B"/>
        <color rgb="FFFFEB84"/>
        <color rgb="FF63BE7B"/>
      </colorScale>
    </cfRule>
  </conditionalFormatting>
  <conditionalFormatting sqref="AV15:AV92">
    <cfRule type="colorScale" priority="1351">
      <colorScale>
        <cfvo type="min"/>
        <cfvo type="percentile" val="50"/>
        <cfvo type="max"/>
        <color rgb="FFF8696B"/>
        <color rgb="FFFFEB84"/>
        <color rgb="FF63BE7B"/>
      </colorScale>
    </cfRule>
  </conditionalFormatting>
  <conditionalFormatting sqref="BG14:BG92 BP14:BP92">
    <cfRule type="colorScale" priority="1353">
      <colorScale>
        <cfvo type="min"/>
        <cfvo type="percentile" val="50"/>
        <cfvo type="max"/>
        <color rgb="FFF8696B"/>
        <color rgb="FFFFEB84"/>
        <color rgb="FF63BE7B"/>
      </colorScale>
    </cfRule>
  </conditionalFormatting>
  <conditionalFormatting sqref="BN14:BN92">
    <cfRule type="colorScale" priority="1359">
      <colorScale>
        <cfvo type="min"/>
        <cfvo type="percentile" val="50"/>
        <cfvo type="max"/>
        <color rgb="FFF8696B"/>
        <color rgb="FFFFEB84"/>
        <color rgb="FF63BE7B"/>
      </colorScale>
    </cfRule>
  </conditionalFormatting>
  <conditionalFormatting sqref="BH25:BI81 BK25:BK81">
    <cfRule type="colorScale" priority="1361">
      <colorScale>
        <cfvo type="min"/>
        <cfvo type="percentile" val="50"/>
        <cfvo type="max"/>
        <color rgb="FFF8696B"/>
        <color rgb="FFFFEB84"/>
        <color rgb="FF63BE7B"/>
      </colorScale>
    </cfRule>
  </conditionalFormatting>
  <conditionalFormatting sqref="BL12:BM92">
    <cfRule type="colorScale" priority="1363">
      <colorScale>
        <cfvo type="min"/>
        <cfvo type="percentile" val="50"/>
        <cfvo type="max"/>
        <color rgb="FFF8696B"/>
        <color rgb="FFFFEB84"/>
        <color rgb="FF63BE7B"/>
      </colorScale>
    </cfRule>
  </conditionalFormatting>
  <conditionalFormatting sqref="BG14:BG92">
    <cfRule type="colorScale" priority="1365">
      <colorScale>
        <cfvo type="min"/>
        <cfvo type="percentile" val="50"/>
        <cfvo type="max"/>
        <color rgb="FFF8696B"/>
        <color rgb="FFFFEB84"/>
        <color rgb="FF63BE7B"/>
      </colorScale>
    </cfRule>
  </conditionalFormatting>
  <conditionalFormatting sqref="BH14:BJ14 BJ15:BJ92">
    <cfRule type="colorScale" priority="742">
      <colorScale>
        <cfvo type="min"/>
        <cfvo type="percentile" val="50"/>
        <cfvo type="max"/>
        <color rgb="FFF8696B"/>
        <color rgb="FFFFEB84"/>
        <color rgb="FF63BE7B"/>
      </colorScale>
    </cfRule>
  </conditionalFormatting>
  <conditionalFormatting sqref="AY14:AY92">
    <cfRule type="colorScale" priority="741">
      <colorScale>
        <cfvo type="min"/>
        <cfvo type="percentile" val="50"/>
        <cfvo type="max"/>
        <color rgb="FFF8696B"/>
        <color rgb="FFFFEB84"/>
        <color rgb="FF63BE7B"/>
      </colorScale>
    </cfRule>
  </conditionalFormatting>
  <conditionalFormatting sqref="BK14:BK92">
    <cfRule type="colorScale" priority="740">
      <colorScale>
        <cfvo type="min"/>
        <cfvo type="percentile" val="50"/>
        <cfvo type="max"/>
        <color rgb="FFF8696B"/>
        <color rgb="FFFFEB84"/>
        <color rgb="FF63BE7B"/>
      </colorScale>
    </cfRule>
  </conditionalFormatting>
  <conditionalFormatting sqref="CC96:CC123">
    <cfRule type="colorScale" priority="714">
      <colorScale>
        <cfvo type="min"/>
        <cfvo type="percentile" val="50"/>
        <cfvo type="max"/>
        <color rgb="FFF8696B"/>
        <color rgb="FFFFEB84"/>
        <color rgb="FF63BE7B"/>
      </colorScale>
    </cfRule>
  </conditionalFormatting>
  <conditionalFormatting sqref="BX14:BX92">
    <cfRule type="colorScale" priority="704">
      <colorScale>
        <cfvo type="min"/>
        <cfvo type="percentile" val="50"/>
        <cfvo type="max"/>
        <color rgb="FFF8696B"/>
        <color rgb="FFFFEB84"/>
        <color rgb="FF63BE7B"/>
      </colorScale>
    </cfRule>
  </conditionalFormatting>
  <conditionalFormatting sqref="BW96:BW123 BU96:BU123 BZ96:BZ123">
    <cfRule type="colorScale" priority="717">
      <colorScale>
        <cfvo type="min"/>
        <cfvo type="percentile" val="50"/>
        <cfvo type="max"/>
        <color rgb="FFF8696B"/>
        <color rgb="FFFFEB84"/>
        <color rgb="FF63BE7B"/>
      </colorScale>
    </cfRule>
  </conditionalFormatting>
  <conditionalFormatting sqref="CA96:CB123">
    <cfRule type="colorScale" priority="716">
      <colorScale>
        <cfvo type="min"/>
        <cfvo type="percentile" val="50"/>
        <cfvo type="max"/>
        <color rgb="FFF8696B"/>
        <color rgb="FFFFEB84"/>
        <color rgb="FF63BE7B"/>
      </colorScale>
    </cfRule>
  </conditionalFormatting>
  <conditionalFormatting sqref="CA94:CB95">
    <cfRule type="colorScale" priority="715">
      <colorScale>
        <cfvo type="min"/>
        <cfvo type="percentile" val="50"/>
        <cfvo type="max"/>
        <color rgb="FFF8696B"/>
        <color rgb="FFFFEB84"/>
        <color rgb="FF63BE7B"/>
      </colorScale>
    </cfRule>
  </conditionalFormatting>
  <conditionalFormatting sqref="BZ15:BZ24 BU82:BU92 BU15:BU24 BZ82:BZ92 BW15:BW24 BW82:BW92">
    <cfRule type="colorScale" priority="713">
      <colorScale>
        <cfvo type="min"/>
        <cfvo type="percentile" val="50"/>
        <cfvo type="max"/>
        <color rgb="FFF8696B"/>
        <color rgb="FFFFEB84"/>
        <color rgb="FF63BE7B"/>
      </colorScale>
    </cfRule>
  </conditionalFormatting>
  <conditionalFormatting sqref="BT96:BT123">
    <cfRule type="colorScale" priority="712">
      <colorScale>
        <cfvo type="min"/>
        <cfvo type="percentile" val="50"/>
        <cfvo type="max"/>
        <color rgb="FFF8696B"/>
        <color rgb="FFFFEB84"/>
        <color rgb="FF63BE7B"/>
      </colorScale>
    </cfRule>
  </conditionalFormatting>
  <conditionalFormatting sqref="CC14:CC92">
    <cfRule type="colorScale" priority="720">
      <colorScale>
        <cfvo type="min"/>
        <cfvo type="percentile" val="50"/>
        <cfvo type="max"/>
        <color rgb="FFF8696B"/>
        <color rgb="FFFFEB84"/>
        <color rgb="FF63BE7B"/>
      </colorScale>
    </cfRule>
  </conditionalFormatting>
  <conditionalFormatting sqref="BZ25:BZ81 BU25:BU81 BW25:BW81">
    <cfRule type="colorScale" priority="721">
      <colorScale>
        <cfvo type="min"/>
        <cfvo type="percentile" val="50"/>
        <cfvo type="max"/>
        <color rgb="FFF8696B"/>
        <color rgb="FFFFEB84"/>
        <color rgb="FF63BE7B"/>
      </colorScale>
    </cfRule>
  </conditionalFormatting>
  <conditionalFormatting sqref="CA12:CB92">
    <cfRule type="colorScale" priority="722">
      <colorScale>
        <cfvo type="min"/>
        <cfvo type="percentile" val="50"/>
        <cfvo type="max"/>
        <color rgb="FFF8696B"/>
        <color rgb="FFFFEB84"/>
        <color rgb="FF63BE7B"/>
      </colorScale>
    </cfRule>
  </conditionalFormatting>
  <conditionalFormatting sqref="BU14 BW14">
    <cfRule type="colorScale" priority="709">
      <colorScale>
        <cfvo type="min"/>
        <cfvo type="percentile" val="50"/>
        <cfvo type="max"/>
        <color rgb="FFF8696B"/>
        <color rgb="FFFFEB84"/>
        <color rgb="FF63BE7B"/>
      </colorScale>
    </cfRule>
  </conditionalFormatting>
  <conditionalFormatting sqref="BZ14:BZ92">
    <cfRule type="colorScale" priority="708">
      <colorScale>
        <cfvo type="min"/>
        <cfvo type="percentile" val="50"/>
        <cfvo type="max"/>
        <color rgb="FFF8696B"/>
        <color rgb="FFFFEB84"/>
        <color rgb="FF63BE7B"/>
      </colorScale>
    </cfRule>
  </conditionalFormatting>
  <conditionalFormatting sqref="BT82:BT92 BT15:BT24">
    <cfRule type="colorScale" priority="706">
      <colorScale>
        <cfvo type="min"/>
        <cfvo type="percentile" val="50"/>
        <cfvo type="max"/>
        <color rgb="FFF8696B"/>
        <color rgb="FFFFEB84"/>
        <color rgb="FF63BE7B"/>
      </colorScale>
    </cfRule>
  </conditionalFormatting>
  <conditionalFormatting sqref="BT25:BT81">
    <cfRule type="colorScale" priority="707">
      <colorScale>
        <cfvo type="min"/>
        <cfvo type="percentile" val="50"/>
        <cfvo type="max"/>
        <color rgb="FFF8696B"/>
        <color rgb="FFFFEB84"/>
        <color rgb="FF63BE7B"/>
      </colorScale>
    </cfRule>
  </conditionalFormatting>
  <conditionalFormatting sqref="BT14">
    <cfRule type="colorScale" priority="705">
      <colorScale>
        <cfvo type="min"/>
        <cfvo type="percentile" val="50"/>
        <cfvo type="max"/>
        <color rgb="FFF8696B"/>
        <color rgb="FFFFEB84"/>
        <color rgb="FF63BE7B"/>
      </colorScale>
    </cfRule>
  </conditionalFormatting>
  <conditionalFormatting sqref="BR14:BR92">
    <cfRule type="colorScale" priority="703">
      <colorScale>
        <cfvo type="min"/>
        <cfvo type="percentile" val="50"/>
        <cfvo type="max"/>
        <color rgb="FFF8696B"/>
        <color rgb="FFFFEB84"/>
        <color rgb="FF63BE7B"/>
      </colorScale>
    </cfRule>
  </conditionalFormatting>
  <conditionalFormatting sqref="CH14:CI92">
    <cfRule type="colorScale" priority="702">
      <colorScale>
        <cfvo type="min"/>
        <cfvo type="percentile" val="50"/>
        <cfvo type="max"/>
        <color rgb="FFF8696B"/>
        <color rgb="FFFFEB84"/>
        <color rgb="FF63BE7B"/>
      </colorScale>
    </cfRule>
  </conditionalFormatting>
  <conditionalFormatting sqref="CD96:CD123">
    <cfRule type="colorScale" priority="700">
      <colorScale>
        <cfvo type="min"/>
        <cfvo type="percentile" val="50"/>
        <cfvo type="max"/>
        <color rgb="FFF8696B"/>
        <color rgb="FFFFEB84"/>
        <color rgb="FF63BE7B"/>
      </colorScale>
    </cfRule>
  </conditionalFormatting>
  <conditionalFormatting sqref="CE96:CE123">
    <cfRule type="colorScale" priority="699">
      <colorScale>
        <cfvo type="min"/>
        <cfvo type="percentile" val="50"/>
        <cfvo type="max"/>
        <color rgb="FFF8696B"/>
        <color rgb="FFFFEB84"/>
        <color rgb="FF63BE7B"/>
      </colorScale>
    </cfRule>
  </conditionalFormatting>
  <conditionalFormatting sqref="CE14:CE92">
    <cfRule type="colorScale" priority="701">
      <colorScale>
        <cfvo type="min"/>
        <cfvo type="percentile" val="50"/>
        <cfvo type="max"/>
        <color rgb="FFF8696B"/>
        <color rgb="FFFFEB84"/>
        <color rgb="FF63BE7B"/>
      </colorScale>
    </cfRule>
  </conditionalFormatting>
  <conditionalFormatting sqref="CD14:CE92">
    <cfRule type="colorScale" priority="698">
      <colorScale>
        <cfvo type="min"/>
        <cfvo type="percentile" val="50"/>
        <cfvo type="max"/>
        <color rgb="FF63BE7B"/>
        <color rgb="FFFFEB84"/>
        <color rgb="FFF8696B"/>
      </colorScale>
    </cfRule>
  </conditionalFormatting>
  <conditionalFormatting sqref="BO14:BP92">
    <cfRule type="colorScale" priority="697">
      <colorScale>
        <cfvo type="min"/>
        <cfvo type="percentile" val="50"/>
        <cfvo type="max"/>
        <color rgb="FF63BE7B"/>
        <color rgb="FFFFEB84"/>
        <color rgb="FFF8696B"/>
      </colorScale>
    </cfRule>
  </conditionalFormatting>
  <conditionalFormatting sqref="CT96:CT123">
    <cfRule type="colorScale" priority="690">
      <colorScale>
        <cfvo type="min"/>
        <cfvo type="percentile" val="50"/>
        <cfvo type="max"/>
        <color rgb="FFF8696B"/>
        <color rgb="FFFFEB84"/>
        <color rgb="FF63BE7B"/>
      </colorScale>
    </cfRule>
  </conditionalFormatting>
  <conditionalFormatting sqref="CO14:CO92 CM14:CM92">
    <cfRule type="colorScale" priority="681">
      <colorScale>
        <cfvo type="min"/>
        <cfvo type="percentile" val="50"/>
        <cfvo type="max"/>
        <color rgb="FFF8696B"/>
        <color rgb="FFFFEB84"/>
        <color rgb="FF63BE7B"/>
      </colorScale>
    </cfRule>
  </conditionalFormatting>
  <conditionalFormatting sqref="CL96:CN123 CQ96:CQ123">
    <cfRule type="colorScale" priority="693">
      <colorScale>
        <cfvo type="min"/>
        <cfvo type="percentile" val="50"/>
        <cfvo type="max"/>
        <color rgb="FFF8696B"/>
        <color rgb="FFFFEB84"/>
        <color rgb="FF63BE7B"/>
      </colorScale>
    </cfRule>
  </conditionalFormatting>
  <conditionalFormatting sqref="CR96:CS123">
    <cfRule type="colorScale" priority="692">
      <colorScale>
        <cfvo type="min"/>
        <cfvo type="percentile" val="50"/>
        <cfvo type="max"/>
        <color rgb="FFF8696B"/>
        <color rgb="FFFFEB84"/>
        <color rgb="FF63BE7B"/>
      </colorScale>
    </cfRule>
  </conditionalFormatting>
  <conditionalFormatting sqref="CQ15:CQ24 CL82:CL92 CL15:CL24 CQ82:CQ92 CN15:CN24 CN82:CN92">
    <cfRule type="colorScale" priority="689">
      <colorScale>
        <cfvo type="min"/>
        <cfvo type="percentile" val="50"/>
        <cfvo type="max"/>
        <color rgb="FFF8696B"/>
        <color rgb="FFFFEB84"/>
        <color rgb="FF63BE7B"/>
      </colorScale>
    </cfRule>
  </conditionalFormatting>
  <conditionalFormatting sqref="CK96:CK123">
    <cfRule type="colorScale" priority="688">
      <colorScale>
        <cfvo type="min"/>
        <cfvo type="percentile" val="50"/>
        <cfvo type="max"/>
        <color rgb="FFF8696B"/>
        <color rgb="FFFFEB84"/>
        <color rgb="FF63BE7B"/>
      </colorScale>
    </cfRule>
  </conditionalFormatting>
  <conditionalFormatting sqref="CT14:CT92">
    <cfRule type="colorScale" priority="694">
      <colorScale>
        <cfvo type="min"/>
        <cfvo type="percentile" val="50"/>
        <cfvo type="max"/>
        <color rgb="FFF8696B"/>
        <color rgb="FFFFEB84"/>
        <color rgb="FF63BE7B"/>
      </colorScale>
    </cfRule>
  </conditionalFormatting>
  <conditionalFormatting sqref="CQ25:CQ81 CL25:CL81 CN25:CN81">
    <cfRule type="colorScale" priority="695">
      <colorScale>
        <cfvo type="min"/>
        <cfvo type="percentile" val="50"/>
        <cfvo type="max"/>
        <color rgb="FFF8696B"/>
        <color rgb="FFFFEB84"/>
        <color rgb="FF63BE7B"/>
      </colorScale>
    </cfRule>
  </conditionalFormatting>
  <conditionalFormatting sqref="CR12:CS92">
    <cfRule type="colorScale" priority="696">
      <colorScale>
        <cfvo type="min"/>
        <cfvo type="percentile" val="50"/>
        <cfvo type="max"/>
        <color rgb="FFF8696B"/>
        <color rgb="FFFFEB84"/>
        <color rgb="FF63BE7B"/>
      </colorScale>
    </cfRule>
  </conditionalFormatting>
  <conditionalFormatting sqref="CL14 CN14">
    <cfRule type="colorScale" priority="686">
      <colorScale>
        <cfvo type="min"/>
        <cfvo type="percentile" val="50"/>
        <cfvo type="max"/>
        <color rgb="FFF8696B"/>
        <color rgb="FFFFEB84"/>
        <color rgb="FF63BE7B"/>
      </colorScale>
    </cfRule>
  </conditionalFormatting>
  <conditionalFormatting sqref="CQ14:CQ92">
    <cfRule type="colorScale" priority="685">
      <colorScale>
        <cfvo type="min"/>
        <cfvo type="percentile" val="50"/>
        <cfvo type="max"/>
        <color rgb="FFF8696B"/>
        <color rgb="FFFFEB84"/>
        <color rgb="FF63BE7B"/>
      </colorScale>
    </cfRule>
  </conditionalFormatting>
  <conditionalFormatting sqref="CK82:CK92 CK15:CK24">
    <cfRule type="colorScale" priority="683">
      <colorScale>
        <cfvo type="min"/>
        <cfvo type="percentile" val="50"/>
        <cfvo type="max"/>
        <color rgb="FFF8696B"/>
        <color rgb="FFFFEB84"/>
        <color rgb="FF63BE7B"/>
      </colorScale>
    </cfRule>
  </conditionalFormatting>
  <conditionalFormatting sqref="CK25:CK81">
    <cfRule type="colorScale" priority="684">
      <colorScale>
        <cfvo type="min"/>
        <cfvo type="percentile" val="50"/>
        <cfvo type="max"/>
        <color rgb="FFF8696B"/>
        <color rgb="FFFFEB84"/>
        <color rgb="FF63BE7B"/>
      </colorScale>
    </cfRule>
  </conditionalFormatting>
  <conditionalFormatting sqref="CK14">
    <cfRule type="colorScale" priority="682">
      <colorScale>
        <cfvo type="min"/>
        <cfvo type="percentile" val="50"/>
        <cfvo type="max"/>
        <color rgb="FFF8696B"/>
        <color rgb="FFFFEB84"/>
        <color rgb="FF63BE7B"/>
      </colorScale>
    </cfRule>
  </conditionalFormatting>
  <conditionalFormatting sqref="CY14:CY92">
    <cfRule type="colorScale" priority="680">
      <colorScale>
        <cfvo type="min"/>
        <cfvo type="percentile" val="50"/>
        <cfvo type="max"/>
        <color rgb="FFF8696B"/>
        <color rgb="FFFFEB84"/>
        <color rgb="FF63BE7B"/>
      </colorScale>
    </cfRule>
  </conditionalFormatting>
  <conditionalFormatting sqref="CU96:CV123">
    <cfRule type="colorScale" priority="678">
      <colorScale>
        <cfvo type="min"/>
        <cfvo type="percentile" val="50"/>
        <cfvo type="max"/>
        <color rgb="FFF8696B"/>
        <color rgb="FFFFEB84"/>
        <color rgb="FF63BE7B"/>
      </colorScale>
    </cfRule>
  </conditionalFormatting>
  <conditionalFormatting sqref="CW96:CW123">
    <cfRule type="colorScale" priority="677">
      <colorScale>
        <cfvo type="min"/>
        <cfvo type="percentile" val="50"/>
        <cfvo type="max"/>
        <color rgb="FFF8696B"/>
        <color rgb="FFFFEB84"/>
        <color rgb="FF63BE7B"/>
      </colorScale>
    </cfRule>
  </conditionalFormatting>
  <conditionalFormatting sqref="CW14:CW92">
    <cfRule type="colorScale" priority="679">
      <colorScale>
        <cfvo type="min"/>
        <cfvo type="percentile" val="50"/>
        <cfvo type="max"/>
        <color rgb="FFF8696B"/>
        <color rgb="FFFFEB84"/>
        <color rgb="FF63BE7B"/>
      </colorScale>
    </cfRule>
  </conditionalFormatting>
  <conditionalFormatting sqref="CU14:CU92 CW14:CW92">
    <cfRule type="colorScale" priority="676">
      <colorScale>
        <cfvo type="min"/>
        <cfvo type="percentile" val="50"/>
        <cfvo type="max"/>
        <color rgb="FF63BE7B"/>
        <color rgb="FFFFEB84"/>
        <color rgb="FFF8696B"/>
      </colorScale>
    </cfRule>
  </conditionalFormatting>
  <conditionalFormatting sqref="BZ96:BZ123">
    <cfRule type="colorScale" priority="674">
      <colorScale>
        <cfvo type="min"/>
        <cfvo type="percentile" val="50"/>
        <cfvo type="max"/>
        <color rgb="FFF8696B"/>
        <color rgb="FFFFEB84"/>
        <color rgb="FF63BE7B"/>
      </colorScale>
    </cfRule>
  </conditionalFormatting>
  <conditionalFormatting sqref="BX96:BX123">
    <cfRule type="colorScale" priority="673">
      <colorScale>
        <cfvo type="min"/>
        <cfvo type="percentile" val="50"/>
        <cfvo type="max"/>
        <color rgb="FFF8696B"/>
        <color rgb="FFFFEB84"/>
        <color rgb="FF63BE7B"/>
      </colorScale>
    </cfRule>
  </conditionalFormatting>
  <conditionalFormatting sqref="CH96:CH123">
    <cfRule type="colorScale" priority="672">
      <colorScale>
        <cfvo type="min"/>
        <cfvo type="percentile" val="50"/>
        <cfvo type="max"/>
        <color rgb="FFF8696B"/>
        <color rgb="FFFFEB84"/>
        <color rgb="FF63BE7B"/>
      </colorScale>
    </cfRule>
  </conditionalFormatting>
  <conditionalFormatting sqref="CO96:CO123">
    <cfRule type="colorScale" priority="671">
      <colorScale>
        <cfvo type="min"/>
        <cfvo type="percentile" val="50"/>
        <cfvo type="max"/>
        <color rgb="FFF8696B"/>
        <color rgb="FFFFEB84"/>
        <color rgb="FF63BE7B"/>
      </colorScale>
    </cfRule>
  </conditionalFormatting>
  <conditionalFormatting sqref="CP96:CP123">
    <cfRule type="colorScale" priority="670">
      <colorScale>
        <cfvo type="min"/>
        <cfvo type="percentile" val="50"/>
        <cfvo type="max"/>
        <color rgb="FFF8696B"/>
        <color rgb="FFFFEB84"/>
        <color rgb="FF63BE7B"/>
      </colorScale>
    </cfRule>
  </conditionalFormatting>
  <conditionalFormatting sqref="CY96:CY123">
    <cfRule type="colorScale" priority="667">
      <colorScale>
        <cfvo type="min"/>
        <cfvo type="percentile" val="50"/>
        <cfvo type="max"/>
        <color rgb="FFF8696B"/>
        <color rgb="FFFFEB84"/>
        <color rgb="FF63BE7B"/>
      </colorScale>
    </cfRule>
  </conditionalFormatting>
  <conditionalFormatting sqref="CV14:CV92">
    <cfRule type="colorScale" priority="665">
      <colorScale>
        <cfvo type="min"/>
        <cfvo type="percentile" val="50"/>
        <cfvo type="max"/>
        <color rgb="FFF8696B"/>
        <color rgb="FFFFEB84"/>
        <color rgb="FF63BE7B"/>
      </colorScale>
    </cfRule>
  </conditionalFormatting>
  <conditionalFormatting sqref="CV14:CV92">
    <cfRule type="colorScale" priority="664">
      <colorScale>
        <cfvo type="min"/>
        <cfvo type="percentile" val="50"/>
        <cfvo type="max"/>
        <color rgb="FF63BE7B"/>
        <color rgb="FFFFEB84"/>
        <color rgb="FFF8696B"/>
      </colorScale>
    </cfRule>
  </conditionalFormatting>
  <conditionalFormatting sqref="CU96:CW123">
    <cfRule type="colorScale" priority="663">
      <colorScale>
        <cfvo type="min"/>
        <cfvo type="percentile" val="50"/>
        <cfvo type="max"/>
        <color rgb="FF63BE7B"/>
        <color rgb="FFFFEB84"/>
        <color rgb="FFF8696B"/>
      </colorScale>
    </cfRule>
  </conditionalFormatting>
  <conditionalFormatting sqref="BV14:BV92">
    <cfRule type="colorScale" priority="661">
      <colorScale>
        <cfvo type="min"/>
        <cfvo type="percentile" val="50"/>
        <cfvo type="max"/>
        <color rgb="FFF8696B"/>
        <color rgb="FFFFEB84"/>
        <color rgb="FF63BE7B"/>
      </colorScale>
    </cfRule>
  </conditionalFormatting>
  <conditionalFormatting sqref="BV96:BV123">
    <cfRule type="colorScale" priority="662">
      <colorScale>
        <cfvo type="min"/>
        <cfvo type="percentile" val="50"/>
        <cfvo type="max"/>
        <color rgb="FFF8696B"/>
        <color rgb="FFFFEB84"/>
        <color rgb="FF63BE7B"/>
      </colorScale>
    </cfRule>
  </conditionalFormatting>
  <conditionalFormatting sqref="BY14:BY92">
    <cfRule type="colorScale" priority="660">
      <colorScale>
        <cfvo type="min"/>
        <cfvo type="percentile" val="50"/>
        <cfvo type="max"/>
        <color rgb="FFF8696B"/>
        <color rgb="FFFFEB84"/>
        <color rgb="FF63BE7B"/>
      </colorScale>
    </cfRule>
  </conditionalFormatting>
  <conditionalFormatting sqref="BY96:BY123">
    <cfRule type="colorScale" priority="659">
      <colorScale>
        <cfvo type="min"/>
        <cfvo type="percentile" val="50"/>
        <cfvo type="max"/>
        <color rgb="FFF8696B"/>
        <color rgb="FFFFEB84"/>
        <color rgb="FF63BE7B"/>
      </colorScale>
    </cfRule>
  </conditionalFormatting>
  <conditionalFormatting sqref="CP14:CP92">
    <cfRule type="colorScale" priority="658">
      <colorScale>
        <cfvo type="min"/>
        <cfvo type="percentile" val="50"/>
        <cfvo type="max"/>
        <color rgb="FFF8696B"/>
        <color rgb="FFFFEB84"/>
        <color rgb="FF63BE7B"/>
      </colorScale>
    </cfRule>
  </conditionalFormatting>
  <conditionalFormatting sqref="CI96:CI123">
    <cfRule type="colorScale" priority="657">
      <colorScale>
        <cfvo type="min"/>
        <cfvo type="percentile" val="50"/>
        <cfvo type="max"/>
        <color rgb="FFF8696B"/>
        <color rgb="FFFFEB84"/>
        <color rgb="FF63BE7B"/>
      </colorScale>
    </cfRule>
  </conditionalFormatting>
  <conditionalFormatting sqref="CF96:CF123">
    <cfRule type="colorScale" priority="655">
      <colorScale>
        <cfvo type="min"/>
        <cfvo type="percentile" val="50"/>
        <cfvo type="max"/>
        <color rgb="FFF8696B"/>
        <color rgb="FFFFEB84"/>
        <color rgb="FF63BE7B"/>
      </colorScale>
    </cfRule>
  </conditionalFormatting>
  <conditionalFormatting sqref="CF14:CF92">
    <cfRule type="colorScale" priority="656">
      <colorScale>
        <cfvo type="min"/>
        <cfvo type="percentile" val="50"/>
        <cfvo type="max"/>
        <color rgb="FFF8696B"/>
        <color rgb="FFFFEB84"/>
        <color rgb="FF63BE7B"/>
      </colorScale>
    </cfRule>
  </conditionalFormatting>
  <conditionalFormatting sqref="CF14:CF92">
    <cfRule type="colorScale" priority="654">
      <colorScale>
        <cfvo type="min"/>
        <cfvo type="percentile" val="50"/>
        <cfvo type="max"/>
        <color rgb="FF63BE7B"/>
        <color rgb="FFFFEB84"/>
        <color rgb="FFF8696B"/>
      </colorScale>
    </cfRule>
  </conditionalFormatting>
  <conditionalFormatting sqref="CF96:CF123">
    <cfRule type="colorScale" priority="653">
      <colorScale>
        <cfvo type="min"/>
        <cfvo type="percentile" val="50"/>
        <cfvo type="max"/>
        <color rgb="FF63BE7B"/>
        <color rgb="FFFFEB84"/>
        <color rgb="FFF8696B"/>
      </colorScale>
    </cfRule>
  </conditionalFormatting>
  <conditionalFormatting sqref="CZ14:CZ92">
    <cfRule type="colorScale" priority="652">
      <colorScale>
        <cfvo type="min"/>
        <cfvo type="percentile" val="50"/>
        <cfvo type="max"/>
        <color rgb="FFF8696B"/>
        <color rgb="FFFFEB84"/>
        <color rgb="FF63BE7B"/>
      </colorScale>
    </cfRule>
  </conditionalFormatting>
  <conditionalFormatting sqref="CZ96:CZ123">
    <cfRule type="colorScale" priority="651">
      <colorScale>
        <cfvo type="min"/>
        <cfvo type="percentile" val="50"/>
        <cfvo type="max"/>
        <color rgb="FFF8696B"/>
        <color rgb="FFFFEB84"/>
        <color rgb="FF63BE7B"/>
      </colorScale>
    </cfRule>
  </conditionalFormatting>
  <conditionalFormatting sqref="CQ96:CQ123">
    <cfRule type="colorScale" priority="650">
      <colorScale>
        <cfvo type="min"/>
        <cfvo type="percentile" val="50"/>
        <cfvo type="max"/>
        <color rgb="FFF8696B"/>
        <color rgb="FFFFEB84"/>
        <color rgb="FF63BE7B"/>
      </colorScale>
    </cfRule>
  </conditionalFormatting>
  <conditionalFormatting sqref="DK96:DK123">
    <cfRule type="colorScale" priority="644">
      <colorScale>
        <cfvo type="min"/>
        <cfvo type="percentile" val="50"/>
        <cfvo type="max"/>
        <color rgb="FFF8696B"/>
        <color rgb="FFFFEB84"/>
        <color rgb="FF63BE7B"/>
      </colorScale>
    </cfRule>
  </conditionalFormatting>
  <conditionalFormatting sqref="DF14:DF92 DD14:DD92">
    <cfRule type="colorScale" priority="635">
      <colorScale>
        <cfvo type="min"/>
        <cfvo type="percentile" val="50"/>
        <cfvo type="max"/>
        <color rgb="FFF8696B"/>
        <color rgb="FFFFEB84"/>
        <color rgb="FF63BE7B"/>
      </colorScale>
    </cfRule>
  </conditionalFormatting>
  <conditionalFormatting sqref="DC96:DE123 DH96:DH123">
    <cfRule type="colorScale" priority="646">
      <colorScale>
        <cfvo type="min"/>
        <cfvo type="percentile" val="50"/>
        <cfvo type="max"/>
        <color rgb="FFF8696B"/>
        <color rgb="FFFFEB84"/>
        <color rgb="FF63BE7B"/>
      </colorScale>
    </cfRule>
  </conditionalFormatting>
  <conditionalFormatting sqref="DI96:DJ123">
    <cfRule type="colorScale" priority="645">
      <colorScale>
        <cfvo type="min"/>
        <cfvo type="percentile" val="50"/>
        <cfvo type="max"/>
        <color rgb="FFF8696B"/>
        <color rgb="FFFFEB84"/>
        <color rgb="FF63BE7B"/>
      </colorScale>
    </cfRule>
  </conditionalFormatting>
  <conditionalFormatting sqref="DH15:DH24 DC82:DC92 DC15:DC24 DH82:DH92 DE15:DE24 DE82:DE92">
    <cfRule type="colorScale" priority="643">
      <colorScale>
        <cfvo type="min"/>
        <cfvo type="percentile" val="50"/>
        <cfvo type="max"/>
        <color rgb="FFF8696B"/>
        <color rgb="FFFFEB84"/>
        <color rgb="FF63BE7B"/>
      </colorScale>
    </cfRule>
  </conditionalFormatting>
  <conditionalFormatting sqref="DB96:DB123">
    <cfRule type="colorScale" priority="642">
      <colorScale>
        <cfvo type="min"/>
        <cfvo type="percentile" val="50"/>
        <cfvo type="max"/>
        <color rgb="FFF8696B"/>
        <color rgb="FFFFEB84"/>
        <color rgb="FF63BE7B"/>
      </colorScale>
    </cfRule>
  </conditionalFormatting>
  <conditionalFormatting sqref="DK14:DK92">
    <cfRule type="colorScale" priority="647">
      <colorScale>
        <cfvo type="min"/>
        <cfvo type="percentile" val="50"/>
        <cfvo type="max"/>
        <color rgb="FFF8696B"/>
        <color rgb="FFFFEB84"/>
        <color rgb="FF63BE7B"/>
      </colorScale>
    </cfRule>
  </conditionalFormatting>
  <conditionalFormatting sqref="DH25:DH81 DC25:DC81 DE25:DE81">
    <cfRule type="colorScale" priority="648">
      <colorScale>
        <cfvo type="min"/>
        <cfvo type="percentile" val="50"/>
        <cfvo type="max"/>
        <color rgb="FFF8696B"/>
        <color rgb="FFFFEB84"/>
        <color rgb="FF63BE7B"/>
      </colorScale>
    </cfRule>
  </conditionalFormatting>
  <conditionalFormatting sqref="DI12:DJ92">
    <cfRule type="colorScale" priority="649">
      <colorScale>
        <cfvo type="min"/>
        <cfvo type="percentile" val="50"/>
        <cfvo type="max"/>
        <color rgb="FFF8696B"/>
        <color rgb="FFFFEB84"/>
        <color rgb="FF63BE7B"/>
      </colorScale>
    </cfRule>
  </conditionalFormatting>
  <conditionalFormatting sqref="DC14 DE14">
    <cfRule type="colorScale" priority="640">
      <colorScale>
        <cfvo type="min"/>
        <cfvo type="percentile" val="50"/>
        <cfvo type="max"/>
        <color rgb="FFF8696B"/>
        <color rgb="FFFFEB84"/>
        <color rgb="FF63BE7B"/>
      </colorScale>
    </cfRule>
  </conditionalFormatting>
  <conditionalFormatting sqref="DH14:DH92">
    <cfRule type="colorScale" priority="639">
      <colorScale>
        <cfvo type="min"/>
        <cfvo type="percentile" val="50"/>
        <cfvo type="max"/>
        <color rgb="FFF8696B"/>
        <color rgb="FFFFEB84"/>
        <color rgb="FF63BE7B"/>
      </colorScale>
    </cfRule>
  </conditionalFormatting>
  <conditionalFormatting sqref="DB82:DB92 DB15:DB24">
    <cfRule type="colorScale" priority="637">
      <colorScale>
        <cfvo type="min"/>
        <cfvo type="percentile" val="50"/>
        <cfvo type="max"/>
        <color rgb="FFF8696B"/>
        <color rgb="FFFFEB84"/>
        <color rgb="FF63BE7B"/>
      </colorScale>
    </cfRule>
  </conditionalFormatting>
  <conditionalFormatting sqref="DB25:DB81">
    <cfRule type="colorScale" priority="638">
      <colorScale>
        <cfvo type="min"/>
        <cfvo type="percentile" val="50"/>
        <cfvo type="max"/>
        <color rgb="FFF8696B"/>
        <color rgb="FFFFEB84"/>
        <color rgb="FF63BE7B"/>
      </colorScale>
    </cfRule>
  </conditionalFormatting>
  <conditionalFormatting sqref="DB14">
    <cfRule type="colorScale" priority="636">
      <colorScale>
        <cfvo type="min"/>
        <cfvo type="percentile" val="50"/>
        <cfvo type="max"/>
        <color rgb="FFF8696B"/>
        <color rgb="FFFFEB84"/>
        <color rgb="FF63BE7B"/>
      </colorScale>
    </cfRule>
  </conditionalFormatting>
  <conditionalFormatting sqref="DL96:DM123">
    <cfRule type="colorScale" priority="632">
      <colorScale>
        <cfvo type="min"/>
        <cfvo type="percentile" val="50"/>
        <cfvo type="max"/>
        <color rgb="FFF8696B"/>
        <color rgb="FFFFEB84"/>
        <color rgb="FF63BE7B"/>
      </colorScale>
    </cfRule>
  </conditionalFormatting>
  <conditionalFormatting sqref="DL14:DL92">
    <cfRule type="colorScale" priority="630">
      <colorScale>
        <cfvo type="min"/>
        <cfvo type="percentile" val="50"/>
        <cfvo type="max"/>
        <color rgb="FF63BE7B"/>
        <color rgb="FFFFEB84"/>
        <color rgb="FFF8696B"/>
      </colorScale>
    </cfRule>
  </conditionalFormatting>
  <conditionalFormatting sqref="DF96:DF123">
    <cfRule type="colorScale" priority="629">
      <colorScale>
        <cfvo type="min"/>
        <cfvo type="percentile" val="50"/>
        <cfvo type="max"/>
        <color rgb="FFF8696B"/>
        <color rgb="FFFFEB84"/>
        <color rgb="FF63BE7B"/>
      </colorScale>
    </cfRule>
  </conditionalFormatting>
  <conditionalFormatting sqref="DG96:DG123">
    <cfRule type="colorScale" priority="628">
      <colorScale>
        <cfvo type="min"/>
        <cfvo type="percentile" val="50"/>
        <cfvo type="max"/>
        <color rgb="FFF8696B"/>
        <color rgb="FFFFEB84"/>
        <color rgb="FF63BE7B"/>
      </colorScale>
    </cfRule>
  </conditionalFormatting>
  <conditionalFormatting sqref="DM14:DM92">
    <cfRule type="colorScale" priority="626">
      <colorScale>
        <cfvo type="min"/>
        <cfvo type="percentile" val="50"/>
        <cfvo type="max"/>
        <color rgb="FFF8696B"/>
        <color rgb="FFFFEB84"/>
        <color rgb="FF63BE7B"/>
      </colorScale>
    </cfRule>
  </conditionalFormatting>
  <conditionalFormatting sqref="DM14:DM92">
    <cfRule type="colorScale" priority="625">
      <colorScale>
        <cfvo type="min"/>
        <cfvo type="percentile" val="50"/>
        <cfvo type="max"/>
        <color rgb="FF63BE7B"/>
        <color rgb="FFFFEB84"/>
        <color rgb="FFF8696B"/>
      </colorScale>
    </cfRule>
  </conditionalFormatting>
  <conditionalFormatting sqref="DL96:DM123">
    <cfRule type="colorScale" priority="624">
      <colorScale>
        <cfvo type="min"/>
        <cfvo type="percentile" val="50"/>
        <cfvo type="max"/>
        <color rgb="FF63BE7B"/>
        <color rgb="FFFFEB84"/>
        <color rgb="FFF8696B"/>
      </colorScale>
    </cfRule>
  </conditionalFormatting>
  <conditionalFormatting sqref="DG14:DG92">
    <cfRule type="colorScale" priority="623">
      <colorScale>
        <cfvo type="min"/>
        <cfvo type="percentile" val="50"/>
        <cfvo type="max"/>
        <color rgb="FFF8696B"/>
        <color rgb="FFFFEB84"/>
        <color rgb="FF63BE7B"/>
      </colorScale>
    </cfRule>
  </conditionalFormatting>
  <conditionalFormatting sqref="DH96:DH123">
    <cfRule type="colorScale" priority="620">
      <colorScale>
        <cfvo type="min"/>
        <cfvo type="percentile" val="50"/>
        <cfvo type="max"/>
        <color rgb="FFF8696B"/>
        <color rgb="FFFFEB84"/>
        <color rgb="FF63BE7B"/>
      </colorScale>
    </cfRule>
  </conditionalFormatting>
  <conditionalFormatting sqref="DP14:DP92">
    <cfRule type="colorScale" priority="619">
      <colorScale>
        <cfvo type="min"/>
        <cfvo type="percentile" val="50"/>
        <cfvo type="max"/>
        <color rgb="FFF8696B"/>
        <color rgb="FFFFEB84"/>
        <color rgb="FF63BE7B"/>
      </colorScale>
    </cfRule>
  </conditionalFormatting>
  <conditionalFormatting sqref="DP96:DP123">
    <cfRule type="colorScale" priority="618">
      <colorScale>
        <cfvo type="min"/>
        <cfvo type="percentile" val="50"/>
        <cfvo type="max"/>
        <color rgb="FFF8696B"/>
        <color rgb="FFFFEB84"/>
        <color rgb="FF63BE7B"/>
      </colorScale>
    </cfRule>
  </conditionalFormatting>
  <conditionalFormatting sqref="DQ14:DQ92">
    <cfRule type="colorScale" priority="617">
      <colorScale>
        <cfvo type="min"/>
        <cfvo type="percentile" val="50"/>
        <cfvo type="max"/>
        <color rgb="FFF8696B"/>
        <color rgb="FFFFEB84"/>
        <color rgb="FF63BE7B"/>
      </colorScale>
    </cfRule>
  </conditionalFormatting>
  <conditionalFormatting sqref="DQ96:DQ123">
    <cfRule type="colorScale" priority="616">
      <colorScale>
        <cfvo type="min"/>
        <cfvo type="percentile" val="50"/>
        <cfvo type="max"/>
        <color rgb="FFF8696B"/>
        <color rgb="FFFFEB84"/>
        <color rgb="FF63BE7B"/>
      </colorScale>
    </cfRule>
  </conditionalFormatting>
  <conditionalFormatting sqref="EB96:EB123">
    <cfRule type="colorScale" priority="610">
      <colorScale>
        <cfvo type="min"/>
        <cfvo type="percentile" val="50"/>
        <cfvo type="max"/>
        <color rgb="FFF8696B"/>
        <color rgb="FFFFEB84"/>
        <color rgb="FF63BE7B"/>
      </colorScale>
    </cfRule>
  </conditionalFormatting>
  <conditionalFormatting sqref="DW14:DW92">
    <cfRule type="colorScale" priority="601">
      <colorScale>
        <cfvo type="min"/>
        <cfvo type="percentile" val="50"/>
        <cfvo type="max"/>
        <color rgb="FFF8696B"/>
        <color rgb="FFFFEB84"/>
        <color rgb="FF63BE7B"/>
      </colorScale>
    </cfRule>
  </conditionalFormatting>
  <conditionalFormatting sqref="DT96:DV123 DY96:DY123">
    <cfRule type="colorScale" priority="612">
      <colorScale>
        <cfvo type="min"/>
        <cfvo type="percentile" val="50"/>
        <cfvo type="max"/>
        <color rgb="FFF8696B"/>
        <color rgb="FFFFEB84"/>
        <color rgb="FF63BE7B"/>
      </colorScale>
    </cfRule>
  </conditionalFormatting>
  <conditionalFormatting sqref="DZ96:EA123">
    <cfRule type="colorScale" priority="611">
      <colorScale>
        <cfvo type="min"/>
        <cfvo type="percentile" val="50"/>
        <cfvo type="max"/>
        <color rgb="FFF8696B"/>
        <color rgb="FFFFEB84"/>
        <color rgb="FF63BE7B"/>
      </colorScale>
    </cfRule>
  </conditionalFormatting>
  <conditionalFormatting sqref="DY15:DY24 DT82:DT92 DT15:DT24 DY82:DY92 DV15:DV24 DV82:DV92">
    <cfRule type="colorScale" priority="609">
      <colorScale>
        <cfvo type="min"/>
        <cfvo type="percentile" val="50"/>
        <cfvo type="max"/>
        <color rgb="FFF8696B"/>
        <color rgb="FFFFEB84"/>
        <color rgb="FF63BE7B"/>
      </colorScale>
    </cfRule>
  </conditionalFormatting>
  <conditionalFormatting sqref="DS96:DS123">
    <cfRule type="colorScale" priority="608">
      <colorScale>
        <cfvo type="min"/>
        <cfvo type="percentile" val="50"/>
        <cfvo type="max"/>
        <color rgb="FFF8696B"/>
        <color rgb="FFFFEB84"/>
        <color rgb="FF63BE7B"/>
      </colorScale>
    </cfRule>
  </conditionalFormatting>
  <conditionalFormatting sqref="EB14:EB92">
    <cfRule type="colorScale" priority="613">
      <colorScale>
        <cfvo type="min"/>
        <cfvo type="percentile" val="50"/>
        <cfvo type="max"/>
        <color rgb="FFF8696B"/>
        <color rgb="FFFFEB84"/>
        <color rgb="FF63BE7B"/>
      </colorScale>
    </cfRule>
  </conditionalFormatting>
  <conditionalFormatting sqref="DY25:DY81 DT25:DT81 DV25:DV81">
    <cfRule type="colorScale" priority="614">
      <colorScale>
        <cfvo type="min"/>
        <cfvo type="percentile" val="50"/>
        <cfvo type="max"/>
        <color rgb="FFF8696B"/>
        <color rgb="FFFFEB84"/>
        <color rgb="FF63BE7B"/>
      </colorScale>
    </cfRule>
  </conditionalFormatting>
  <conditionalFormatting sqref="DZ12:EA92">
    <cfRule type="colorScale" priority="615">
      <colorScale>
        <cfvo type="min"/>
        <cfvo type="percentile" val="50"/>
        <cfvo type="max"/>
        <color rgb="FFF8696B"/>
        <color rgb="FFFFEB84"/>
        <color rgb="FF63BE7B"/>
      </colorScale>
    </cfRule>
  </conditionalFormatting>
  <conditionalFormatting sqref="DT14 DV14">
    <cfRule type="colorScale" priority="606">
      <colorScale>
        <cfvo type="min"/>
        <cfvo type="percentile" val="50"/>
        <cfvo type="max"/>
        <color rgb="FFF8696B"/>
        <color rgb="FFFFEB84"/>
        <color rgb="FF63BE7B"/>
      </colorScale>
    </cfRule>
  </conditionalFormatting>
  <conditionalFormatting sqref="DY14:DY92">
    <cfRule type="colorScale" priority="605">
      <colorScale>
        <cfvo type="min"/>
        <cfvo type="percentile" val="50"/>
        <cfvo type="max"/>
        <color rgb="FFF8696B"/>
        <color rgb="FFFFEB84"/>
        <color rgb="FF63BE7B"/>
      </colorScale>
    </cfRule>
  </conditionalFormatting>
  <conditionalFormatting sqref="DS82:DS92 DS15:DS24">
    <cfRule type="colorScale" priority="603">
      <colorScale>
        <cfvo type="min"/>
        <cfvo type="percentile" val="50"/>
        <cfvo type="max"/>
        <color rgb="FFF8696B"/>
        <color rgb="FFFFEB84"/>
        <color rgb="FF63BE7B"/>
      </colorScale>
    </cfRule>
  </conditionalFormatting>
  <conditionalFormatting sqref="DS25:DS81">
    <cfRule type="colorScale" priority="604">
      <colorScale>
        <cfvo type="min"/>
        <cfvo type="percentile" val="50"/>
        <cfvo type="max"/>
        <color rgb="FFF8696B"/>
        <color rgb="FFFFEB84"/>
        <color rgb="FF63BE7B"/>
      </colorScale>
    </cfRule>
  </conditionalFormatting>
  <conditionalFormatting sqref="DS14">
    <cfRule type="colorScale" priority="602">
      <colorScale>
        <cfvo type="min"/>
        <cfvo type="percentile" val="50"/>
        <cfvo type="max"/>
        <color rgb="FFF8696B"/>
        <color rgb="FFFFEB84"/>
        <color rgb="FF63BE7B"/>
      </colorScale>
    </cfRule>
  </conditionalFormatting>
  <conditionalFormatting sqref="EC96:ED123">
    <cfRule type="colorScale" priority="600">
      <colorScale>
        <cfvo type="min"/>
        <cfvo type="percentile" val="50"/>
        <cfvo type="max"/>
        <color rgb="FFF8696B"/>
        <color rgb="FFFFEB84"/>
        <color rgb="FF63BE7B"/>
      </colorScale>
    </cfRule>
  </conditionalFormatting>
  <conditionalFormatting sqref="EC14:EC92">
    <cfRule type="colorScale" priority="599">
      <colorScale>
        <cfvo type="min"/>
        <cfvo type="percentile" val="50"/>
        <cfvo type="max"/>
        <color rgb="FF63BE7B"/>
        <color rgb="FFFFEB84"/>
        <color rgb="FFF8696B"/>
      </colorScale>
    </cfRule>
  </conditionalFormatting>
  <conditionalFormatting sqref="DW96:DW123">
    <cfRule type="colorScale" priority="598">
      <colorScale>
        <cfvo type="min"/>
        <cfvo type="percentile" val="50"/>
        <cfvo type="max"/>
        <color rgb="FFF8696B"/>
        <color rgb="FFFFEB84"/>
        <color rgb="FF63BE7B"/>
      </colorScale>
    </cfRule>
  </conditionalFormatting>
  <conditionalFormatting sqref="DX96:DX123">
    <cfRule type="colorScale" priority="597">
      <colorScale>
        <cfvo type="min"/>
        <cfvo type="percentile" val="50"/>
        <cfvo type="max"/>
        <color rgb="FFF8696B"/>
        <color rgb="FFFFEB84"/>
        <color rgb="FF63BE7B"/>
      </colorScale>
    </cfRule>
  </conditionalFormatting>
  <conditionalFormatting sqref="EC96:ED123">
    <cfRule type="colorScale" priority="594">
      <colorScale>
        <cfvo type="min"/>
        <cfvo type="percentile" val="50"/>
        <cfvo type="max"/>
        <color rgb="FF63BE7B"/>
        <color rgb="FFFFEB84"/>
        <color rgb="FFF8696B"/>
      </colorScale>
    </cfRule>
  </conditionalFormatting>
  <conditionalFormatting sqref="DX14:DX92">
    <cfRule type="colorScale" priority="593">
      <colorScale>
        <cfvo type="min"/>
        <cfvo type="percentile" val="50"/>
        <cfvo type="max"/>
        <color rgb="FFF8696B"/>
        <color rgb="FFFFEB84"/>
        <color rgb="FF63BE7B"/>
      </colorScale>
    </cfRule>
  </conditionalFormatting>
  <conditionalFormatting sqref="DY96:DY123">
    <cfRule type="colorScale" priority="592">
      <colorScale>
        <cfvo type="min"/>
        <cfvo type="percentile" val="50"/>
        <cfvo type="max"/>
        <color rgb="FFF8696B"/>
        <color rgb="FFFFEB84"/>
        <color rgb="FF63BE7B"/>
      </colorScale>
    </cfRule>
  </conditionalFormatting>
  <conditionalFormatting sqref="EG14:EG92">
    <cfRule type="colorScale" priority="591">
      <colorScale>
        <cfvo type="min"/>
        <cfvo type="percentile" val="50"/>
        <cfvo type="max"/>
        <color rgb="FFF8696B"/>
        <color rgb="FFFFEB84"/>
        <color rgb="FF63BE7B"/>
      </colorScale>
    </cfRule>
  </conditionalFormatting>
  <conditionalFormatting sqref="EG96:EG123">
    <cfRule type="colorScale" priority="590">
      <colorScale>
        <cfvo type="min"/>
        <cfvo type="percentile" val="50"/>
        <cfvo type="max"/>
        <color rgb="FFF8696B"/>
        <color rgb="FFFFEB84"/>
        <color rgb="FF63BE7B"/>
      </colorScale>
    </cfRule>
  </conditionalFormatting>
  <conditionalFormatting sqref="EH14:EH92">
    <cfRule type="colorScale" priority="589">
      <colorScale>
        <cfvo type="min"/>
        <cfvo type="percentile" val="50"/>
        <cfvo type="max"/>
        <color rgb="FFF8696B"/>
        <color rgb="FFFFEB84"/>
        <color rgb="FF63BE7B"/>
      </colorScale>
    </cfRule>
  </conditionalFormatting>
  <conditionalFormatting sqref="EH96:EH123">
    <cfRule type="colorScale" priority="588">
      <colorScale>
        <cfvo type="min"/>
        <cfvo type="percentile" val="50"/>
        <cfvo type="max"/>
        <color rgb="FFF8696B"/>
        <color rgb="FFFFEB84"/>
        <color rgb="FF63BE7B"/>
      </colorScale>
    </cfRule>
  </conditionalFormatting>
  <conditionalFormatting sqref="DH2:DH10 DD2:DD10">
    <cfRule type="colorScale" priority="586">
      <colorScale>
        <cfvo type="min"/>
        <cfvo type="percentile" val="50"/>
        <cfvo type="max"/>
        <color rgb="FFF8696B"/>
        <color rgb="FFFFEB84"/>
        <color rgb="FF63BE7B"/>
      </colorScale>
    </cfRule>
  </conditionalFormatting>
  <conditionalFormatting sqref="DE2:DE10">
    <cfRule type="colorScale" priority="584">
      <colorScale>
        <cfvo type="min"/>
        <cfvo type="percentile" val="50"/>
        <cfvo type="max"/>
        <color rgb="FFF8696B"/>
        <color rgb="FFFFEB84"/>
        <color rgb="FF63BE7B"/>
      </colorScale>
    </cfRule>
  </conditionalFormatting>
  <conditionalFormatting sqref="DI2:DI10">
    <cfRule type="colorScale" priority="583">
      <colorScale>
        <cfvo type="min"/>
        <cfvo type="percentile" val="50"/>
        <cfvo type="max"/>
        <color rgb="FFF8696B"/>
        <color rgb="FFFFEB84"/>
        <color rgb="FF63BE7B"/>
      </colorScale>
    </cfRule>
  </conditionalFormatting>
  <conditionalFormatting sqref="DY2:DY10 DU2:DU10">
    <cfRule type="colorScale" priority="582">
      <colorScale>
        <cfvo type="min"/>
        <cfvo type="percentile" val="50"/>
        <cfvo type="max"/>
        <color rgb="FFF8696B"/>
        <color rgb="FFFFEB84"/>
        <color rgb="FF63BE7B"/>
      </colorScale>
    </cfRule>
  </conditionalFormatting>
  <conditionalFormatting sqref="DV2:DV10">
    <cfRule type="colorScale" priority="581">
      <colorScale>
        <cfvo type="min"/>
        <cfvo type="percentile" val="50"/>
        <cfvo type="max"/>
        <color rgb="FFF8696B"/>
        <color rgb="FFFFEB84"/>
        <color rgb="FF63BE7B"/>
      </colorScale>
    </cfRule>
  </conditionalFormatting>
  <conditionalFormatting sqref="DZ2:DZ10">
    <cfRule type="colorScale" priority="580">
      <colorScale>
        <cfvo type="min"/>
        <cfvo type="percentile" val="50"/>
        <cfvo type="max"/>
        <color rgb="FFF8696B"/>
        <color rgb="FFFFEB84"/>
        <color rgb="FF63BE7B"/>
      </colorScale>
    </cfRule>
  </conditionalFormatting>
  <conditionalFormatting sqref="EU96:EU123">
    <cfRule type="colorScale" priority="574">
      <colorScale>
        <cfvo type="min"/>
        <cfvo type="percentile" val="50"/>
        <cfvo type="max"/>
        <color rgb="FFF8696B"/>
        <color rgb="FFFFEB84"/>
        <color rgb="FF63BE7B"/>
      </colorScale>
    </cfRule>
  </conditionalFormatting>
  <conditionalFormatting sqref="EO14:EO92">
    <cfRule type="colorScale" priority="566">
      <colorScale>
        <cfvo type="min"/>
        <cfvo type="percentile" val="50"/>
        <cfvo type="max"/>
        <color rgb="FFF8696B"/>
        <color rgb="FFFFEB84"/>
        <color rgb="FF63BE7B"/>
      </colorScale>
    </cfRule>
  </conditionalFormatting>
  <conditionalFormatting sqref="ER96:ER123 EK96:EN123">
    <cfRule type="colorScale" priority="576">
      <colorScale>
        <cfvo type="min"/>
        <cfvo type="percentile" val="50"/>
        <cfvo type="max"/>
        <color rgb="FFF8696B"/>
        <color rgb="FFFFEB84"/>
        <color rgb="FF63BE7B"/>
      </colorScale>
    </cfRule>
  </conditionalFormatting>
  <conditionalFormatting sqref="ES96:ET123">
    <cfRule type="colorScale" priority="575">
      <colorScale>
        <cfvo type="min"/>
        <cfvo type="percentile" val="50"/>
        <cfvo type="max"/>
        <color rgb="FFF8696B"/>
        <color rgb="FFFFEB84"/>
        <color rgb="FF63BE7B"/>
      </colorScale>
    </cfRule>
  </conditionalFormatting>
  <conditionalFormatting sqref="ER15:ER24 EK82:EK92 EK15:EK24 ER82:ER92 EN15:EN24 EN82:EN92">
    <cfRule type="colorScale" priority="573">
      <colorScale>
        <cfvo type="min"/>
        <cfvo type="percentile" val="50"/>
        <cfvo type="max"/>
        <color rgb="FFF8696B"/>
        <color rgb="FFFFEB84"/>
        <color rgb="FF63BE7B"/>
      </colorScale>
    </cfRule>
  </conditionalFormatting>
  <conditionalFormatting sqref="EJ96:EJ123">
    <cfRule type="colorScale" priority="572">
      <colorScale>
        <cfvo type="min"/>
        <cfvo type="percentile" val="50"/>
        <cfvo type="max"/>
        <color rgb="FFF8696B"/>
        <color rgb="FFFFEB84"/>
        <color rgb="FF63BE7B"/>
      </colorScale>
    </cfRule>
  </conditionalFormatting>
  <conditionalFormatting sqref="EU14:EU92">
    <cfRule type="colorScale" priority="577">
      <colorScale>
        <cfvo type="min"/>
        <cfvo type="percentile" val="50"/>
        <cfvo type="max"/>
        <color rgb="FFF8696B"/>
        <color rgb="FFFFEB84"/>
        <color rgb="FF63BE7B"/>
      </colorScale>
    </cfRule>
  </conditionalFormatting>
  <conditionalFormatting sqref="ER25:ER81 EK25:EK81 EN25:EN81">
    <cfRule type="colorScale" priority="578">
      <colorScale>
        <cfvo type="min"/>
        <cfvo type="percentile" val="50"/>
        <cfvo type="max"/>
        <color rgb="FFF8696B"/>
        <color rgb="FFFFEB84"/>
        <color rgb="FF63BE7B"/>
      </colorScale>
    </cfRule>
  </conditionalFormatting>
  <conditionalFormatting sqref="ES12:ET92">
    <cfRule type="colorScale" priority="579">
      <colorScale>
        <cfvo type="min"/>
        <cfvo type="percentile" val="50"/>
        <cfvo type="max"/>
        <color rgb="FFF8696B"/>
        <color rgb="FFFFEB84"/>
        <color rgb="FF63BE7B"/>
      </colorScale>
    </cfRule>
  </conditionalFormatting>
  <conditionalFormatting sqref="EK14 EN14">
    <cfRule type="colorScale" priority="571">
      <colorScale>
        <cfvo type="min"/>
        <cfvo type="percentile" val="50"/>
        <cfvo type="max"/>
        <color rgb="FFF8696B"/>
        <color rgb="FFFFEB84"/>
        <color rgb="FF63BE7B"/>
      </colorScale>
    </cfRule>
  </conditionalFormatting>
  <conditionalFormatting sqref="ER14:ER92">
    <cfRule type="colorScale" priority="570">
      <colorScale>
        <cfvo type="min"/>
        <cfvo type="percentile" val="50"/>
        <cfvo type="max"/>
        <color rgb="FFF8696B"/>
        <color rgb="FFFFEB84"/>
        <color rgb="FF63BE7B"/>
      </colorScale>
    </cfRule>
  </conditionalFormatting>
  <conditionalFormatting sqref="EJ14:EJ92">
    <cfRule type="colorScale" priority="567">
      <colorScale>
        <cfvo type="min"/>
        <cfvo type="percentile" val="50"/>
        <cfvo type="max"/>
        <color rgb="FFF8696B"/>
        <color rgb="FFFFEB84"/>
        <color rgb="FF63BE7B"/>
      </colorScale>
    </cfRule>
  </conditionalFormatting>
  <conditionalFormatting sqref="EV96:EW123">
    <cfRule type="colorScale" priority="565">
      <colorScale>
        <cfvo type="min"/>
        <cfvo type="percentile" val="50"/>
        <cfvo type="max"/>
        <color rgb="FFF8696B"/>
        <color rgb="FFFFEB84"/>
        <color rgb="FF63BE7B"/>
      </colorScale>
    </cfRule>
  </conditionalFormatting>
  <conditionalFormatting sqref="EV14:EV92">
    <cfRule type="colorScale" priority="564">
      <colorScale>
        <cfvo type="min"/>
        <cfvo type="percentile" val="50"/>
        <cfvo type="max"/>
        <color rgb="FF63BE7B"/>
        <color rgb="FFFFEB84"/>
        <color rgb="FFF8696B"/>
      </colorScale>
    </cfRule>
  </conditionalFormatting>
  <conditionalFormatting sqref="EO96:EP123">
    <cfRule type="colorScale" priority="563">
      <colorScale>
        <cfvo type="min"/>
        <cfvo type="percentile" val="50"/>
        <cfvo type="max"/>
        <color rgb="FFF8696B"/>
        <color rgb="FFFFEB84"/>
        <color rgb="FF63BE7B"/>
      </colorScale>
    </cfRule>
  </conditionalFormatting>
  <conditionalFormatting sqref="EQ96:EQ123">
    <cfRule type="colorScale" priority="562">
      <colorScale>
        <cfvo type="min"/>
        <cfvo type="percentile" val="50"/>
        <cfvo type="max"/>
        <color rgb="FFF8696B"/>
        <color rgb="FFFFEB84"/>
        <color rgb="FF63BE7B"/>
      </colorScale>
    </cfRule>
  </conditionalFormatting>
  <conditionalFormatting sqref="EV96:EW123">
    <cfRule type="colorScale" priority="561">
      <colorScale>
        <cfvo type="min"/>
        <cfvo type="percentile" val="50"/>
        <cfvo type="max"/>
        <color rgb="FF63BE7B"/>
        <color rgb="FFFFEB84"/>
        <color rgb="FFF8696B"/>
      </colorScale>
    </cfRule>
  </conditionalFormatting>
  <conditionalFormatting sqref="EQ14:EQ92">
    <cfRule type="colorScale" priority="560">
      <colorScale>
        <cfvo type="min"/>
        <cfvo type="percentile" val="50"/>
        <cfvo type="max"/>
        <color rgb="FFF8696B"/>
        <color rgb="FFFFEB84"/>
        <color rgb="FF63BE7B"/>
      </colorScale>
    </cfRule>
  </conditionalFormatting>
  <conditionalFormatting sqref="ER96:ER123">
    <cfRule type="colorScale" priority="559">
      <colorScale>
        <cfvo type="min"/>
        <cfvo type="percentile" val="50"/>
        <cfvo type="max"/>
        <color rgb="FFF8696B"/>
        <color rgb="FFFFEB84"/>
        <color rgb="FF63BE7B"/>
      </colorScale>
    </cfRule>
  </conditionalFormatting>
  <conditionalFormatting sqref="EZ14:EZ92">
    <cfRule type="colorScale" priority="558">
      <colorScale>
        <cfvo type="min"/>
        <cfvo type="percentile" val="50"/>
        <cfvo type="max"/>
        <color rgb="FFF8696B"/>
        <color rgb="FFFFEB84"/>
        <color rgb="FF63BE7B"/>
      </colorScale>
    </cfRule>
  </conditionalFormatting>
  <conditionalFormatting sqref="EZ96:FA123">
    <cfRule type="colorScale" priority="557">
      <colorScale>
        <cfvo type="min"/>
        <cfvo type="percentile" val="50"/>
        <cfvo type="max"/>
        <color rgb="FFF8696B"/>
        <color rgb="FFFFEB84"/>
        <color rgb="FF63BE7B"/>
      </colorScale>
    </cfRule>
  </conditionalFormatting>
  <conditionalFormatting sqref="FB14:FB92">
    <cfRule type="colorScale" priority="556">
      <colorScale>
        <cfvo type="min"/>
        <cfvo type="percentile" val="50"/>
        <cfvo type="max"/>
        <color rgb="FFF8696B"/>
        <color rgb="FFFFEB84"/>
        <color rgb="FF63BE7B"/>
      </colorScale>
    </cfRule>
  </conditionalFormatting>
  <conditionalFormatting sqref="FB96:FB123">
    <cfRule type="colorScale" priority="555">
      <colorScale>
        <cfvo type="min"/>
        <cfvo type="percentile" val="50"/>
        <cfvo type="max"/>
        <color rgb="FFF8696B"/>
        <color rgb="FFFFEB84"/>
        <color rgb="FF63BE7B"/>
      </colorScale>
    </cfRule>
  </conditionalFormatting>
  <conditionalFormatting sqref="ER2:ER10 EN2:EN10">
    <cfRule type="colorScale" priority="554">
      <colorScale>
        <cfvo type="min"/>
        <cfvo type="percentile" val="50"/>
        <cfvo type="max"/>
        <color rgb="FFF8696B"/>
        <color rgb="FFFFEB84"/>
        <color rgb="FF63BE7B"/>
      </colorScale>
    </cfRule>
  </conditionalFormatting>
  <conditionalFormatting sqref="EO2:EP10">
    <cfRule type="colorScale" priority="553">
      <colorScale>
        <cfvo type="min"/>
        <cfvo type="percentile" val="50"/>
        <cfvo type="max"/>
        <color rgb="FFF8696B"/>
        <color rgb="FFFFEB84"/>
        <color rgb="FF63BE7B"/>
      </colorScale>
    </cfRule>
  </conditionalFormatting>
  <conditionalFormatting sqref="ES2:ES10">
    <cfRule type="colorScale" priority="552">
      <colorScale>
        <cfvo type="min"/>
        <cfvo type="percentile" val="50"/>
        <cfvo type="max"/>
        <color rgb="FFF8696B"/>
        <color rgb="FFFFEB84"/>
        <color rgb="FF63BE7B"/>
      </colorScale>
    </cfRule>
  </conditionalFormatting>
  <conditionalFormatting sqref="DU14:DU92">
    <cfRule type="colorScale" priority="551">
      <colorScale>
        <cfvo type="min"/>
        <cfvo type="percentile" val="50"/>
        <cfvo type="max"/>
        <color rgb="FFF8696B"/>
        <color rgb="FFFFEB84"/>
        <color rgb="FF63BE7B"/>
      </colorScale>
    </cfRule>
  </conditionalFormatting>
  <conditionalFormatting sqref="EM14:EM92">
    <cfRule type="colorScale" priority="550">
      <colorScale>
        <cfvo type="min"/>
        <cfvo type="percentile" val="50"/>
        <cfvo type="max"/>
        <color rgb="FFF8696B"/>
        <color rgb="FFFFEB84"/>
        <color rgb="FF63BE7B"/>
      </colorScale>
    </cfRule>
  </conditionalFormatting>
  <conditionalFormatting sqref="EL14:EL92">
    <cfRule type="colorScale" priority="549">
      <colorScale>
        <cfvo type="min"/>
        <cfvo type="percentile" val="50"/>
        <cfvo type="max"/>
        <color rgb="FFF8696B"/>
        <color rgb="FFFFEB84"/>
        <color rgb="FF63BE7B"/>
      </colorScale>
    </cfRule>
  </conditionalFormatting>
  <conditionalFormatting sqref="EP14:EP92">
    <cfRule type="colorScale" priority="520">
      <colorScale>
        <cfvo type="min"/>
        <cfvo type="percentile" val="50"/>
        <cfvo type="max"/>
        <color rgb="FFF8696B"/>
        <color rgb="FFFFEB84"/>
        <color rgb="FF63BE7B"/>
      </colorScale>
    </cfRule>
  </conditionalFormatting>
  <conditionalFormatting sqref="FA14:FA92">
    <cfRule type="colorScale" priority="518">
      <colorScale>
        <cfvo type="min"/>
        <cfvo type="percentile" val="50"/>
        <cfvo type="max"/>
        <color rgb="FFF8696B"/>
        <color rgb="FFFFEB84"/>
        <color rgb="FF63BE7B"/>
      </colorScale>
    </cfRule>
  </conditionalFormatting>
  <conditionalFormatting sqref="FO96:FO123">
    <cfRule type="colorScale" priority="505">
      <colorScale>
        <cfvo type="min"/>
        <cfvo type="percentile" val="50"/>
        <cfvo type="max"/>
        <color rgb="FFF8696B"/>
        <color rgb="FFFFEB84"/>
        <color rgb="FF63BE7B"/>
      </colorScale>
    </cfRule>
  </conditionalFormatting>
  <conditionalFormatting sqref="FI14:FI92">
    <cfRule type="colorScale" priority="499">
      <colorScale>
        <cfvo type="min"/>
        <cfvo type="percentile" val="50"/>
        <cfvo type="max"/>
        <color rgb="FFF8696B"/>
        <color rgb="FFFFEB84"/>
        <color rgb="FF63BE7B"/>
      </colorScale>
    </cfRule>
  </conditionalFormatting>
  <conditionalFormatting sqref="FL96:FL123 FE96:FH123">
    <cfRule type="colorScale" priority="507">
      <colorScale>
        <cfvo type="min"/>
        <cfvo type="percentile" val="50"/>
        <cfvo type="max"/>
        <color rgb="FFF8696B"/>
        <color rgb="FFFFEB84"/>
        <color rgb="FF63BE7B"/>
      </colorScale>
    </cfRule>
  </conditionalFormatting>
  <conditionalFormatting sqref="FM96:FN123">
    <cfRule type="colorScale" priority="506">
      <colorScale>
        <cfvo type="min"/>
        <cfvo type="percentile" val="50"/>
        <cfvo type="max"/>
        <color rgb="FFF8696B"/>
        <color rgb="FFFFEB84"/>
        <color rgb="FF63BE7B"/>
      </colorScale>
    </cfRule>
  </conditionalFormatting>
  <conditionalFormatting sqref="FL15:FL24 FE82:FE92 FE15:FE24 FL82:FL92 FH15:FH24 FH82:FH92">
    <cfRule type="colorScale" priority="504">
      <colorScale>
        <cfvo type="min"/>
        <cfvo type="percentile" val="50"/>
        <cfvo type="max"/>
        <color rgb="FFF8696B"/>
        <color rgb="FFFFEB84"/>
        <color rgb="FF63BE7B"/>
      </colorScale>
    </cfRule>
  </conditionalFormatting>
  <conditionalFormatting sqref="FD96:FD123">
    <cfRule type="colorScale" priority="503">
      <colorScale>
        <cfvo type="min"/>
        <cfvo type="percentile" val="50"/>
        <cfvo type="max"/>
        <color rgb="FFF8696B"/>
        <color rgb="FFFFEB84"/>
        <color rgb="FF63BE7B"/>
      </colorScale>
    </cfRule>
  </conditionalFormatting>
  <conditionalFormatting sqref="FO14:FO92">
    <cfRule type="colorScale" priority="508">
      <colorScale>
        <cfvo type="min"/>
        <cfvo type="percentile" val="50"/>
        <cfvo type="max"/>
        <color rgb="FFF8696B"/>
        <color rgb="FFFFEB84"/>
        <color rgb="FF63BE7B"/>
      </colorScale>
    </cfRule>
  </conditionalFormatting>
  <conditionalFormatting sqref="FL25:FL81 FE25:FE81 FH25:FH81">
    <cfRule type="colorScale" priority="509">
      <colorScale>
        <cfvo type="min"/>
        <cfvo type="percentile" val="50"/>
        <cfvo type="max"/>
        <color rgb="FFF8696B"/>
        <color rgb="FFFFEB84"/>
        <color rgb="FF63BE7B"/>
      </colorScale>
    </cfRule>
  </conditionalFormatting>
  <conditionalFormatting sqref="FM12:FN92">
    <cfRule type="colorScale" priority="510">
      <colorScale>
        <cfvo type="min"/>
        <cfvo type="percentile" val="50"/>
        <cfvo type="max"/>
        <color rgb="FFF8696B"/>
        <color rgb="FFFFEB84"/>
        <color rgb="FF63BE7B"/>
      </colorScale>
    </cfRule>
  </conditionalFormatting>
  <conditionalFormatting sqref="FE14 FH14">
    <cfRule type="colorScale" priority="502">
      <colorScale>
        <cfvo type="min"/>
        <cfvo type="percentile" val="50"/>
        <cfvo type="max"/>
        <color rgb="FFF8696B"/>
        <color rgb="FFFFEB84"/>
        <color rgb="FF63BE7B"/>
      </colorScale>
    </cfRule>
  </conditionalFormatting>
  <conditionalFormatting sqref="FL14:FL92">
    <cfRule type="colorScale" priority="501">
      <colorScale>
        <cfvo type="min"/>
        <cfvo type="percentile" val="50"/>
        <cfvo type="max"/>
        <color rgb="FFF8696B"/>
        <color rgb="FFFFEB84"/>
        <color rgb="FF63BE7B"/>
      </colorScale>
    </cfRule>
  </conditionalFormatting>
  <conditionalFormatting sqref="FD14:FD92">
    <cfRule type="colorScale" priority="500">
      <colorScale>
        <cfvo type="min"/>
        <cfvo type="percentile" val="50"/>
        <cfvo type="max"/>
        <color rgb="FFF8696B"/>
        <color rgb="FFFFEB84"/>
        <color rgb="FF63BE7B"/>
      </colorScale>
    </cfRule>
  </conditionalFormatting>
  <conditionalFormatting sqref="FP96:FQ123">
    <cfRule type="colorScale" priority="498">
      <colorScale>
        <cfvo type="min"/>
        <cfvo type="percentile" val="50"/>
        <cfvo type="max"/>
        <color rgb="FFF8696B"/>
        <color rgb="FFFFEB84"/>
        <color rgb="FF63BE7B"/>
      </colorScale>
    </cfRule>
  </conditionalFormatting>
  <conditionalFormatting sqref="FP14:FP92">
    <cfRule type="colorScale" priority="497">
      <colorScale>
        <cfvo type="min"/>
        <cfvo type="percentile" val="50"/>
        <cfvo type="max"/>
        <color rgb="FF63BE7B"/>
        <color rgb="FFFFEB84"/>
        <color rgb="FFF8696B"/>
      </colorScale>
    </cfRule>
  </conditionalFormatting>
  <conditionalFormatting sqref="FI96:FJ123">
    <cfRule type="colorScale" priority="496">
      <colorScale>
        <cfvo type="min"/>
        <cfvo type="percentile" val="50"/>
        <cfvo type="max"/>
        <color rgb="FFF8696B"/>
        <color rgb="FFFFEB84"/>
        <color rgb="FF63BE7B"/>
      </colorScale>
    </cfRule>
  </conditionalFormatting>
  <conditionalFormatting sqref="FK96:FK123">
    <cfRule type="colorScale" priority="495">
      <colorScale>
        <cfvo type="min"/>
        <cfvo type="percentile" val="50"/>
        <cfvo type="max"/>
        <color rgb="FFF8696B"/>
        <color rgb="FFFFEB84"/>
        <color rgb="FF63BE7B"/>
      </colorScale>
    </cfRule>
  </conditionalFormatting>
  <conditionalFormatting sqref="FP96:FQ123">
    <cfRule type="colorScale" priority="494">
      <colorScale>
        <cfvo type="min"/>
        <cfvo type="percentile" val="50"/>
        <cfvo type="max"/>
        <color rgb="FF63BE7B"/>
        <color rgb="FFFFEB84"/>
        <color rgb="FFF8696B"/>
      </colorScale>
    </cfRule>
  </conditionalFormatting>
  <conditionalFormatting sqref="FK14:FK92">
    <cfRule type="colorScale" priority="493">
      <colorScale>
        <cfvo type="min"/>
        <cfvo type="percentile" val="50"/>
        <cfvo type="max"/>
        <color rgb="FFF8696B"/>
        <color rgb="FFFFEB84"/>
        <color rgb="FF63BE7B"/>
      </colorScale>
    </cfRule>
  </conditionalFormatting>
  <conditionalFormatting sqref="FL96:FL123">
    <cfRule type="colorScale" priority="492">
      <colorScale>
        <cfvo type="min"/>
        <cfvo type="percentile" val="50"/>
        <cfvo type="max"/>
        <color rgb="FFF8696B"/>
        <color rgb="FFFFEB84"/>
        <color rgb="FF63BE7B"/>
      </colorScale>
    </cfRule>
  </conditionalFormatting>
  <conditionalFormatting sqref="FT14:FT92">
    <cfRule type="colorScale" priority="491">
      <colorScale>
        <cfvo type="min"/>
        <cfvo type="percentile" val="50"/>
        <cfvo type="max"/>
        <color rgb="FFF8696B"/>
        <color rgb="FFFFEB84"/>
        <color rgb="FF63BE7B"/>
      </colorScale>
    </cfRule>
  </conditionalFormatting>
  <conditionalFormatting sqref="FT96:FU123">
    <cfRule type="colorScale" priority="490">
      <colorScale>
        <cfvo type="min"/>
        <cfvo type="percentile" val="50"/>
        <cfvo type="max"/>
        <color rgb="FFF8696B"/>
        <color rgb="FFFFEB84"/>
        <color rgb="FF63BE7B"/>
      </colorScale>
    </cfRule>
  </conditionalFormatting>
  <conditionalFormatting sqref="FV14:FV92">
    <cfRule type="colorScale" priority="489">
      <colorScale>
        <cfvo type="min"/>
        <cfvo type="percentile" val="50"/>
        <cfvo type="max"/>
        <color rgb="FFF8696B"/>
        <color rgb="FFFFEB84"/>
        <color rgb="FF63BE7B"/>
      </colorScale>
    </cfRule>
  </conditionalFormatting>
  <conditionalFormatting sqref="FV96:FV123">
    <cfRule type="colorScale" priority="488">
      <colorScale>
        <cfvo type="min"/>
        <cfvo type="percentile" val="50"/>
        <cfvo type="max"/>
        <color rgb="FFF8696B"/>
        <color rgb="FFFFEB84"/>
        <color rgb="FF63BE7B"/>
      </colorScale>
    </cfRule>
  </conditionalFormatting>
  <conditionalFormatting sqref="FL2:FL10 FH2:FH10">
    <cfRule type="colorScale" priority="487">
      <colorScale>
        <cfvo type="min"/>
        <cfvo type="percentile" val="50"/>
        <cfvo type="max"/>
        <color rgb="FFF8696B"/>
        <color rgb="FFFFEB84"/>
        <color rgb="FF63BE7B"/>
      </colorScale>
    </cfRule>
  </conditionalFormatting>
  <conditionalFormatting sqref="FI2:FJ10">
    <cfRule type="colorScale" priority="486">
      <colorScale>
        <cfvo type="min"/>
        <cfvo type="percentile" val="50"/>
        <cfvo type="max"/>
        <color rgb="FFF8696B"/>
        <color rgb="FFFFEB84"/>
        <color rgb="FF63BE7B"/>
      </colorScale>
    </cfRule>
  </conditionalFormatting>
  <conditionalFormatting sqref="FM2:FM10">
    <cfRule type="colorScale" priority="485">
      <colorScale>
        <cfvo type="min"/>
        <cfvo type="percentile" val="50"/>
        <cfvo type="max"/>
        <color rgb="FFF8696B"/>
        <color rgb="FFFFEB84"/>
        <color rgb="FF63BE7B"/>
      </colorScale>
    </cfRule>
  </conditionalFormatting>
  <conditionalFormatting sqref="FG14:FG92">
    <cfRule type="colorScale" priority="484">
      <colorScale>
        <cfvo type="min"/>
        <cfvo type="percentile" val="50"/>
        <cfvo type="max"/>
        <color rgb="FFF8696B"/>
        <color rgb="FFFFEB84"/>
        <color rgb="FF63BE7B"/>
      </colorScale>
    </cfRule>
  </conditionalFormatting>
  <conditionalFormatting sqref="FF14:FF92">
    <cfRule type="colorScale" priority="483">
      <colorScale>
        <cfvo type="min"/>
        <cfvo type="percentile" val="50"/>
        <cfvo type="max"/>
        <color rgb="FFF8696B"/>
        <color rgb="FFFFEB84"/>
        <color rgb="FF63BE7B"/>
      </colorScale>
    </cfRule>
  </conditionalFormatting>
  <conditionalFormatting sqref="FJ14:FJ92">
    <cfRule type="colorScale" priority="482">
      <colorScale>
        <cfvo type="min"/>
        <cfvo type="percentile" val="50"/>
        <cfvo type="max"/>
        <color rgb="FFF8696B"/>
        <color rgb="FFFFEB84"/>
        <color rgb="FF63BE7B"/>
      </colorScale>
    </cfRule>
  </conditionalFormatting>
  <conditionalFormatting sqref="FU14:FU92">
    <cfRule type="colorScale" priority="481">
      <colorScale>
        <cfvo type="min"/>
        <cfvo type="percentile" val="50"/>
        <cfvo type="max"/>
        <color rgb="FFF8696B"/>
        <color rgb="FFFFEB84"/>
        <color rgb="FF63BE7B"/>
      </colorScale>
    </cfRule>
  </conditionalFormatting>
  <conditionalFormatting sqref="GL96:GL123">
    <cfRule type="colorScale" priority="475">
      <colorScale>
        <cfvo type="min"/>
        <cfvo type="percentile" val="50"/>
        <cfvo type="max"/>
        <color rgb="FFF8696B"/>
        <color rgb="FFFFEB84"/>
        <color rgb="FF63BE7B"/>
      </colorScale>
    </cfRule>
  </conditionalFormatting>
  <conditionalFormatting sqref="GE14:GE92">
    <cfRule type="colorScale" priority="469">
      <colorScale>
        <cfvo type="min"/>
        <cfvo type="percentile" val="50"/>
        <cfvo type="max"/>
        <color rgb="FFF8696B"/>
        <color rgb="FFFFEB84"/>
        <color rgb="FF63BE7B"/>
      </colorScale>
    </cfRule>
  </conditionalFormatting>
  <conditionalFormatting sqref="GI96:GI123 FY96:GD123">
    <cfRule type="colorScale" priority="477">
      <colorScale>
        <cfvo type="min"/>
        <cfvo type="percentile" val="50"/>
        <cfvo type="max"/>
        <color rgb="FFF8696B"/>
        <color rgb="FFFFEB84"/>
        <color rgb="FF63BE7B"/>
      </colorScale>
    </cfRule>
  </conditionalFormatting>
  <conditionalFormatting sqref="GJ96:GK123">
    <cfRule type="colorScale" priority="476">
      <colorScale>
        <cfvo type="min"/>
        <cfvo type="percentile" val="50"/>
        <cfvo type="max"/>
        <color rgb="FFF8696B"/>
        <color rgb="FFFFEB84"/>
        <color rgb="FF63BE7B"/>
      </colorScale>
    </cfRule>
  </conditionalFormatting>
  <conditionalFormatting sqref="GI15:GI24 FY82:FY92 FY15:FY24 GI82:GI92 GD15:GD24 GD82:GD92">
    <cfRule type="colorScale" priority="474">
      <colorScale>
        <cfvo type="min"/>
        <cfvo type="percentile" val="50"/>
        <cfvo type="max"/>
        <color rgb="FFF8696B"/>
        <color rgb="FFFFEB84"/>
        <color rgb="FF63BE7B"/>
      </colorScale>
    </cfRule>
  </conditionalFormatting>
  <conditionalFormatting sqref="FX96:FX123">
    <cfRule type="colorScale" priority="473">
      <colorScale>
        <cfvo type="min"/>
        <cfvo type="percentile" val="50"/>
        <cfvo type="max"/>
        <color rgb="FFF8696B"/>
        <color rgb="FFFFEB84"/>
        <color rgb="FF63BE7B"/>
      </colorScale>
    </cfRule>
  </conditionalFormatting>
  <conditionalFormatting sqref="GL14:GL92">
    <cfRule type="colorScale" priority="478">
      <colorScale>
        <cfvo type="min"/>
        <cfvo type="percentile" val="50"/>
        <cfvo type="max"/>
        <color rgb="FFF8696B"/>
        <color rgb="FFFFEB84"/>
        <color rgb="FF63BE7B"/>
      </colorScale>
    </cfRule>
  </conditionalFormatting>
  <conditionalFormatting sqref="GI25:GI81 FY25:FY81 GD25:GD81">
    <cfRule type="colorScale" priority="479">
      <colorScale>
        <cfvo type="min"/>
        <cfvo type="percentile" val="50"/>
        <cfvo type="max"/>
        <color rgb="FFF8696B"/>
        <color rgb="FFFFEB84"/>
        <color rgb="FF63BE7B"/>
      </colorScale>
    </cfRule>
  </conditionalFormatting>
  <conditionalFormatting sqref="GJ12:GK92">
    <cfRule type="colorScale" priority="480">
      <colorScale>
        <cfvo type="min"/>
        <cfvo type="percentile" val="50"/>
        <cfvo type="max"/>
        <color rgb="FFF8696B"/>
        <color rgb="FFFFEB84"/>
        <color rgb="FF63BE7B"/>
      </colorScale>
    </cfRule>
  </conditionalFormatting>
  <conditionalFormatting sqref="FY14 GD14">
    <cfRule type="colorScale" priority="472">
      <colorScale>
        <cfvo type="min"/>
        <cfvo type="percentile" val="50"/>
        <cfvo type="max"/>
        <color rgb="FFF8696B"/>
        <color rgb="FFFFEB84"/>
        <color rgb="FF63BE7B"/>
      </colorScale>
    </cfRule>
  </conditionalFormatting>
  <conditionalFormatting sqref="GI14:GI92">
    <cfRule type="colorScale" priority="471">
      <colorScale>
        <cfvo type="min"/>
        <cfvo type="percentile" val="50"/>
        <cfvo type="max"/>
        <color rgb="FFF8696B"/>
        <color rgb="FFFFEB84"/>
        <color rgb="FF63BE7B"/>
      </colorScale>
    </cfRule>
  </conditionalFormatting>
  <conditionalFormatting sqref="FX14:FX92">
    <cfRule type="colorScale" priority="470">
      <colorScale>
        <cfvo type="min"/>
        <cfvo type="percentile" val="50"/>
        <cfvo type="max"/>
        <color rgb="FFF8696B"/>
        <color rgb="FFFFEB84"/>
        <color rgb="FF63BE7B"/>
      </colorScale>
    </cfRule>
  </conditionalFormatting>
  <conditionalFormatting sqref="GM96:GN123">
    <cfRule type="colorScale" priority="468">
      <colorScale>
        <cfvo type="min"/>
        <cfvo type="percentile" val="50"/>
        <cfvo type="max"/>
        <color rgb="FFF8696B"/>
        <color rgb="FFFFEB84"/>
        <color rgb="FF63BE7B"/>
      </colorScale>
    </cfRule>
  </conditionalFormatting>
  <conditionalFormatting sqref="GM14:GM92">
    <cfRule type="colorScale" priority="467">
      <colorScale>
        <cfvo type="min"/>
        <cfvo type="percentile" val="50"/>
        <cfvo type="max"/>
        <color rgb="FF63BE7B"/>
        <color rgb="FFFFEB84"/>
        <color rgb="FFF8696B"/>
      </colorScale>
    </cfRule>
  </conditionalFormatting>
  <conditionalFormatting sqref="GE96:GF123">
    <cfRule type="colorScale" priority="466">
      <colorScale>
        <cfvo type="min"/>
        <cfvo type="percentile" val="50"/>
        <cfvo type="max"/>
        <color rgb="FFF8696B"/>
        <color rgb="FFFFEB84"/>
        <color rgb="FF63BE7B"/>
      </colorScale>
    </cfRule>
  </conditionalFormatting>
  <conditionalFormatting sqref="GG96:GH123">
    <cfRule type="colorScale" priority="465">
      <colorScale>
        <cfvo type="min"/>
        <cfvo type="percentile" val="50"/>
        <cfvo type="max"/>
        <color rgb="FFF8696B"/>
        <color rgb="FFFFEB84"/>
        <color rgb="FF63BE7B"/>
      </colorScale>
    </cfRule>
  </conditionalFormatting>
  <conditionalFormatting sqref="GM96:GN123">
    <cfRule type="colorScale" priority="464">
      <colorScale>
        <cfvo type="min"/>
        <cfvo type="percentile" val="50"/>
        <cfvo type="max"/>
        <color rgb="FF63BE7B"/>
        <color rgb="FFFFEB84"/>
        <color rgb="FFF8696B"/>
      </colorScale>
    </cfRule>
  </conditionalFormatting>
  <conditionalFormatting sqref="GG14:GH92">
    <cfRule type="colorScale" priority="463">
      <colorScale>
        <cfvo type="min"/>
        <cfvo type="percentile" val="50"/>
        <cfvo type="max"/>
        <color rgb="FFF8696B"/>
        <color rgb="FFFFEB84"/>
        <color rgb="FF63BE7B"/>
      </colorScale>
    </cfRule>
  </conditionalFormatting>
  <conditionalFormatting sqref="GI96:GI123">
    <cfRule type="colorScale" priority="462">
      <colorScale>
        <cfvo type="min"/>
        <cfvo type="percentile" val="50"/>
        <cfvo type="max"/>
        <color rgb="FFF8696B"/>
        <color rgb="FFFFEB84"/>
        <color rgb="FF63BE7B"/>
      </colorScale>
    </cfRule>
  </conditionalFormatting>
  <conditionalFormatting sqref="GQ14:GQ92">
    <cfRule type="colorScale" priority="461">
      <colorScale>
        <cfvo type="min"/>
        <cfvo type="percentile" val="50"/>
        <cfvo type="max"/>
        <color rgb="FFF8696B"/>
        <color rgb="FFFFEB84"/>
        <color rgb="FF63BE7B"/>
      </colorScale>
    </cfRule>
  </conditionalFormatting>
  <conditionalFormatting sqref="GQ96:GR123">
    <cfRule type="colorScale" priority="460">
      <colorScale>
        <cfvo type="min"/>
        <cfvo type="percentile" val="50"/>
        <cfvo type="max"/>
        <color rgb="FFF8696B"/>
        <color rgb="FFFFEB84"/>
        <color rgb="FF63BE7B"/>
      </colorScale>
    </cfRule>
  </conditionalFormatting>
  <conditionalFormatting sqref="GS14:GS92">
    <cfRule type="colorScale" priority="459">
      <colorScale>
        <cfvo type="min"/>
        <cfvo type="percentile" val="50"/>
        <cfvo type="max"/>
        <color rgb="FFF8696B"/>
        <color rgb="FFFFEB84"/>
        <color rgb="FF63BE7B"/>
      </colorScale>
    </cfRule>
  </conditionalFormatting>
  <conditionalFormatting sqref="GS96:GS123">
    <cfRule type="colorScale" priority="458">
      <colorScale>
        <cfvo type="min"/>
        <cfvo type="percentile" val="50"/>
        <cfvo type="max"/>
        <color rgb="FFF8696B"/>
        <color rgb="FFFFEB84"/>
        <color rgb="FF63BE7B"/>
      </colorScale>
    </cfRule>
  </conditionalFormatting>
  <conditionalFormatting sqref="GH2:GH10 GD2:GD10">
    <cfRule type="colorScale" priority="457">
      <colorScale>
        <cfvo type="min"/>
        <cfvo type="percentile" val="50"/>
        <cfvo type="max"/>
        <color rgb="FFF8696B"/>
        <color rgb="FFFFEB84"/>
        <color rgb="FF63BE7B"/>
      </colorScale>
    </cfRule>
  </conditionalFormatting>
  <conditionalFormatting sqref="GE2:GF10">
    <cfRule type="colorScale" priority="456">
      <colorScale>
        <cfvo type="min"/>
        <cfvo type="percentile" val="50"/>
        <cfvo type="max"/>
        <color rgb="FFF8696B"/>
        <color rgb="FFFFEB84"/>
        <color rgb="FF63BE7B"/>
      </colorScale>
    </cfRule>
  </conditionalFormatting>
  <conditionalFormatting sqref="GI2:GI10">
    <cfRule type="colorScale" priority="455">
      <colorScale>
        <cfvo type="min"/>
        <cfvo type="percentile" val="50"/>
        <cfvo type="max"/>
        <color rgb="FFF8696B"/>
        <color rgb="FFFFEB84"/>
        <color rgb="FF63BE7B"/>
      </colorScale>
    </cfRule>
  </conditionalFormatting>
  <conditionalFormatting sqref="GB14:GC92">
    <cfRule type="colorScale" priority="454">
      <colorScale>
        <cfvo type="min"/>
        <cfvo type="percentile" val="50"/>
        <cfvo type="max"/>
        <color rgb="FFF8696B"/>
        <color rgb="FFFFEB84"/>
        <color rgb="FF63BE7B"/>
      </colorScale>
    </cfRule>
  </conditionalFormatting>
  <conditionalFormatting sqref="FZ14:GA92">
    <cfRule type="colorScale" priority="453">
      <colorScale>
        <cfvo type="min"/>
        <cfvo type="percentile" val="50"/>
        <cfvo type="max"/>
        <color rgb="FFF8696B"/>
        <color rgb="FFFFEB84"/>
        <color rgb="FF63BE7B"/>
      </colorScale>
    </cfRule>
  </conditionalFormatting>
  <conditionalFormatting sqref="GF14:GF92">
    <cfRule type="colorScale" priority="452">
      <colorScale>
        <cfvo type="min"/>
        <cfvo type="percentile" val="50"/>
        <cfvo type="max"/>
        <color rgb="FFF8696B"/>
        <color rgb="FFFFEB84"/>
        <color rgb="FF63BE7B"/>
      </colorScale>
    </cfRule>
  </conditionalFormatting>
  <conditionalFormatting sqref="GR14:GR92">
    <cfRule type="colorScale" priority="451">
      <colorScale>
        <cfvo type="min"/>
        <cfvo type="percentile" val="50"/>
        <cfvo type="max"/>
        <color rgb="FFF8696B"/>
        <color rgb="FFFFEB84"/>
        <color rgb="FF63BE7B"/>
      </colorScale>
    </cfRule>
  </conditionalFormatting>
  <conditionalFormatting sqref="FZ14:FZ92">
    <cfRule type="colorScale" priority="450">
      <colorScale>
        <cfvo type="min"/>
        <cfvo type="percentile" val="50"/>
        <cfvo type="max"/>
        <color rgb="FFF8696B"/>
        <color rgb="FFFFEB84"/>
        <color rgb="FF63BE7B"/>
      </colorScale>
    </cfRule>
  </conditionalFormatting>
  <conditionalFormatting sqref="FY14:FY92">
    <cfRule type="colorScale" priority="449">
      <colorScale>
        <cfvo type="min"/>
        <cfvo type="percentile" val="50"/>
        <cfvo type="max"/>
        <color rgb="FFF8696B"/>
        <color rgb="FFFFEB84"/>
        <color rgb="FF63BE7B"/>
      </colorScale>
    </cfRule>
  </conditionalFormatting>
  <conditionalFormatting sqref="GT14:GT92">
    <cfRule type="colorScale" priority="448">
      <colorScale>
        <cfvo type="min"/>
        <cfvo type="percentile" val="50"/>
        <cfvo type="max"/>
        <color rgb="FFF8696B"/>
        <color rgb="FFFFEB84"/>
        <color rgb="FF63BE7B"/>
      </colorScale>
    </cfRule>
  </conditionalFormatting>
  <conditionalFormatting sqref="GT96:GT123">
    <cfRule type="colorScale" priority="447">
      <colorScale>
        <cfvo type="min"/>
        <cfvo type="percentile" val="50"/>
        <cfvo type="max"/>
        <color rgb="FFF8696B"/>
        <color rgb="FFFFEB84"/>
        <color rgb="FF63BE7B"/>
      </colorScale>
    </cfRule>
  </conditionalFormatting>
  <conditionalFormatting sqref="HJ96:HJ123">
    <cfRule type="colorScale" priority="441">
      <colorScale>
        <cfvo type="min"/>
        <cfvo type="percentile" val="50"/>
        <cfvo type="max"/>
        <color rgb="FFF8696B"/>
        <color rgb="FFFFEB84"/>
        <color rgb="FF63BE7B"/>
      </colorScale>
    </cfRule>
  </conditionalFormatting>
  <conditionalFormatting sqref="HC14:HC92">
    <cfRule type="colorScale" priority="435">
      <colorScale>
        <cfvo type="min"/>
        <cfvo type="percentile" val="50"/>
        <cfvo type="max"/>
        <color rgb="FFF8696B"/>
        <color rgb="FFFFEB84"/>
        <color rgb="FF63BE7B"/>
      </colorScale>
    </cfRule>
  </conditionalFormatting>
  <conditionalFormatting sqref="HG96:HG123 GW96:HB123">
    <cfRule type="colorScale" priority="443">
      <colorScale>
        <cfvo type="min"/>
        <cfvo type="percentile" val="50"/>
        <cfvo type="max"/>
        <color rgb="FFF8696B"/>
        <color rgb="FFFFEB84"/>
        <color rgb="FF63BE7B"/>
      </colorScale>
    </cfRule>
  </conditionalFormatting>
  <conditionalFormatting sqref="HH96:HI123">
    <cfRule type="colorScale" priority="442">
      <colorScale>
        <cfvo type="min"/>
        <cfvo type="percentile" val="50"/>
        <cfvo type="max"/>
        <color rgb="FFF8696B"/>
        <color rgb="FFFFEB84"/>
        <color rgb="FF63BE7B"/>
      </colorScale>
    </cfRule>
  </conditionalFormatting>
  <conditionalFormatting sqref="HG15:HG24 GW82:GW92 GW15:GW24 HG82:HG92 HB15:HB24 HB82:HB92">
    <cfRule type="colorScale" priority="440">
      <colorScale>
        <cfvo type="min"/>
        <cfvo type="percentile" val="50"/>
        <cfvo type="max"/>
        <color rgb="FFF8696B"/>
        <color rgb="FFFFEB84"/>
        <color rgb="FF63BE7B"/>
      </colorScale>
    </cfRule>
  </conditionalFormatting>
  <conditionalFormatting sqref="GV96:GV123">
    <cfRule type="colorScale" priority="439">
      <colorScale>
        <cfvo type="min"/>
        <cfvo type="percentile" val="50"/>
        <cfvo type="max"/>
        <color rgb="FFF8696B"/>
        <color rgb="FFFFEB84"/>
        <color rgb="FF63BE7B"/>
      </colorScale>
    </cfRule>
  </conditionalFormatting>
  <conditionalFormatting sqref="HJ14:HJ92">
    <cfRule type="colorScale" priority="444">
      <colorScale>
        <cfvo type="min"/>
        <cfvo type="percentile" val="50"/>
        <cfvo type="max"/>
        <color rgb="FFF8696B"/>
        <color rgb="FFFFEB84"/>
        <color rgb="FF63BE7B"/>
      </colorScale>
    </cfRule>
  </conditionalFormatting>
  <conditionalFormatting sqref="HG25:HG81 GW25:GW81 HB25:HB81">
    <cfRule type="colorScale" priority="445">
      <colorScale>
        <cfvo type="min"/>
        <cfvo type="percentile" val="50"/>
        <cfvo type="max"/>
        <color rgb="FFF8696B"/>
        <color rgb="FFFFEB84"/>
        <color rgb="FF63BE7B"/>
      </colorScale>
    </cfRule>
  </conditionalFormatting>
  <conditionalFormatting sqref="HH12:HI92">
    <cfRule type="colorScale" priority="446">
      <colorScale>
        <cfvo type="min"/>
        <cfvo type="percentile" val="50"/>
        <cfvo type="max"/>
        <color rgb="FFF8696B"/>
        <color rgb="FFFFEB84"/>
        <color rgb="FF63BE7B"/>
      </colorScale>
    </cfRule>
  </conditionalFormatting>
  <conditionalFormatting sqref="GW14 HB14">
    <cfRule type="colorScale" priority="438">
      <colorScale>
        <cfvo type="min"/>
        <cfvo type="percentile" val="50"/>
        <cfvo type="max"/>
        <color rgb="FFF8696B"/>
        <color rgb="FFFFEB84"/>
        <color rgb="FF63BE7B"/>
      </colorScale>
    </cfRule>
  </conditionalFormatting>
  <conditionalFormatting sqref="HG14:HG92">
    <cfRule type="colorScale" priority="437">
      <colorScale>
        <cfvo type="min"/>
        <cfvo type="percentile" val="50"/>
        <cfvo type="max"/>
        <color rgb="FFF8696B"/>
        <color rgb="FFFFEB84"/>
        <color rgb="FF63BE7B"/>
      </colorScale>
    </cfRule>
  </conditionalFormatting>
  <conditionalFormatting sqref="GV14:GV92">
    <cfRule type="colorScale" priority="436">
      <colorScale>
        <cfvo type="min"/>
        <cfvo type="percentile" val="50"/>
        <cfvo type="max"/>
        <color rgb="FFF8696B"/>
        <color rgb="FFFFEB84"/>
        <color rgb="FF63BE7B"/>
      </colorScale>
    </cfRule>
  </conditionalFormatting>
  <conditionalFormatting sqref="HK96:HL123">
    <cfRule type="colorScale" priority="434">
      <colorScale>
        <cfvo type="min"/>
        <cfvo type="percentile" val="50"/>
        <cfvo type="max"/>
        <color rgb="FFF8696B"/>
        <color rgb="FFFFEB84"/>
        <color rgb="FF63BE7B"/>
      </colorScale>
    </cfRule>
  </conditionalFormatting>
  <conditionalFormatting sqref="HK14:HK92">
    <cfRule type="colorScale" priority="433">
      <colorScale>
        <cfvo type="min"/>
        <cfvo type="percentile" val="50"/>
        <cfvo type="max"/>
        <color rgb="FF63BE7B"/>
        <color rgb="FFFFEB84"/>
        <color rgb="FFF8696B"/>
      </colorScale>
    </cfRule>
  </conditionalFormatting>
  <conditionalFormatting sqref="HC96:HD123">
    <cfRule type="colorScale" priority="432">
      <colorScale>
        <cfvo type="min"/>
        <cfvo type="percentile" val="50"/>
        <cfvo type="max"/>
        <color rgb="FFF8696B"/>
        <color rgb="FFFFEB84"/>
        <color rgb="FF63BE7B"/>
      </colorScale>
    </cfRule>
  </conditionalFormatting>
  <conditionalFormatting sqref="HE96:HF123">
    <cfRule type="colorScale" priority="431">
      <colorScale>
        <cfvo type="min"/>
        <cfvo type="percentile" val="50"/>
        <cfvo type="max"/>
        <color rgb="FFF8696B"/>
        <color rgb="FFFFEB84"/>
        <color rgb="FF63BE7B"/>
      </colorScale>
    </cfRule>
  </conditionalFormatting>
  <conditionalFormatting sqref="HK96:HL123">
    <cfRule type="colorScale" priority="430">
      <colorScale>
        <cfvo type="min"/>
        <cfvo type="percentile" val="50"/>
        <cfvo type="max"/>
        <color rgb="FF63BE7B"/>
        <color rgb="FFFFEB84"/>
        <color rgb="FFF8696B"/>
      </colorScale>
    </cfRule>
  </conditionalFormatting>
  <conditionalFormatting sqref="HE14:HF92">
    <cfRule type="colorScale" priority="429">
      <colorScale>
        <cfvo type="min"/>
        <cfvo type="percentile" val="50"/>
        <cfvo type="max"/>
        <color rgb="FFF8696B"/>
        <color rgb="FFFFEB84"/>
        <color rgb="FF63BE7B"/>
      </colorScale>
    </cfRule>
  </conditionalFormatting>
  <conditionalFormatting sqref="HG96:HG123">
    <cfRule type="colorScale" priority="428">
      <colorScale>
        <cfvo type="min"/>
        <cfvo type="percentile" val="50"/>
        <cfvo type="max"/>
        <color rgb="FFF8696B"/>
        <color rgb="FFFFEB84"/>
        <color rgb="FF63BE7B"/>
      </colorScale>
    </cfRule>
  </conditionalFormatting>
  <conditionalFormatting sqref="HO14:HO92">
    <cfRule type="colorScale" priority="427">
      <colorScale>
        <cfvo type="min"/>
        <cfvo type="percentile" val="50"/>
        <cfvo type="max"/>
        <color rgb="FFF8696B"/>
        <color rgb="FFFFEB84"/>
        <color rgb="FF63BE7B"/>
      </colorScale>
    </cfRule>
  </conditionalFormatting>
  <conditionalFormatting sqref="HO96:HP123">
    <cfRule type="colorScale" priority="426">
      <colorScale>
        <cfvo type="min"/>
        <cfvo type="percentile" val="50"/>
        <cfvo type="max"/>
        <color rgb="FFF8696B"/>
        <color rgb="FFFFEB84"/>
        <color rgb="FF63BE7B"/>
      </colorScale>
    </cfRule>
  </conditionalFormatting>
  <conditionalFormatting sqref="HQ14:HQ92">
    <cfRule type="colorScale" priority="425">
      <colorScale>
        <cfvo type="min"/>
        <cfvo type="percentile" val="50"/>
        <cfvo type="max"/>
        <color rgb="FFF8696B"/>
        <color rgb="FFFFEB84"/>
        <color rgb="FF63BE7B"/>
      </colorScale>
    </cfRule>
  </conditionalFormatting>
  <conditionalFormatting sqref="HQ96:HQ123">
    <cfRule type="colorScale" priority="424">
      <colorScale>
        <cfvo type="min"/>
        <cfvo type="percentile" val="50"/>
        <cfvo type="max"/>
        <color rgb="FFF8696B"/>
        <color rgb="FFFFEB84"/>
        <color rgb="FF63BE7B"/>
      </colorScale>
    </cfRule>
  </conditionalFormatting>
  <conditionalFormatting sqref="HF2:HF10 HB2:HB10">
    <cfRule type="colorScale" priority="423">
      <colorScale>
        <cfvo type="min"/>
        <cfvo type="percentile" val="50"/>
        <cfvo type="max"/>
        <color rgb="FFF8696B"/>
        <color rgb="FFFFEB84"/>
        <color rgb="FF63BE7B"/>
      </colorScale>
    </cfRule>
  </conditionalFormatting>
  <conditionalFormatting sqref="HC2:HD10">
    <cfRule type="colorScale" priority="422">
      <colorScale>
        <cfvo type="min"/>
        <cfvo type="percentile" val="50"/>
        <cfvo type="max"/>
        <color rgb="FFF8696B"/>
        <color rgb="FFFFEB84"/>
        <color rgb="FF63BE7B"/>
      </colorScale>
    </cfRule>
  </conditionalFormatting>
  <conditionalFormatting sqref="HG2:HG10">
    <cfRule type="colorScale" priority="421">
      <colorScale>
        <cfvo type="min"/>
        <cfvo type="percentile" val="50"/>
        <cfvo type="max"/>
        <color rgb="FFF8696B"/>
        <color rgb="FFFFEB84"/>
        <color rgb="FF63BE7B"/>
      </colorScale>
    </cfRule>
  </conditionalFormatting>
  <conditionalFormatting sqref="GZ14:HA92">
    <cfRule type="colorScale" priority="420">
      <colorScale>
        <cfvo type="min"/>
        <cfvo type="percentile" val="50"/>
        <cfvo type="max"/>
        <color rgb="FFF8696B"/>
        <color rgb="FFFFEB84"/>
        <color rgb="FF63BE7B"/>
      </colorScale>
    </cfRule>
  </conditionalFormatting>
  <conditionalFormatting sqref="GX14:GY92">
    <cfRule type="colorScale" priority="419">
      <colorScale>
        <cfvo type="min"/>
        <cfvo type="percentile" val="50"/>
        <cfvo type="max"/>
        <color rgb="FFF8696B"/>
        <color rgb="FFFFEB84"/>
        <color rgb="FF63BE7B"/>
      </colorScale>
    </cfRule>
  </conditionalFormatting>
  <conditionalFormatting sqref="HD14:HD92">
    <cfRule type="colorScale" priority="418">
      <colorScale>
        <cfvo type="min"/>
        <cfvo type="percentile" val="50"/>
        <cfvo type="max"/>
        <color rgb="FFF8696B"/>
        <color rgb="FFFFEB84"/>
        <color rgb="FF63BE7B"/>
      </colorScale>
    </cfRule>
  </conditionalFormatting>
  <conditionalFormatting sqref="HP14:HP92">
    <cfRule type="colorScale" priority="417">
      <colorScale>
        <cfvo type="min"/>
        <cfvo type="percentile" val="50"/>
        <cfvo type="max"/>
        <color rgb="FFF8696B"/>
        <color rgb="FFFFEB84"/>
        <color rgb="FF63BE7B"/>
      </colorScale>
    </cfRule>
  </conditionalFormatting>
  <conditionalFormatting sqref="GX14:GX92">
    <cfRule type="colorScale" priority="416">
      <colorScale>
        <cfvo type="min"/>
        <cfvo type="percentile" val="50"/>
        <cfvo type="max"/>
        <color rgb="FFF8696B"/>
        <color rgb="FFFFEB84"/>
        <color rgb="FF63BE7B"/>
      </colorScale>
    </cfRule>
  </conditionalFormatting>
  <conditionalFormatting sqref="GW14:GW92">
    <cfRule type="colorScale" priority="415">
      <colorScale>
        <cfvo type="min"/>
        <cfvo type="percentile" val="50"/>
        <cfvo type="max"/>
        <color rgb="FFF8696B"/>
        <color rgb="FFFFEB84"/>
        <color rgb="FF63BE7B"/>
      </colorScale>
    </cfRule>
  </conditionalFormatting>
  <conditionalFormatting sqref="HR14:HR92">
    <cfRule type="colorScale" priority="414">
      <colorScale>
        <cfvo type="min"/>
        <cfvo type="percentile" val="50"/>
        <cfvo type="max"/>
        <color rgb="FFF8696B"/>
        <color rgb="FFFFEB84"/>
        <color rgb="FF63BE7B"/>
      </colorScale>
    </cfRule>
  </conditionalFormatting>
  <conditionalFormatting sqref="HR96:HR123">
    <cfRule type="colorScale" priority="413">
      <colorScale>
        <cfvo type="min"/>
        <cfvo type="percentile" val="50"/>
        <cfvo type="max"/>
        <color rgb="FFF8696B"/>
        <color rgb="FFFFEB84"/>
        <color rgb="FF63BE7B"/>
      </colorScale>
    </cfRule>
  </conditionalFormatting>
  <conditionalFormatting sqref="GN2:GN9">
    <cfRule type="colorScale" priority="412">
      <colorScale>
        <cfvo type="min"/>
        <cfvo type="percentile" val="50"/>
        <cfvo type="max"/>
        <color rgb="FFF8696B"/>
        <color rgb="FFFFEB84"/>
        <color rgb="FF63BE7B"/>
      </colorScale>
    </cfRule>
  </conditionalFormatting>
  <conditionalFormatting sqref="GP2:GP9">
    <cfRule type="colorScale" priority="411">
      <colorScale>
        <cfvo type="min"/>
        <cfvo type="percentile" val="50"/>
        <cfvo type="max"/>
        <color rgb="FFF8696B"/>
        <color rgb="FFFFEB84"/>
        <color rgb="FF63BE7B"/>
      </colorScale>
    </cfRule>
  </conditionalFormatting>
  <conditionalFormatting sqref="HL2:HL9">
    <cfRule type="colorScale" priority="410">
      <colorScale>
        <cfvo type="min"/>
        <cfvo type="percentile" val="50"/>
        <cfvo type="max"/>
        <color rgb="FFF8696B"/>
        <color rgb="FFFFEB84"/>
        <color rgb="FF63BE7B"/>
      </colorScale>
    </cfRule>
  </conditionalFormatting>
  <conditionalFormatting sqref="HN2:HN9">
    <cfRule type="colorScale" priority="409">
      <colorScale>
        <cfvo type="min"/>
        <cfvo type="percentile" val="50"/>
        <cfvo type="max"/>
        <color rgb="FFF8696B"/>
        <color rgb="FFFFEB84"/>
        <color rgb="FF63BE7B"/>
      </colorScale>
    </cfRule>
  </conditionalFormatting>
  <conditionalFormatting sqref="IH96:IH123">
    <cfRule type="colorScale" priority="403">
      <colorScale>
        <cfvo type="min"/>
        <cfvo type="percentile" val="50"/>
        <cfvo type="max"/>
        <color rgb="FFF8696B"/>
        <color rgb="FFFFEB84"/>
        <color rgb="FF63BE7B"/>
      </colorScale>
    </cfRule>
  </conditionalFormatting>
  <conditionalFormatting sqref="IA14:IA92">
    <cfRule type="colorScale" priority="397">
      <colorScale>
        <cfvo type="min"/>
        <cfvo type="percentile" val="50"/>
        <cfvo type="max"/>
        <color rgb="FFF8696B"/>
        <color rgb="FFFFEB84"/>
        <color rgb="FF63BE7B"/>
      </colorScale>
    </cfRule>
  </conditionalFormatting>
  <conditionalFormatting sqref="IE96:IE123 HU96:HZ123">
    <cfRule type="colorScale" priority="405">
      <colorScale>
        <cfvo type="min"/>
        <cfvo type="percentile" val="50"/>
        <cfvo type="max"/>
        <color rgb="FFF8696B"/>
        <color rgb="FFFFEB84"/>
        <color rgb="FF63BE7B"/>
      </colorScale>
    </cfRule>
  </conditionalFormatting>
  <conditionalFormatting sqref="IF96:IG123">
    <cfRule type="colorScale" priority="404">
      <colorScale>
        <cfvo type="min"/>
        <cfvo type="percentile" val="50"/>
        <cfvo type="max"/>
        <color rgb="FFF8696B"/>
        <color rgb="FFFFEB84"/>
        <color rgb="FF63BE7B"/>
      </colorScale>
    </cfRule>
  </conditionalFormatting>
  <conditionalFormatting sqref="IE15:IE24 HU82:HU92 HU15:HU24 IE82:IE92 HZ15:HZ24 HZ82:HZ92">
    <cfRule type="colorScale" priority="402">
      <colorScale>
        <cfvo type="min"/>
        <cfvo type="percentile" val="50"/>
        <cfvo type="max"/>
        <color rgb="FFF8696B"/>
        <color rgb="FFFFEB84"/>
        <color rgb="FF63BE7B"/>
      </colorScale>
    </cfRule>
  </conditionalFormatting>
  <conditionalFormatting sqref="HT96:HT123">
    <cfRule type="colorScale" priority="401">
      <colorScale>
        <cfvo type="min"/>
        <cfvo type="percentile" val="50"/>
        <cfvo type="max"/>
        <color rgb="FFF8696B"/>
        <color rgb="FFFFEB84"/>
        <color rgb="FF63BE7B"/>
      </colorScale>
    </cfRule>
  </conditionalFormatting>
  <conditionalFormatting sqref="IH14:IH92">
    <cfRule type="colorScale" priority="406">
      <colorScale>
        <cfvo type="min"/>
        <cfvo type="percentile" val="50"/>
        <cfvo type="max"/>
        <color rgb="FFF8696B"/>
        <color rgb="FFFFEB84"/>
        <color rgb="FF63BE7B"/>
      </colorScale>
    </cfRule>
  </conditionalFormatting>
  <conditionalFormatting sqref="IE25:IE81 HU25:HU81 HZ25:HZ81">
    <cfRule type="colorScale" priority="407">
      <colorScale>
        <cfvo type="min"/>
        <cfvo type="percentile" val="50"/>
        <cfvo type="max"/>
        <color rgb="FFF8696B"/>
        <color rgb="FFFFEB84"/>
        <color rgb="FF63BE7B"/>
      </colorScale>
    </cfRule>
  </conditionalFormatting>
  <conditionalFormatting sqref="IF12:IG13 IG14:IG92">
    <cfRule type="colorScale" priority="408">
      <colorScale>
        <cfvo type="min"/>
        <cfvo type="percentile" val="50"/>
        <cfvo type="max"/>
        <color rgb="FFF8696B"/>
        <color rgb="FFFFEB84"/>
        <color rgb="FF63BE7B"/>
      </colorScale>
    </cfRule>
  </conditionalFormatting>
  <conditionalFormatting sqref="HU14 HZ14">
    <cfRule type="colorScale" priority="400">
      <colorScale>
        <cfvo type="min"/>
        <cfvo type="percentile" val="50"/>
        <cfvo type="max"/>
        <color rgb="FFF8696B"/>
        <color rgb="FFFFEB84"/>
        <color rgb="FF63BE7B"/>
      </colorScale>
    </cfRule>
  </conditionalFormatting>
  <conditionalFormatting sqref="IE14:IE92">
    <cfRule type="colorScale" priority="399">
      <colorScale>
        <cfvo type="min"/>
        <cfvo type="percentile" val="50"/>
        <cfvo type="max"/>
        <color rgb="FFF8696B"/>
        <color rgb="FFFFEB84"/>
        <color rgb="FF63BE7B"/>
      </colorScale>
    </cfRule>
  </conditionalFormatting>
  <conditionalFormatting sqref="HT14:HT92">
    <cfRule type="colorScale" priority="398">
      <colorScale>
        <cfvo type="min"/>
        <cfvo type="percentile" val="50"/>
        <cfvo type="max"/>
        <color rgb="FFF8696B"/>
        <color rgb="FFFFEB84"/>
        <color rgb="FF63BE7B"/>
      </colorScale>
    </cfRule>
  </conditionalFormatting>
  <conditionalFormatting sqref="II96:IJ123">
    <cfRule type="colorScale" priority="396">
      <colorScale>
        <cfvo type="min"/>
        <cfvo type="percentile" val="50"/>
        <cfvo type="max"/>
        <color rgb="FFF8696B"/>
        <color rgb="FFFFEB84"/>
        <color rgb="FF63BE7B"/>
      </colorScale>
    </cfRule>
  </conditionalFormatting>
  <conditionalFormatting sqref="II14:II92">
    <cfRule type="colorScale" priority="395">
      <colorScale>
        <cfvo type="min"/>
        <cfvo type="percentile" val="50"/>
        <cfvo type="max"/>
        <color rgb="FF63BE7B"/>
        <color rgb="FFFFEB84"/>
        <color rgb="FFF8696B"/>
      </colorScale>
    </cfRule>
  </conditionalFormatting>
  <conditionalFormatting sqref="IA96:IB123">
    <cfRule type="colorScale" priority="394">
      <colorScale>
        <cfvo type="min"/>
        <cfvo type="percentile" val="50"/>
        <cfvo type="max"/>
        <color rgb="FFF8696B"/>
        <color rgb="FFFFEB84"/>
        <color rgb="FF63BE7B"/>
      </colorScale>
    </cfRule>
  </conditionalFormatting>
  <conditionalFormatting sqref="IC96:ID123">
    <cfRule type="colorScale" priority="393">
      <colorScale>
        <cfvo type="min"/>
        <cfvo type="percentile" val="50"/>
        <cfvo type="max"/>
        <color rgb="FFF8696B"/>
        <color rgb="FFFFEB84"/>
        <color rgb="FF63BE7B"/>
      </colorScale>
    </cfRule>
  </conditionalFormatting>
  <conditionalFormatting sqref="II96:IJ123">
    <cfRule type="colorScale" priority="392">
      <colorScale>
        <cfvo type="min"/>
        <cfvo type="percentile" val="50"/>
        <cfvo type="max"/>
        <color rgb="FF63BE7B"/>
        <color rgb="FFFFEB84"/>
        <color rgb="FFF8696B"/>
      </colorScale>
    </cfRule>
  </conditionalFormatting>
  <conditionalFormatting sqref="IC14:ID92">
    <cfRule type="colorScale" priority="391">
      <colorScale>
        <cfvo type="min"/>
        <cfvo type="percentile" val="50"/>
        <cfvo type="max"/>
        <color rgb="FFF8696B"/>
        <color rgb="FFFFEB84"/>
        <color rgb="FF63BE7B"/>
      </colorScale>
    </cfRule>
  </conditionalFormatting>
  <conditionalFormatting sqref="IE96:IE123">
    <cfRule type="colorScale" priority="390">
      <colorScale>
        <cfvo type="min"/>
        <cfvo type="percentile" val="50"/>
        <cfvo type="max"/>
        <color rgb="FFF8696B"/>
        <color rgb="FFFFEB84"/>
        <color rgb="FF63BE7B"/>
      </colorScale>
    </cfRule>
  </conditionalFormatting>
  <conditionalFormatting sqref="IN14:IO92">
    <cfRule type="colorScale" priority="389">
      <colorScale>
        <cfvo type="min"/>
        <cfvo type="percentile" val="50"/>
        <cfvo type="max"/>
        <color rgb="FFF8696B"/>
        <color rgb="FFFFEB84"/>
        <color rgb="FF63BE7B"/>
      </colorScale>
    </cfRule>
  </conditionalFormatting>
  <conditionalFormatting sqref="IN96:IP123">
    <cfRule type="colorScale" priority="388">
      <colorScale>
        <cfvo type="min"/>
        <cfvo type="percentile" val="50"/>
        <cfvo type="max"/>
        <color rgb="FFF8696B"/>
        <color rgb="FFFFEB84"/>
        <color rgb="FF63BE7B"/>
      </colorScale>
    </cfRule>
  </conditionalFormatting>
  <conditionalFormatting sqref="IQ14:IQ92">
    <cfRule type="colorScale" priority="387">
      <colorScale>
        <cfvo type="min"/>
        <cfvo type="percentile" val="50"/>
        <cfvo type="max"/>
        <color rgb="FFF8696B"/>
        <color rgb="FFFFEB84"/>
        <color rgb="FF63BE7B"/>
      </colorScale>
    </cfRule>
  </conditionalFormatting>
  <conditionalFormatting sqref="IQ96:IQ123">
    <cfRule type="colorScale" priority="386">
      <colorScale>
        <cfvo type="min"/>
        <cfvo type="percentile" val="50"/>
        <cfvo type="max"/>
        <color rgb="FFF8696B"/>
        <color rgb="FFFFEB84"/>
        <color rgb="FF63BE7B"/>
      </colorScale>
    </cfRule>
  </conditionalFormatting>
  <conditionalFormatting sqref="ID2:ID10 HZ2:HZ10">
    <cfRule type="colorScale" priority="385">
      <colorScale>
        <cfvo type="min"/>
        <cfvo type="percentile" val="50"/>
        <cfvo type="max"/>
        <color rgb="FFF8696B"/>
        <color rgb="FFFFEB84"/>
        <color rgb="FF63BE7B"/>
      </colorScale>
    </cfRule>
  </conditionalFormatting>
  <conditionalFormatting sqref="IA2:IB10">
    <cfRule type="colorScale" priority="384">
      <colorScale>
        <cfvo type="min"/>
        <cfvo type="percentile" val="50"/>
        <cfvo type="max"/>
        <color rgb="FFF8696B"/>
        <color rgb="FFFFEB84"/>
        <color rgb="FF63BE7B"/>
      </colorScale>
    </cfRule>
  </conditionalFormatting>
  <conditionalFormatting sqref="IE2:IE10">
    <cfRule type="colorScale" priority="383">
      <colorScale>
        <cfvo type="min"/>
        <cfvo type="percentile" val="50"/>
        <cfvo type="max"/>
        <color rgb="FFF8696B"/>
        <color rgb="FFFFEB84"/>
        <color rgb="FF63BE7B"/>
      </colorScale>
    </cfRule>
  </conditionalFormatting>
  <conditionalFormatting sqref="HX14:HY92">
    <cfRule type="colorScale" priority="382">
      <colorScale>
        <cfvo type="min"/>
        <cfvo type="percentile" val="50"/>
        <cfvo type="max"/>
        <color rgb="FFF8696B"/>
        <color rgb="FFFFEB84"/>
        <color rgb="FF63BE7B"/>
      </colorScale>
    </cfRule>
  </conditionalFormatting>
  <conditionalFormatting sqref="HV14:HW92">
    <cfRule type="colorScale" priority="381">
      <colorScale>
        <cfvo type="min"/>
        <cfvo type="percentile" val="50"/>
        <cfvo type="max"/>
        <color rgb="FFF8696B"/>
        <color rgb="FFFFEB84"/>
        <color rgb="FF63BE7B"/>
      </colorScale>
    </cfRule>
  </conditionalFormatting>
  <conditionalFormatting sqref="IB14:IB92">
    <cfRule type="colorScale" priority="380">
      <colorScale>
        <cfvo type="min"/>
        <cfvo type="percentile" val="50"/>
        <cfvo type="max"/>
        <color rgb="FFF8696B"/>
        <color rgb="FFFFEB84"/>
        <color rgb="FF63BE7B"/>
      </colorScale>
    </cfRule>
  </conditionalFormatting>
  <conditionalFormatting sqref="IP14:IP92">
    <cfRule type="colorScale" priority="379">
      <colorScale>
        <cfvo type="min"/>
        <cfvo type="percentile" val="50"/>
        <cfvo type="max"/>
        <color rgb="FFF8696B"/>
        <color rgb="FFFFEB84"/>
        <color rgb="FF63BE7B"/>
      </colorScale>
    </cfRule>
  </conditionalFormatting>
  <conditionalFormatting sqref="HV14:HV92">
    <cfRule type="colorScale" priority="378">
      <colorScale>
        <cfvo type="min"/>
        <cfvo type="percentile" val="50"/>
        <cfvo type="max"/>
        <color rgb="FFF8696B"/>
        <color rgb="FFFFEB84"/>
        <color rgb="FF63BE7B"/>
      </colorScale>
    </cfRule>
  </conditionalFormatting>
  <conditionalFormatting sqref="HU14:HU92">
    <cfRule type="colorScale" priority="377">
      <colorScale>
        <cfvo type="min"/>
        <cfvo type="percentile" val="50"/>
        <cfvo type="max"/>
        <color rgb="FFF8696B"/>
        <color rgb="FFFFEB84"/>
        <color rgb="FF63BE7B"/>
      </colorScale>
    </cfRule>
  </conditionalFormatting>
  <conditionalFormatting sqref="IR14:IR92">
    <cfRule type="colorScale" priority="376">
      <colorScale>
        <cfvo type="min"/>
        <cfvo type="percentile" val="50"/>
        <cfvo type="max"/>
        <color rgb="FFF8696B"/>
        <color rgb="FFFFEB84"/>
        <color rgb="FF63BE7B"/>
      </colorScale>
    </cfRule>
  </conditionalFormatting>
  <conditionalFormatting sqref="IR96:IR123">
    <cfRule type="colorScale" priority="375">
      <colorScale>
        <cfvo type="min"/>
        <cfvo type="percentile" val="50"/>
        <cfvo type="max"/>
        <color rgb="FFF8696B"/>
        <color rgb="FFFFEB84"/>
        <color rgb="FF63BE7B"/>
      </colorScale>
    </cfRule>
  </conditionalFormatting>
  <conditionalFormatting sqref="II2:II9">
    <cfRule type="colorScale" priority="374">
      <colorScale>
        <cfvo type="min"/>
        <cfvo type="percentile" val="50"/>
        <cfvo type="max"/>
        <color rgb="FFF8696B"/>
        <color rgb="FFFFEB84"/>
        <color rgb="FF63BE7B"/>
      </colorScale>
    </cfRule>
  </conditionalFormatting>
  <conditionalFormatting sqref="IM2:IM9">
    <cfRule type="colorScale" priority="373">
      <colorScale>
        <cfvo type="min"/>
        <cfvo type="percentile" val="50"/>
        <cfvo type="max"/>
        <color rgb="FFF8696B"/>
        <color rgb="FFFFEB84"/>
        <color rgb="FF63BE7B"/>
      </colorScale>
    </cfRule>
  </conditionalFormatting>
  <conditionalFormatting sqref="HH14:HH92">
    <cfRule type="colorScale" priority="372">
      <colorScale>
        <cfvo type="min"/>
        <cfvo type="percentile" val="50"/>
        <cfvo type="max"/>
        <color rgb="FFF8696B"/>
        <color rgb="FFFFEB84"/>
        <color rgb="FF63BE7B"/>
      </colorScale>
    </cfRule>
  </conditionalFormatting>
  <conditionalFormatting sqref="IF14:IF92">
    <cfRule type="colorScale" priority="371">
      <colorScale>
        <cfvo type="min"/>
        <cfvo type="percentile" val="50"/>
        <cfvo type="max"/>
        <color rgb="FFF8696B"/>
        <color rgb="FFFFEB84"/>
        <color rgb="FF63BE7B"/>
      </colorScale>
    </cfRule>
  </conditionalFormatting>
  <conditionalFormatting sqref="IF14:IF92">
    <cfRule type="colorScale" priority="370">
      <colorScale>
        <cfvo type="min"/>
        <cfvo type="percentile" val="50"/>
        <cfvo type="max"/>
        <color rgb="FFF8696B"/>
        <color rgb="FFFFEB84"/>
        <color rgb="FF63BE7B"/>
      </colorScale>
    </cfRule>
  </conditionalFormatting>
  <conditionalFormatting sqref="JH96:JH123">
    <cfRule type="colorScale" priority="326">
      <colorScale>
        <cfvo type="min"/>
        <cfvo type="percentile" val="50"/>
        <cfvo type="max"/>
        <color rgb="FFF8696B"/>
        <color rgb="FFFFEB84"/>
        <color rgb="FF63BE7B"/>
      </colorScale>
    </cfRule>
  </conditionalFormatting>
  <conditionalFormatting sqref="JA14:JA92">
    <cfRule type="colorScale" priority="320">
      <colorScale>
        <cfvo type="min"/>
        <cfvo type="percentile" val="50"/>
        <cfvo type="max"/>
        <color rgb="FFF8696B"/>
        <color rgb="FFFFEB84"/>
        <color rgb="FF63BE7B"/>
      </colorScale>
    </cfRule>
  </conditionalFormatting>
  <conditionalFormatting sqref="JE96:JE123 IU96:IZ123">
    <cfRule type="colorScale" priority="328">
      <colorScale>
        <cfvo type="min"/>
        <cfvo type="percentile" val="50"/>
        <cfvo type="max"/>
        <color rgb="FFF8696B"/>
        <color rgb="FFFFEB84"/>
        <color rgb="FF63BE7B"/>
      </colorScale>
    </cfRule>
  </conditionalFormatting>
  <conditionalFormatting sqref="JF96:JG123">
    <cfRule type="colorScale" priority="327">
      <colorScale>
        <cfvo type="min"/>
        <cfvo type="percentile" val="50"/>
        <cfvo type="max"/>
        <color rgb="FFF8696B"/>
        <color rgb="FFFFEB84"/>
        <color rgb="FF63BE7B"/>
      </colorScale>
    </cfRule>
  </conditionalFormatting>
  <conditionalFormatting sqref="JE15:JE24 IU82:IU92 IU15:IU24 JE82:JE92 IZ15:IZ24 IZ82:IZ92">
    <cfRule type="colorScale" priority="325">
      <colorScale>
        <cfvo type="min"/>
        <cfvo type="percentile" val="50"/>
        <cfvo type="max"/>
        <color rgb="FFF8696B"/>
        <color rgb="FFFFEB84"/>
        <color rgb="FF63BE7B"/>
      </colorScale>
    </cfRule>
  </conditionalFormatting>
  <conditionalFormatting sqref="IT96:IT123">
    <cfRule type="colorScale" priority="324">
      <colorScale>
        <cfvo type="min"/>
        <cfvo type="percentile" val="50"/>
        <cfvo type="max"/>
        <color rgb="FFF8696B"/>
        <color rgb="FFFFEB84"/>
        <color rgb="FF63BE7B"/>
      </colorScale>
    </cfRule>
  </conditionalFormatting>
  <conditionalFormatting sqref="JH14:JH92">
    <cfRule type="colorScale" priority="329">
      <colorScale>
        <cfvo type="min"/>
        <cfvo type="percentile" val="50"/>
        <cfvo type="max"/>
        <color rgb="FFF8696B"/>
        <color rgb="FFFFEB84"/>
        <color rgb="FF63BE7B"/>
      </colorScale>
    </cfRule>
  </conditionalFormatting>
  <conditionalFormatting sqref="JE25:JE81 IU25:IU81 IZ25:IZ81">
    <cfRule type="colorScale" priority="330">
      <colorScale>
        <cfvo type="min"/>
        <cfvo type="percentile" val="50"/>
        <cfvo type="max"/>
        <color rgb="FFF8696B"/>
        <color rgb="FFFFEB84"/>
        <color rgb="FF63BE7B"/>
      </colorScale>
    </cfRule>
  </conditionalFormatting>
  <conditionalFormatting sqref="JF12:JG13 JG14:JG92">
    <cfRule type="colorScale" priority="331">
      <colorScale>
        <cfvo type="min"/>
        <cfvo type="percentile" val="50"/>
        <cfvo type="max"/>
        <color rgb="FFF8696B"/>
        <color rgb="FFFFEB84"/>
        <color rgb="FF63BE7B"/>
      </colorScale>
    </cfRule>
  </conditionalFormatting>
  <conditionalFormatting sqref="IU14 IZ14">
    <cfRule type="colorScale" priority="323">
      <colorScale>
        <cfvo type="min"/>
        <cfvo type="percentile" val="50"/>
        <cfvo type="max"/>
        <color rgb="FFF8696B"/>
        <color rgb="FFFFEB84"/>
        <color rgb="FF63BE7B"/>
      </colorScale>
    </cfRule>
  </conditionalFormatting>
  <conditionalFormatting sqref="JE14:JE92">
    <cfRule type="colorScale" priority="322">
      <colorScale>
        <cfvo type="min"/>
        <cfvo type="percentile" val="50"/>
        <cfvo type="max"/>
        <color rgb="FFF8696B"/>
        <color rgb="FFFFEB84"/>
        <color rgb="FF63BE7B"/>
      </colorScale>
    </cfRule>
  </conditionalFormatting>
  <conditionalFormatting sqref="IT14:IT92">
    <cfRule type="colorScale" priority="321">
      <colorScale>
        <cfvo type="min"/>
        <cfvo type="percentile" val="50"/>
        <cfvo type="max"/>
        <color rgb="FFF8696B"/>
        <color rgb="FFFFEB84"/>
        <color rgb="FF63BE7B"/>
      </colorScale>
    </cfRule>
  </conditionalFormatting>
  <conditionalFormatting sqref="JI96:JJ123">
    <cfRule type="colorScale" priority="319">
      <colorScale>
        <cfvo type="min"/>
        <cfvo type="percentile" val="50"/>
        <cfvo type="max"/>
        <color rgb="FFF8696B"/>
        <color rgb="FFFFEB84"/>
        <color rgb="FF63BE7B"/>
      </colorScale>
    </cfRule>
  </conditionalFormatting>
  <conditionalFormatting sqref="JI14:JI92">
    <cfRule type="colorScale" priority="318">
      <colorScale>
        <cfvo type="min"/>
        <cfvo type="percentile" val="50"/>
        <cfvo type="max"/>
        <color rgb="FF63BE7B"/>
        <color rgb="FFFFEB84"/>
        <color rgb="FFF8696B"/>
      </colorScale>
    </cfRule>
  </conditionalFormatting>
  <conditionalFormatting sqref="JA96:JB123">
    <cfRule type="colorScale" priority="317">
      <colorScale>
        <cfvo type="min"/>
        <cfvo type="percentile" val="50"/>
        <cfvo type="max"/>
        <color rgb="FFF8696B"/>
        <color rgb="FFFFEB84"/>
        <color rgb="FF63BE7B"/>
      </colorScale>
    </cfRule>
  </conditionalFormatting>
  <conditionalFormatting sqref="JC96:JD123">
    <cfRule type="colorScale" priority="316">
      <colorScale>
        <cfvo type="min"/>
        <cfvo type="percentile" val="50"/>
        <cfvo type="max"/>
        <color rgb="FFF8696B"/>
        <color rgb="FFFFEB84"/>
        <color rgb="FF63BE7B"/>
      </colorScale>
    </cfRule>
  </conditionalFormatting>
  <conditionalFormatting sqref="JI96:JJ123">
    <cfRule type="colorScale" priority="315">
      <colorScale>
        <cfvo type="min"/>
        <cfvo type="percentile" val="50"/>
        <cfvo type="max"/>
        <color rgb="FF63BE7B"/>
        <color rgb="FFFFEB84"/>
        <color rgb="FFF8696B"/>
      </colorScale>
    </cfRule>
  </conditionalFormatting>
  <conditionalFormatting sqref="JC14:JD92">
    <cfRule type="colorScale" priority="314">
      <colorScale>
        <cfvo type="min"/>
        <cfvo type="percentile" val="50"/>
        <cfvo type="max"/>
        <color rgb="FFF8696B"/>
        <color rgb="FFFFEB84"/>
        <color rgb="FF63BE7B"/>
      </colorScale>
    </cfRule>
  </conditionalFormatting>
  <conditionalFormatting sqref="JE96:JE123">
    <cfRule type="colorScale" priority="313">
      <colorScale>
        <cfvo type="min"/>
        <cfvo type="percentile" val="50"/>
        <cfvo type="max"/>
        <color rgb="FFF8696B"/>
        <color rgb="FFFFEB84"/>
        <color rgb="FF63BE7B"/>
      </colorScale>
    </cfRule>
  </conditionalFormatting>
  <conditionalFormatting sqref="JN14:JO92">
    <cfRule type="colorScale" priority="312">
      <colorScale>
        <cfvo type="min"/>
        <cfvo type="percentile" val="50"/>
        <cfvo type="max"/>
        <color rgb="FFF8696B"/>
        <color rgb="FFFFEB84"/>
        <color rgb="FF63BE7B"/>
      </colorScale>
    </cfRule>
  </conditionalFormatting>
  <conditionalFormatting sqref="JN96:JP123">
    <cfRule type="colorScale" priority="311">
      <colorScale>
        <cfvo type="min"/>
        <cfvo type="percentile" val="50"/>
        <cfvo type="max"/>
        <color rgb="FFF8696B"/>
        <color rgb="FFFFEB84"/>
        <color rgb="FF63BE7B"/>
      </colorScale>
    </cfRule>
  </conditionalFormatting>
  <conditionalFormatting sqref="JQ14:JQ92">
    <cfRule type="colorScale" priority="310">
      <colorScale>
        <cfvo type="min"/>
        <cfvo type="percentile" val="50"/>
        <cfvo type="max"/>
        <color rgb="FFF8696B"/>
        <color rgb="FFFFEB84"/>
        <color rgb="FF63BE7B"/>
      </colorScale>
    </cfRule>
  </conditionalFormatting>
  <conditionalFormatting sqref="JQ96:JQ123">
    <cfRule type="colorScale" priority="309">
      <colorScale>
        <cfvo type="min"/>
        <cfvo type="percentile" val="50"/>
        <cfvo type="max"/>
        <color rgb="FFF8696B"/>
        <color rgb="FFFFEB84"/>
        <color rgb="FF63BE7B"/>
      </colorScale>
    </cfRule>
  </conditionalFormatting>
  <conditionalFormatting sqref="JD2:JD10 IZ2:IZ10">
    <cfRule type="colorScale" priority="308">
      <colorScale>
        <cfvo type="min"/>
        <cfvo type="percentile" val="50"/>
        <cfvo type="max"/>
        <color rgb="FFF8696B"/>
        <color rgb="FFFFEB84"/>
        <color rgb="FF63BE7B"/>
      </colorScale>
    </cfRule>
  </conditionalFormatting>
  <conditionalFormatting sqref="JA2:JB10">
    <cfRule type="colorScale" priority="307">
      <colorScale>
        <cfvo type="min"/>
        <cfvo type="percentile" val="50"/>
        <cfvo type="max"/>
        <color rgb="FFF8696B"/>
        <color rgb="FFFFEB84"/>
        <color rgb="FF63BE7B"/>
      </colorScale>
    </cfRule>
  </conditionalFormatting>
  <conditionalFormatting sqref="JE2:JE10">
    <cfRule type="colorScale" priority="306">
      <colorScale>
        <cfvo type="min"/>
        <cfvo type="percentile" val="50"/>
        <cfvo type="max"/>
        <color rgb="FFF8696B"/>
        <color rgb="FFFFEB84"/>
        <color rgb="FF63BE7B"/>
      </colorScale>
    </cfRule>
  </conditionalFormatting>
  <conditionalFormatting sqref="IX14:IY92">
    <cfRule type="colorScale" priority="305">
      <colorScale>
        <cfvo type="min"/>
        <cfvo type="percentile" val="50"/>
        <cfvo type="max"/>
        <color rgb="FFF8696B"/>
        <color rgb="FFFFEB84"/>
        <color rgb="FF63BE7B"/>
      </colorScale>
    </cfRule>
  </conditionalFormatting>
  <conditionalFormatting sqref="IV14:IW92">
    <cfRule type="colorScale" priority="304">
      <colorScale>
        <cfvo type="min"/>
        <cfvo type="percentile" val="50"/>
        <cfvo type="max"/>
        <color rgb="FFF8696B"/>
        <color rgb="FFFFEB84"/>
        <color rgb="FF63BE7B"/>
      </colorScale>
    </cfRule>
  </conditionalFormatting>
  <conditionalFormatting sqref="JB14:JB92">
    <cfRule type="colorScale" priority="303">
      <colorScale>
        <cfvo type="min"/>
        <cfvo type="percentile" val="50"/>
        <cfvo type="max"/>
        <color rgb="FFF8696B"/>
        <color rgb="FFFFEB84"/>
        <color rgb="FF63BE7B"/>
      </colorScale>
    </cfRule>
  </conditionalFormatting>
  <conditionalFormatting sqref="JP14:JP92">
    <cfRule type="colorScale" priority="302">
      <colorScale>
        <cfvo type="min"/>
        <cfvo type="percentile" val="50"/>
        <cfvo type="max"/>
        <color rgb="FFF8696B"/>
        <color rgb="FFFFEB84"/>
        <color rgb="FF63BE7B"/>
      </colorScale>
    </cfRule>
  </conditionalFormatting>
  <conditionalFormatting sqref="IV14:IV92">
    <cfRule type="colorScale" priority="301">
      <colorScale>
        <cfvo type="min"/>
        <cfvo type="percentile" val="50"/>
        <cfvo type="max"/>
        <color rgb="FFF8696B"/>
        <color rgb="FFFFEB84"/>
        <color rgb="FF63BE7B"/>
      </colorScale>
    </cfRule>
  </conditionalFormatting>
  <conditionalFormatting sqref="IU14:IU92">
    <cfRule type="colorScale" priority="300">
      <colorScale>
        <cfvo type="min"/>
        <cfvo type="percentile" val="50"/>
        <cfvo type="max"/>
        <color rgb="FFF8696B"/>
        <color rgb="FFFFEB84"/>
        <color rgb="FF63BE7B"/>
      </colorScale>
    </cfRule>
  </conditionalFormatting>
  <conditionalFormatting sqref="JR14:JR92">
    <cfRule type="colorScale" priority="299">
      <colorScale>
        <cfvo type="min"/>
        <cfvo type="percentile" val="50"/>
        <cfvo type="max"/>
        <color rgb="FFF8696B"/>
        <color rgb="FFFFEB84"/>
        <color rgb="FF63BE7B"/>
      </colorScale>
    </cfRule>
  </conditionalFormatting>
  <conditionalFormatting sqref="JR96:JR123">
    <cfRule type="colorScale" priority="298">
      <colorScale>
        <cfvo type="min"/>
        <cfvo type="percentile" val="50"/>
        <cfvo type="max"/>
        <color rgb="FFF8696B"/>
        <color rgb="FFFFEB84"/>
        <color rgb="FF63BE7B"/>
      </colorScale>
    </cfRule>
  </conditionalFormatting>
  <conditionalFormatting sqref="JF14:JF92">
    <cfRule type="colorScale" priority="295">
      <colorScale>
        <cfvo type="min"/>
        <cfvo type="percentile" val="50"/>
        <cfvo type="max"/>
        <color rgb="FFF8696B"/>
        <color rgb="FFFFEB84"/>
        <color rgb="FF63BE7B"/>
      </colorScale>
    </cfRule>
  </conditionalFormatting>
  <conditionalFormatting sqref="JF14:JF92">
    <cfRule type="colorScale" priority="294">
      <colorScale>
        <cfvo type="min"/>
        <cfvo type="percentile" val="50"/>
        <cfvo type="max"/>
        <color rgb="FFF8696B"/>
        <color rgb="FFFFEB84"/>
        <color rgb="FF63BE7B"/>
      </colorScale>
    </cfRule>
  </conditionalFormatting>
  <conditionalFormatting sqref="KH96:KH123">
    <cfRule type="colorScale" priority="288">
      <colorScale>
        <cfvo type="min"/>
        <cfvo type="percentile" val="50"/>
        <cfvo type="max"/>
        <color rgb="FFF8696B"/>
        <color rgb="FFFFEB84"/>
        <color rgb="FF63BE7B"/>
      </colorScale>
    </cfRule>
  </conditionalFormatting>
  <conditionalFormatting sqref="KA14:KA92">
    <cfRule type="colorScale" priority="282">
      <colorScale>
        <cfvo type="min"/>
        <cfvo type="percentile" val="50"/>
        <cfvo type="max"/>
        <color rgb="FFF8696B"/>
        <color rgb="FFFFEB84"/>
        <color rgb="FF63BE7B"/>
      </colorScale>
    </cfRule>
  </conditionalFormatting>
  <conditionalFormatting sqref="KE96:KE123 JU96:JZ123">
    <cfRule type="colorScale" priority="290">
      <colorScale>
        <cfvo type="min"/>
        <cfvo type="percentile" val="50"/>
        <cfvo type="max"/>
        <color rgb="FFF8696B"/>
        <color rgb="FFFFEB84"/>
        <color rgb="FF63BE7B"/>
      </colorScale>
    </cfRule>
  </conditionalFormatting>
  <conditionalFormatting sqref="KF96:KG123">
    <cfRule type="colorScale" priority="289">
      <colorScale>
        <cfvo type="min"/>
        <cfvo type="percentile" val="50"/>
        <cfvo type="max"/>
        <color rgb="FFF8696B"/>
        <color rgb="FFFFEB84"/>
        <color rgb="FF63BE7B"/>
      </colorScale>
    </cfRule>
  </conditionalFormatting>
  <conditionalFormatting sqref="KE15:KE24 JU82:JU92 JU15:JU24 KE82:KE92 JZ15:JZ24 JZ82:JZ92">
    <cfRule type="colorScale" priority="287">
      <colorScale>
        <cfvo type="min"/>
        <cfvo type="percentile" val="50"/>
        <cfvo type="max"/>
        <color rgb="FFF8696B"/>
        <color rgb="FFFFEB84"/>
        <color rgb="FF63BE7B"/>
      </colorScale>
    </cfRule>
  </conditionalFormatting>
  <conditionalFormatting sqref="JT96:JT123">
    <cfRule type="colorScale" priority="286">
      <colorScale>
        <cfvo type="min"/>
        <cfvo type="percentile" val="50"/>
        <cfvo type="max"/>
        <color rgb="FFF8696B"/>
        <color rgb="FFFFEB84"/>
        <color rgb="FF63BE7B"/>
      </colorScale>
    </cfRule>
  </conditionalFormatting>
  <conditionalFormatting sqref="KH14:KH92">
    <cfRule type="colorScale" priority="291">
      <colorScale>
        <cfvo type="min"/>
        <cfvo type="percentile" val="50"/>
        <cfvo type="max"/>
        <color rgb="FFF8696B"/>
        <color rgb="FFFFEB84"/>
        <color rgb="FF63BE7B"/>
      </colorScale>
    </cfRule>
  </conditionalFormatting>
  <conditionalFormatting sqref="KE25:KE81 JU25:JU81 JZ25:JZ81">
    <cfRule type="colorScale" priority="292">
      <colorScale>
        <cfvo type="min"/>
        <cfvo type="percentile" val="50"/>
        <cfvo type="max"/>
        <color rgb="FFF8696B"/>
        <color rgb="FFFFEB84"/>
        <color rgb="FF63BE7B"/>
      </colorScale>
    </cfRule>
  </conditionalFormatting>
  <conditionalFormatting sqref="KF12:KG13 KG14:KG92">
    <cfRule type="colorScale" priority="293">
      <colorScale>
        <cfvo type="min"/>
        <cfvo type="percentile" val="50"/>
        <cfvo type="max"/>
        <color rgb="FFF8696B"/>
        <color rgb="FFFFEB84"/>
        <color rgb="FF63BE7B"/>
      </colorScale>
    </cfRule>
  </conditionalFormatting>
  <conditionalFormatting sqref="JU14 JZ14">
    <cfRule type="colorScale" priority="285">
      <colorScale>
        <cfvo type="min"/>
        <cfvo type="percentile" val="50"/>
        <cfvo type="max"/>
        <color rgb="FFF8696B"/>
        <color rgb="FFFFEB84"/>
        <color rgb="FF63BE7B"/>
      </colorScale>
    </cfRule>
  </conditionalFormatting>
  <conditionalFormatting sqref="KE14:KE92">
    <cfRule type="colorScale" priority="284">
      <colorScale>
        <cfvo type="min"/>
        <cfvo type="percentile" val="50"/>
        <cfvo type="max"/>
        <color rgb="FFF8696B"/>
        <color rgb="FFFFEB84"/>
        <color rgb="FF63BE7B"/>
      </colorScale>
    </cfRule>
  </conditionalFormatting>
  <conditionalFormatting sqref="JT14:JT92">
    <cfRule type="colorScale" priority="283">
      <colorScale>
        <cfvo type="min"/>
        <cfvo type="percentile" val="50"/>
        <cfvo type="max"/>
        <color rgb="FFF8696B"/>
        <color rgb="FFFFEB84"/>
        <color rgb="FF63BE7B"/>
      </colorScale>
    </cfRule>
  </conditionalFormatting>
  <conditionalFormatting sqref="KI96:KJ123">
    <cfRule type="colorScale" priority="281">
      <colorScale>
        <cfvo type="min"/>
        <cfvo type="percentile" val="50"/>
        <cfvo type="max"/>
        <color rgb="FFF8696B"/>
        <color rgb="FFFFEB84"/>
        <color rgb="FF63BE7B"/>
      </colorScale>
    </cfRule>
  </conditionalFormatting>
  <conditionalFormatting sqref="KI14:KI92">
    <cfRule type="colorScale" priority="280">
      <colorScale>
        <cfvo type="min"/>
        <cfvo type="percentile" val="50"/>
        <cfvo type="max"/>
        <color rgb="FF63BE7B"/>
        <color rgb="FFFFEB84"/>
        <color rgb="FFF8696B"/>
      </colorScale>
    </cfRule>
  </conditionalFormatting>
  <conditionalFormatting sqref="KA96:KB123">
    <cfRule type="colorScale" priority="279">
      <colorScale>
        <cfvo type="min"/>
        <cfvo type="percentile" val="50"/>
        <cfvo type="max"/>
        <color rgb="FFF8696B"/>
        <color rgb="FFFFEB84"/>
        <color rgb="FF63BE7B"/>
      </colorScale>
    </cfRule>
  </conditionalFormatting>
  <conditionalFormatting sqref="KC96:KD123">
    <cfRule type="colorScale" priority="278">
      <colorScale>
        <cfvo type="min"/>
        <cfvo type="percentile" val="50"/>
        <cfvo type="max"/>
        <color rgb="FFF8696B"/>
        <color rgb="FFFFEB84"/>
        <color rgb="FF63BE7B"/>
      </colorScale>
    </cfRule>
  </conditionalFormatting>
  <conditionalFormatting sqref="KI96:KJ123">
    <cfRule type="colorScale" priority="277">
      <colorScale>
        <cfvo type="min"/>
        <cfvo type="percentile" val="50"/>
        <cfvo type="max"/>
        <color rgb="FF63BE7B"/>
        <color rgb="FFFFEB84"/>
        <color rgb="FFF8696B"/>
      </colorScale>
    </cfRule>
  </conditionalFormatting>
  <conditionalFormatting sqref="KC14:KD92">
    <cfRule type="colorScale" priority="276">
      <colorScale>
        <cfvo type="min"/>
        <cfvo type="percentile" val="50"/>
        <cfvo type="max"/>
        <color rgb="FFF8696B"/>
        <color rgb="FFFFEB84"/>
        <color rgb="FF63BE7B"/>
      </colorScale>
    </cfRule>
  </conditionalFormatting>
  <conditionalFormatting sqref="KE96:KE123">
    <cfRule type="colorScale" priority="275">
      <colorScale>
        <cfvo type="min"/>
        <cfvo type="percentile" val="50"/>
        <cfvo type="max"/>
        <color rgb="FFF8696B"/>
        <color rgb="FFFFEB84"/>
        <color rgb="FF63BE7B"/>
      </colorScale>
    </cfRule>
  </conditionalFormatting>
  <conditionalFormatting sqref="KN14:KO92">
    <cfRule type="colorScale" priority="274">
      <colorScale>
        <cfvo type="min"/>
        <cfvo type="percentile" val="50"/>
        <cfvo type="max"/>
        <color rgb="FFF8696B"/>
        <color rgb="FFFFEB84"/>
        <color rgb="FF63BE7B"/>
      </colorScale>
    </cfRule>
  </conditionalFormatting>
  <conditionalFormatting sqref="KN96:KP123">
    <cfRule type="colorScale" priority="273">
      <colorScale>
        <cfvo type="min"/>
        <cfvo type="percentile" val="50"/>
        <cfvo type="max"/>
        <color rgb="FFF8696B"/>
        <color rgb="FFFFEB84"/>
        <color rgb="FF63BE7B"/>
      </colorScale>
    </cfRule>
  </conditionalFormatting>
  <conditionalFormatting sqref="KQ14:KQ92">
    <cfRule type="colorScale" priority="272">
      <colorScale>
        <cfvo type="min"/>
        <cfvo type="percentile" val="50"/>
        <cfvo type="max"/>
        <color rgb="FFF8696B"/>
        <color rgb="FFFFEB84"/>
        <color rgb="FF63BE7B"/>
      </colorScale>
    </cfRule>
  </conditionalFormatting>
  <conditionalFormatting sqref="KQ96:KQ123">
    <cfRule type="colorScale" priority="271">
      <colorScale>
        <cfvo type="min"/>
        <cfvo type="percentile" val="50"/>
        <cfvo type="max"/>
        <color rgb="FFF8696B"/>
        <color rgb="FFFFEB84"/>
        <color rgb="FF63BE7B"/>
      </colorScale>
    </cfRule>
  </conditionalFormatting>
  <conditionalFormatting sqref="KD2:KD10 JZ2:JZ10">
    <cfRule type="colorScale" priority="270">
      <colorScale>
        <cfvo type="min"/>
        <cfvo type="percentile" val="50"/>
        <cfvo type="max"/>
        <color rgb="FFF8696B"/>
        <color rgb="FFFFEB84"/>
        <color rgb="FF63BE7B"/>
      </colorScale>
    </cfRule>
  </conditionalFormatting>
  <conditionalFormatting sqref="KA2:KB10">
    <cfRule type="colorScale" priority="269">
      <colorScale>
        <cfvo type="min"/>
        <cfvo type="percentile" val="50"/>
        <cfvo type="max"/>
        <color rgb="FFF8696B"/>
        <color rgb="FFFFEB84"/>
        <color rgb="FF63BE7B"/>
      </colorScale>
    </cfRule>
  </conditionalFormatting>
  <conditionalFormatting sqref="KE2:KE10">
    <cfRule type="colorScale" priority="268">
      <colorScale>
        <cfvo type="min"/>
        <cfvo type="percentile" val="50"/>
        <cfvo type="max"/>
        <color rgb="FFF8696B"/>
        <color rgb="FFFFEB84"/>
        <color rgb="FF63BE7B"/>
      </colorScale>
    </cfRule>
  </conditionalFormatting>
  <conditionalFormatting sqref="JX14:JY92">
    <cfRule type="colorScale" priority="267">
      <colorScale>
        <cfvo type="min"/>
        <cfvo type="percentile" val="50"/>
        <cfvo type="max"/>
        <color rgb="FFF8696B"/>
        <color rgb="FFFFEB84"/>
        <color rgb="FF63BE7B"/>
      </colorScale>
    </cfRule>
  </conditionalFormatting>
  <conditionalFormatting sqref="JV14:JW92">
    <cfRule type="colorScale" priority="266">
      <colorScale>
        <cfvo type="min"/>
        <cfvo type="percentile" val="50"/>
        <cfvo type="max"/>
        <color rgb="FFF8696B"/>
        <color rgb="FFFFEB84"/>
        <color rgb="FF63BE7B"/>
      </colorScale>
    </cfRule>
  </conditionalFormatting>
  <conditionalFormatting sqref="KB14:KB92">
    <cfRule type="colorScale" priority="265">
      <colorScale>
        <cfvo type="min"/>
        <cfvo type="percentile" val="50"/>
        <cfvo type="max"/>
        <color rgb="FFF8696B"/>
        <color rgb="FFFFEB84"/>
        <color rgb="FF63BE7B"/>
      </colorScale>
    </cfRule>
  </conditionalFormatting>
  <conditionalFormatting sqref="KP14:KP92">
    <cfRule type="colorScale" priority="264">
      <colorScale>
        <cfvo type="min"/>
        <cfvo type="percentile" val="50"/>
        <cfvo type="max"/>
        <color rgb="FFF8696B"/>
        <color rgb="FFFFEB84"/>
        <color rgb="FF63BE7B"/>
      </colorScale>
    </cfRule>
  </conditionalFormatting>
  <conditionalFormatting sqref="JV14:JV92">
    <cfRule type="colorScale" priority="263">
      <colorScale>
        <cfvo type="min"/>
        <cfvo type="percentile" val="50"/>
        <cfvo type="max"/>
        <color rgb="FFF8696B"/>
        <color rgb="FFFFEB84"/>
        <color rgb="FF63BE7B"/>
      </colorScale>
    </cfRule>
  </conditionalFormatting>
  <conditionalFormatting sqref="JU14:JU92">
    <cfRule type="colorScale" priority="262">
      <colorScale>
        <cfvo type="min"/>
        <cfvo type="percentile" val="50"/>
        <cfvo type="max"/>
        <color rgb="FFF8696B"/>
        <color rgb="FFFFEB84"/>
        <color rgb="FF63BE7B"/>
      </colorScale>
    </cfRule>
  </conditionalFormatting>
  <conditionalFormatting sqref="KR14:KR92">
    <cfRule type="colorScale" priority="261">
      <colorScale>
        <cfvo type="min"/>
        <cfvo type="percentile" val="50"/>
        <cfvo type="max"/>
        <color rgb="FFF8696B"/>
        <color rgb="FFFFEB84"/>
        <color rgb="FF63BE7B"/>
      </colorScale>
    </cfRule>
  </conditionalFormatting>
  <conditionalFormatting sqref="KR96:KR123">
    <cfRule type="colorScale" priority="260">
      <colorScale>
        <cfvo type="min"/>
        <cfvo type="percentile" val="50"/>
        <cfvo type="max"/>
        <color rgb="FFF8696B"/>
        <color rgb="FFFFEB84"/>
        <color rgb="FF63BE7B"/>
      </colorScale>
    </cfRule>
  </conditionalFormatting>
  <conditionalFormatting sqref="KF14:KF92">
    <cfRule type="colorScale" priority="257">
      <colorScale>
        <cfvo type="min"/>
        <cfvo type="percentile" val="50"/>
        <cfvo type="max"/>
        <color rgb="FFF8696B"/>
        <color rgb="FFFFEB84"/>
        <color rgb="FF63BE7B"/>
      </colorScale>
    </cfRule>
  </conditionalFormatting>
  <conditionalFormatting sqref="KF14:KF92">
    <cfRule type="colorScale" priority="256">
      <colorScale>
        <cfvo type="min"/>
        <cfvo type="percentile" val="50"/>
        <cfvo type="max"/>
        <color rgb="FFF8696B"/>
        <color rgb="FFFFEB84"/>
        <color rgb="FF63BE7B"/>
      </colorScale>
    </cfRule>
  </conditionalFormatting>
  <conditionalFormatting sqref="IK2:IK9">
    <cfRule type="colorScale" priority="255">
      <colorScale>
        <cfvo type="min"/>
        <cfvo type="percentile" val="50"/>
        <cfvo type="max"/>
        <color rgb="FFF8696B"/>
        <color rgb="FFFFEB84"/>
        <color rgb="FF63BE7B"/>
      </colorScale>
    </cfRule>
  </conditionalFormatting>
  <conditionalFormatting sqref="IO2:IO9">
    <cfRule type="colorScale" priority="254">
      <colorScale>
        <cfvo type="min"/>
        <cfvo type="percentile" val="50"/>
        <cfvo type="max"/>
        <color rgb="FFF8696B"/>
        <color rgb="FFFFEB84"/>
        <color rgb="FF63BE7B"/>
      </colorScale>
    </cfRule>
  </conditionalFormatting>
  <conditionalFormatting sqref="JI2:JI9">
    <cfRule type="colorScale" priority="253">
      <colorScale>
        <cfvo type="min"/>
        <cfvo type="percentile" val="50"/>
        <cfvo type="max"/>
        <color rgb="FFF8696B"/>
        <color rgb="FFFFEB84"/>
        <color rgb="FF63BE7B"/>
      </colorScale>
    </cfRule>
  </conditionalFormatting>
  <conditionalFormatting sqref="JM2:JM9">
    <cfRule type="colorScale" priority="252">
      <colorScale>
        <cfvo type="min"/>
        <cfvo type="percentile" val="50"/>
        <cfvo type="max"/>
        <color rgb="FFF8696B"/>
        <color rgb="FFFFEB84"/>
        <color rgb="FF63BE7B"/>
      </colorScale>
    </cfRule>
  </conditionalFormatting>
  <conditionalFormatting sqref="JK2:JK9">
    <cfRule type="colorScale" priority="251">
      <colorScale>
        <cfvo type="min"/>
        <cfvo type="percentile" val="50"/>
        <cfvo type="max"/>
        <color rgb="FFF8696B"/>
        <color rgb="FFFFEB84"/>
        <color rgb="FF63BE7B"/>
      </colorScale>
    </cfRule>
  </conditionalFormatting>
  <conditionalFormatting sqref="JO2:JO9">
    <cfRule type="colorScale" priority="250">
      <colorScale>
        <cfvo type="min"/>
        <cfvo type="percentile" val="50"/>
        <cfvo type="max"/>
        <color rgb="FFF8696B"/>
        <color rgb="FFFFEB84"/>
        <color rgb="FF63BE7B"/>
      </colorScale>
    </cfRule>
  </conditionalFormatting>
  <conditionalFormatting sqref="KI2:KI9">
    <cfRule type="colorScale" priority="249">
      <colorScale>
        <cfvo type="min"/>
        <cfvo type="percentile" val="50"/>
        <cfvo type="max"/>
        <color rgb="FFF8696B"/>
        <color rgb="FFFFEB84"/>
        <color rgb="FF63BE7B"/>
      </colorScale>
    </cfRule>
  </conditionalFormatting>
  <conditionalFormatting sqref="KM2:KM9">
    <cfRule type="colorScale" priority="248">
      <colorScale>
        <cfvo type="min"/>
        <cfvo type="percentile" val="50"/>
        <cfvo type="max"/>
        <color rgb="FFF8696B"/>
        <color rgb="FFFFEB84"/>
        <color rgb="FF63BE7B"/>
      </colorScale>
    </cfRule>
  </conditionalFormatting>
  <conditionalFormatting sqref="KK2:KK9">
    <cfRule type="colorScale" priority="247">
      <colorScale>
        <cfvo type="min"/>
        <cfvo type="percentile" val="50"/>
        <cfvo type="max"/>
        <color rgb="FFF8696B"/>
        <color rgb="FFFFEB84"/>
        <color rgb="FF63BE7B"/>
      </colorScale>
    </cfRule>
  </conditionalFormatting>
  <conditionalFormatting sqref="KO2:KO9">
    <cfRule type="colorScale" priority="246">
      <colorScale>
        <cfvo type="min"/>
        <cfvo type="percentile" val="50"/>
        <cfvo type="max"/>
        <color rgb="FFF8696B"/>
        <color rgb="FFFFEB84"/>
        <color rgb="FF63BE7B"/>
      </colorScale>
    </cfRule>
  </conditionalFormatting>
  <conditionalFormatting sqref="LH96:LH123">
    <cfRule type="colorScale" priority="240">
      <colorScale>
        <cfvo type="min"/>
        <cfvo type="percentile" val="50"/>
        <cfvo type="max"/>
        <color rgb="FFF8696B"/>
        <color rgb="FFFFEB84"/>
        <color rgb="FF63BE7B"/>
      </colorScale>
    </cfRule>
  </conditionalFormatting>
  <conditionalFormatting sqref="LA14:LA92">
    <cfRule type="colorScale" priority="234">
      <colorScale>
        <cfvo type="min"/>
        <cfvo type="percentile" val="50"/>
        <cfvo type="max"/>
        <color rgb="FFF8696B"/>
        <color rgb="FFFFEB84"/>
        <color rgb="FF63BE7B"/>
      </colorScale>
    </cfRule>
  </conditionalFormatting>
  <conditionalFormatting sqref="LE96:LE123 KU96:KZ123">
    <cfRule type="colorScale" priority="242">
      <colorScale>
        <cfvo type="min"/>
        <cfvo type="percentile" val="50"/>
        <cfvo type="max"/>
        <color rgb="FFF8696B"/>
        <color rgb="FFFFEB84"/>
        <color rgb="FF63BE7B"/>
      </colorScale>
    </cfRule>
  </conditionalFormatting>
  <conditionalFormatting sqref="LF96:LG123">
    <cfRule type="colorScale" priority="241">
      <colorScale>
        <cfvo type="min"/>
        <cfvo type="percentile" val="50"/>
        <cfvo type="max"/>
        <color rgb="FFF8696B"/>
        <color rgb="FFFFEB84"/>
        <color rgb="FF63BE7B"/>
      </colorScale>
    </cfRule>
  </conditionalFormatting>
  <conditionalFormatting sqref="LE15:LE24 KU82:KU92 KU15:KU24 LE82:LE92">
    <cfRule type="colorScale" priority="239">
      <colorScale>
        <cfvo type="min"/>
        <cfvo type="percentile" val="50"/>
        <cfvo type="max"/>
        <color rgb="FFF8696B"/>
        <color rgb="FFFFEB84"/>
        <color rgb="FF63BE7B"/>
      </colorScale>
    </cfRule>
  </conditionalFormatting>
  <conditionalFormatting sqref="KT96:KT123">
    <cfRule type="colorScale" priority="238">
      <colorScale>
        <cfvo type="min"/>
        <cfvo type="percentile" val="50"/>
        <cfvo type="max"/>
        <color rgb="FFF8696B"/>
        <color rgb="FFFFEB84"/>
        <color rgb="FF63BE7B"/>
      </colorScale>
    </cfRule>
  </conditionalFormatting>
  <conditionalFormatting sqref="LH14:LH92">
    <cfRule type="colorScale" priority="243">
      <colorScale>
        <cfvo type="min"/>
        <cfvo type="percentile" val="50"/>
        <cfvo type="max"/>
        <color rgb="FFF8696B"/>
        <color rgb="FFFFEB84"/>
        <color rgb="FF63BE7B"/>
      </colorScale>
    </cfRule>
  </conditionalFormatting>
  <conditionalFormatting sqref="LE25:LE81 KU25:KU81">
    <cfRule type="colorScale" priority="244">
      <colorScale>
        <cfvo type="min"/>
        <cfvo type="percentile" val="50"/>
        <cfvo type="max"/>
        <color rgb="FFF8696B"/>
        <color rgb="FFFFEB84"/>
        <color rgb="FF63BE7B"/>
      </colorScale>
    </cfRule>
  </conditionalFormatting>
  <conditionalFormatting sqref="LF12:LG13 LG14:LG92">
    <cfRule type="colorScale" priority="245">
      <colorScale>
        <cfvo type="min"/>
        <cfvo type="percentile" val="50"/>
        <cfvo type="max"/>
        <color rgb="FFF8696B"/>
        <color rgb="FFFFEB84"/>
        <color rgb="FF63BE7B"/>
      </colorScale>
    </cfRule>
  </conditionalFormatting>
  <conditionalFormatting sqref="KU14">
    <cfRule type="colorScale" priority="237">
      <colorScale>
        <cfvo type="min"/>
        <cfvo type="percentile" val="50"/>
        <cfvo type="max"/>
        <color rgb="FFF8696B"/>
        <color rgb="FFFFEB84"/>
        <color rgb="FF63BE7B"/>
      </colorScale>
    </cfRule>
  </conditionalFormatting>
  <conditionalFormatting sqref="LE14:LE92">
    <cfRule type="colorScale" priority="236">
      <colorScale>
        <cfvo type="min"/>
        <cfvo type="percentile" val="50"/>
        <cfvo type="max"/>
        <color rgb="FFF8696B"/>
        <color rgb="FFFFEB84"/>
        <color rgb="FF63BE7B"/>
      </colorScale>
    </cfRule>
  </conditionalFormatting>
  <conditionalFormatting sqref="KT14:KT92">
    <cfRule type="colorScale" priority="235">
      <colorScale>
        <cfvo type="min"/>
        <cfvo type="percentile" val="50"/>
        <cfvo type="max"/>
        <color rgb="FFF8696B"/>
        <color rgb="FFFFEB84"/>
        <color rgb="FF63BE7B"/>
      </colorScale>
    </cfRule>
  </conditionalFormatting>
  <conditionalFormatting sqref="LI96:LJ123">
    <cfRule type="colorScale" priority="233">
      <colorScale>
        <cfvo type="min"/>
        <cfvo type="percentile" val="50"/>
        <cfvo type="max"/>
        <color rgb="FFF8696B"/>
        <color rgb="FFFFEB84"/>
        <color rgb="FF63BE7B"/>
      </colorScale>
    </cfRule>
  </conditionalFormatting>
  <conditionalFormatting sqref="LI14:LI92">
    <cfRule type="colorScale" priority="232">
      <colorScale>
        <cfvo type="min"/>
        <cfvo type="percentile" val="50"/>
        <cfvo type="max"/>
        <color rgb="FF63BE7B"/>
        <color rgb="FFFFEB84"/>
        <color rgb="FFF8696B"/>
      </colorScale>
    </cfRule>
  </conditionalFormatting>
  <conditionalFormatting sqref="LA96:LB123">
    <cfRule type="colorScale" priority="231">
      <colorScale>
        <cfvo type="min"/>
        <cfvo type="percentile" val="50"/>
        <cfvo type="max"/>
        <color rgb="FFF8696B"/>
        <color rgb="FFFFEB84"/>
        <color rgb="FF63BE7B"/>
      </colorScale>
    </cfRule>
  </conditionalFormatting>
  <conditionalFormatting sqref="LC96:LD123">
    <cfRule type="colorScale" priority="230">
      <colorScale>
        <cfvo type="min"/>
        <cfvo type="percentile" val="50"/>
        <cfvo type="max"/>
        <color rgb="FFF8696B"/>
        <color rgb="FFFFEB84"/>
        <color rgb="FF63BE7B"/>
      </colorScale>
    </cfRule>
  </conditionalFormatting>
  <conditionalFormatting sqref="LI96:LJ123">
    <cfRule type="colorScale" priority="229">
      <colorScale>
        <cfvo type="min"/>
        <cfvo type="percentile" val="50"/>
        <cfvo type="max"/>
        <color rgb="FF63BE7B"/>
        <color rgb="FFFFEB84"/>
        <color rgb="FFF8696B"/>
      </colorScale>
    </cfRule>
  </conditionalFormatting>
  <conditionalFormatting sqref="LC14:LD92">
    <cfRule type="colorScale" priority="228">
      <colorScale>
        <cfvo type="min"/>
        <cfvo type="percentile" val="50"/>
        <cfvo type="max"/>
        <color rgb="FFF8696B"/>
        <color rgb="FFFFEB84"/>
        <color rgb="FF63BE7B"/>
      </colorScale>
    </cfRule>
  </conditionalFormatting>
  <conditionalFormatting sqref="LE96:LE123">
    <cfRule type="colorScale" priority="227">
      <colorScale>
        <cfvo type="min"/>
        <cfvo type="percentile" val="50"/>
        <cfvo type="max"/>
        <color rgb="FFF8696B"/>
        <color rgb="FFFFEB84"/>
        <color rgb="FF63BE7B"/>
      </colorScale>
    </cfRule>
  </conditionalFormatting>
  <conditionalFormatting sqref="LN14:LO92">
    <cfRule type="colorScale" priority="226">
      <colorScale>
        <cfvo type="min"/>
        <cfvo type="percentile" val="50"/>
        <cfvo type="max"/>
        <color rgb="FFF8696B"/>
        <color rgb="FFFFEB84"/>
        <color rgb="FF63BE7B"/>
      </colorScale>
    </cfRule>
  </conditionalFormatting>
  <conditionalFormatting sqref="LN96:LP123">
    <cfRule type="colorScale" priority="225">
      <colorScale>
        <cfvo type="min"/>
        <cfvo type="percentile" val="50"/>
        <cfvo type="max"/>
        <color rgb="FFF8696B"/>
        <color rgb="FFFFEB84"/>
        <color rgb="FF63BE7B"/>
      </colorScale>
    </cfRule>
  </conditionalFormatting>
  <conditionalFormatting sqref="LQ14:LQ92">
    <cfRule type="colorScale" priority="224">
      <colorScale>
        <cfvo type="min"/>
        <cfvo type="percentile" val="50"/>
        <cfvo type="max"/>
        <color rgb="FFF8696B"/>
        <color rgb="FFFFEB84"/>
        <color rgb="FF63BE7B"/>
      </colorScale>
    </cfRule>
  </conditionalFormatting>
  <conditionalFormatting sqref="LQ96:LQ123">
    <cfRule type="colorScale" priority="223">
      <colorScale>
        <cfvo type="min"/>
        <cfvo type="percentile" val="50"/>
        <cfvo type="max"/>
        <color rgb="FFF8696B"/>
        <color rgb="FFFFEB84"/>
        <color rgb="FF63BE7B"/>
      </colorScale>
    </cfRule>
  </conditionalFormatting>
  <conditionalFormatting sqref="LD2:LD10 KZ2:KZ10">
    <cfRule type="colorScale" priority="222">
      <colorScale>
        <cfvo type="min"/>
        <cfvo type="percentile" val="50"/>
        <cfvo type="max"/>
        <color rgb="FFF8696B"/>
        <color rgb="FFFFEB84"/>
        <color rgb="FF63BE7B"/>
      </colorScale>
    </cfRule>
  </conditionalFormatting>
  <conditionalFormatting sqref="LA2:LB10">
    <cfRule type="colorScale" priority="221">
      <colorScale>
        <cfvo type="min"/>
        <cfvo type="percentile" val="50"/>
        <cfvo type="max"/>
        <color rgb="FFF8696B"/>
        <color rgb="FFFFEB84"/>
        <color rgb="FF63BE7B"/>
      </colorScale>
    </cfRule>
  </conditionalFormatting>
  <conditionalFormatting sqref="LE2:LE10">
    <cfRule type="colorScale" priority="220">
      <colorScale>
        <cfvo type="min"/>
        <cfvo type="percentile" val="50"/>
        <cfvo type="max"/>
        <color rgb="FFF8696B"/>
        <color rgb="FFFFEB84"/>
        <color rgb="FF63BE7B"/>
      </colorScale>
    </cfRule>
  </conditionalFormatting>
  <conditionalFormatting sqref="KX14:KY92">
    <cfRule type="colorScale" priority="219">
      <colorScale>
        <cfvo type="min"/>
        <cfvo type="percentile" val="50"/>
        <cfvo type="max"/>
        <color rgb="FFF8696B"/>
        <color rgb="FFFFEB84"/>
        <color rgb="FF63BE7B"/>
      </colorScale>
    </cfRule>
  </conditionalFormatting>
  <conditionalFormatting sqref="KV14:KW92">
    <cfRule type="colorScale" priority="218">
      <colorScale>
        <cfvo type="min"/>
        <cfvo type="percentile" val="50"/>
        <cfvo type="max"/>
        <color rgb="FFF8696B"/>
        <color rgb="FFFFEB84"/>
        <color rgb="FF63BE7B"/>
      </colorScale>
    </cfRule>
  </conditionalFormatting>
  <conditionalFormatting sqref="LB14:LB92">
    <cfRule type="colorScale" priority="217">
      <colorScale>
        <cfvo type="min"/>
        <cfvo type="percentile" val="50"/>
        <cfvo type="max"/>
        <color rgb="FFF8696B"/>
        <color rgb="FFFFEB84"/>
        <color rgb="FF63BE7B"/>
      </colorScale>
    </cfRule>
  </conditionalFormatting>
  <conditionalFormatting sqref="LP14:LP92">
    <cfRule type="colorScale" priority="216">
      <colorScale>
        <cfvo type="min"/>
        <cfvo type="percentile" val="50"/>
        <cfvo type="max"/>
        <color rgb="FFF8696B"/>
        <color rgb="FFFFEB84"/>
        <color rgb="FF63BE7B"/>
      </colorScale>
    </cfRule>
  </conditionalFormatting>
  <conditionalFormatting sqref="KV14:KV92">
    <cfRule type="colorScale" priority="215">
      <colorScale>
        <cfvo type="min"/>
        <cfvo type="percentile" val="50"/>
        <cfvo type="max"/>
        <color rgb="FFF8696B"/>
        <color rgb="FFFFEB84"/>
        <color rgb="FF63BE7B"/>
      </colorScale>
    </cfRule>
  </conditionalFormatting>
  <conditionalFormatting sqref="KU14:KU92">
    <cfRule type="colorScale" priority="214">
      <colorScale>
        <cfvo type="min"/>
        <cfvo type="percentile" val="50"/>
        <cfvo type="max"/>
        <color rgb="FFF8696B"/>
        <color rgb="FFFFEB84"/>
        <color rgb="FF63BE7B"/>
      </colorScale>
    </cfRule>
  </conditionalFormatting>
  <conditionalFormatting sqref="LR14:LR92">
    <cfRule type="colorScale" priority="213">
      <colorScale>
        <cfvo type="min"/>
        <cfvo type="percentile" val="50"/>
        <cfvo type="max"/>
        <color rgb="FFF8696B"/>
        <color rgb="FFFFEB84"/>
        <color rgb="FF63BE7B"/>
      </colorScale>
    </cfRule>
  </conditionalFormatting>
  <conditionalFormatting sqref="LR96:LR123">
    <cfRule type="colorScale" priority="212">
      <colorScale>
        <cfvo type="min"/>
        <cfvo type="percentile" val="50"/>
        <cfvo type="max"/>
        <color rgb="FFF8696B"/>
        <color rgb="FFFFEB84"/>
        <color rgb="FF63BE7B"/>
      </colorScale>
    </cfRule>
  </conditionalFormatting>
  <conditionalFormatting sqref="LF14:LF92">
    <cfRule type="colorScale" priority="211">
      <colorScale>
        <cfvo type="min"/>
        <cfvo type="percentile" val="50"/>
        <cfvo type="max"/>
        <color rgb="FFF8696B"/>
        <color rgb="FFFFEB84"/>
        <color rgb="FF63BE7B"/>
      </colorScale>
    </cfRule>
  </conditionalFormatting>
  <conditionalFormatting sqref="LF14:LF92">
    <cfRule type="colorScale" priority="210">
      <colorScale>
        <cfvo type="min"/>
        <cfvo type="percentile" val="50"/>
        <cfvo type="max"/>
        <color rgb="FFF8696B"/>
        <color rgb="FFFFEB84"/>
        <color rgb="FF63BE7B"/>
      </colorScale>
    </cfRule>
  </conditionalFormatting>
  <conditionalFormatting sqref="LI2:LI9">
    <cfRule type="colorScale" priority="209">
      <colorScale>
        <cfvo type="min"/>
        <cfvo type="percentile" val="50"/>
        <cfvo type="max"/>
        <color rgb="FFF8696B"/>
        <color rgb="FFFFEB84"/>
        <color rgb="FF63BE7B"/>
      </colorScale>
    </cfRule>
  </conditionalFormatting>
  <conditionalFormatting sqref="LM2:LM9">
    <cfRule type="colorScale" priority="208">
      <colorScale>
        <cfvo type="min"/>
        <cfvo type="percentile" val="50"/>
        <cfvo type="max"/>
        <color rgb="FFF8696B"/>
        <color rgb="FFFFEB84"/>
        <color rgb="FF63BE7B"/>
      </colorScale>
    </cfRule>
  </conditionalFormatting>
  <conditionalFormatting sqref="LK2:LK9">
    <cfRule type="colorScale" priority="207">
      <colorScale>
        <cfvo type="min"/>
        <cfvo type="percentile" val="50"/>
        <cfvo type="max"/>
        <color rgb="FFF8696B"/>
        <color rgb="FFFFEB84"/>
        <color rgb="FF63BE7B"/>
      </colorScale>
    </cfRule>
  </conditionalFormatting>
  <conditionalFormatting sqref="LO2:LO9">
    <cfRule type="colorScale" priority="206">
      <colorScale>
        <cfvo type="min"/>
        <cfvo type="percentile" val="50"/>
        <cfvo type="max"/>
        <color rgb="FFF8696B"/>
        <color rgb="FFFFEB84"/>
        <color rgb="FF63BE7B"/>
      </colorScale>
    </cfRule>
  </conditionalFormatting>
  <conditionalFormatting sqref="MH96:MH123">
    <cfRule type="colorScale" priority="200">
      <colorScale>
        <cfvo type="min"/>
        <cfvo type="percentile" val="50"/>
        <cfvo type="max"/>
        <color rgb="FFF8696B"/>
        <color rgb="FFFFEB84"/>
        <color rgb="FF63BE7B"/>
      </colorScale>
    </cfRule>
  </conditionalFormatting>
  <conditionalFormatting sqref="MA14:MA92">
    <cfRule type="colorScale" priority="194">
      <colorScale>
        <cfvo type="min"/>
        <cfvo type="percentile" val="50"/>
        <cfvo type="max"/>
        <color rgb="FFF8696B"/>
        <color rgb="FFFFEB84"/>
        <color rgb="FF63BE7B"/>
      </colorScale>
    </cfRule>
  </conditionalFormatting>
  <conditionalFormatting sqref="ME96:ME123 LU96:LZ123">
    <cfRule type="colorScale" priority="202">
      <colorScale>
        <cfvo type="min"/>
        <cfvo type="percentile" val="50"/>
        <cfvo type="max"/>
        <color rgb="FFF8696B"/>
        <color rgb="FFFFEB84"/>
        <color rgb="FF63BE7B"/>
      </colorScale>
    </cfRule>
  </conditionalFormatting>
  <conditionalFormatting sqref="MF96:MG123">
    <cfRule type="colorScale" priority="201">
      <colorScale>
        <cfvo type="min"/>
        <cfvo type="percentile" val="50"/>
        <cfvo type="max"/>
        <color rgb="FFF8696B"/>
        <color rgb="FFFFEB84"/>
        <color rgb="FF63BE7B"/>
      </colorScale>
    </cfRule>
  </conditionalFormatting>
  <conditionalFormatting sqref="ME15:ME24 LU82:LU92 LU15:LU24 ME82:ME92 LZ15:LZ24 LZ82:LZ92">
    <cfRule type="colorScale" priority="199">
      <colorScale>
        <cfvo type="min"/>
        <cfvo type="percentile" val="50"/>
        <cfvo type="max"/>
        <color rgb="FFF8696B"/>
        <color rgb="FFFFEB84"/>
        <color rgb="FF63BE7B"/>
      </colorScale>
    </cfRule>
  </conditionalFormatting>
  <conditionalFormatting sqref="LT96:LT123">
    <cfRule type="colorScale" priority="198">
      <colorScale>
        <cfvo type="min"/>
        <cfvo type="percentile" val="50"/>
        <cfvo type="max"/>
        <color rgb="FFF8696B"/>
        <color rgb="FFFFEB84"/>
        <color rgb="FF63BE7B"/>
      </colorScale>
    </cfRule>
  </conditionalFormatting>
  <conditionalFormatting sqref="MH14:MH92">
    <cfRule type="colorScale" priority="203">
      <colorScale>
        <cfvo type="min"/>
        <cfvo type="percentile" val="50"/>
        <cfvo type="max"/>
        <color rgb="FFF8696B"/>
        <color rgb="FFFFEB84"/>
        <color rgb="FF63BE7B"/>
      </colorScale>
    </cfRule>
  </conditionalFormatting>
  <conditionalFormatting sqref="ME25:ME81 LU25:LU81 LZ25:LZ81">
    <cfRule type="colorScale" priority="204">
      <colorScale>
        <cfvo type="min"/>
        <cfvo type="percentile" val="50"/>
        <cfvo type="max"/>
        <color rgb="FFF8696B"/>
        <color rgb="FFFFEB84"/>
        <color rgb="FF63BE7B"/>
      </colorScale>
    </cfRule>
  </conditionalFormatting>
  <conditionalFormatting sqref="MF12:MG13 MG14:MG92">
    <cfRule type="colorScale" priority="205">
      <colorScale>
        <cfvo type="min"/>
        <cfvo type="percentile" val="50"/>
        <cfvo type="max"/>
        <color rgb="FFF8696B"/>
        <color rgb="FFFFEB84"/>
        <color rgb="FF63BE7B"/>
      </colorScale>
    </cfRule>
  </conditionalFormatting>
  <conditionalFormatting sqref="LU14 LZ14">
    <cfRule type="colorScale" priority="197">
      <colorScale>
        <cfvo type="min"/>
        <cfvo type="percentile" val="50"/>
        <cfvo type="max"/>
        <color rgb="FFF8696B"/>
        <color rgb="FFFFEB84"/>
        <color rgb="FF63BE7B"/>
      </colorScale>
    </cfRule>
  </conditionalFormatting>
  <conditionalFormatting sqref="ME14:ME92">
    <cfRule type="colorScale" priority="196">
      <colorScale>
        <cfvo type="min"/>
        <cfvo type="percentile" val="50"/>
        <cfvo type="max"/>
        <color rgb="FFF8696B"/>
        <color rgb="FFFFEB84"/>
        <color rgb="FF63BE7B"/>
      </colorScale>
    </cfRule>
  </conditionalFormatting>
  <conditionalFormatting sqref="LT14:LT92">
    <cfRule type="colorScale" priority="195">
      <colorScale>
        <cfvo type="min"/>
        <cfvo type="percentile" val="50"/>
        <cfvo type="max"/>
        <color rgb="FFF8696B"/>
        <color rgb="FFFFEB84"/>
        <color rgb="FF63BE7B"/>
      </colorScale>
    </cfRule>
  </conditionalFormatting>
  <conditionalFormatting sqref="MI96:MJ123">
    <cfRule type="colorScale" priority="193">
      <colorScale>
        <cfvo type="min"/>
        <cfvo type="percentile" val="50"/>
        <cfvo type="max"/>
        <color rgb="FFF8696B"/>
        <color rgb="FFFFEB84"/>
        <color rgb="FF63BE7B"/>
      </colorScale>
    </cfRule>
  </conditionalFormatting>
  <conditionalFormatting sqref="MI14:MI92">
    <cfRule type="colorScale" priority="192">
      <colorScale>
        <cfvo type="min"/>
        <cfvo type="percentile" val="50"/>
        <cfvo type="max"/>
        <color rgb="FF63BE7B"/>
        <color rgb="FFFFEB84"/>
        <color rgb="FFF8696B"/>
      </colorScale>
    </cfRule>
  </conditionalFormatting>
  <conditionalFormatting sqref="MA96:MB123">
    <cfRule type="colorScale" priority="191">
      <colorScale>
        <cfvo type="min"/>
        <cfvo type="percentile" val="50"/>
        <cfvo type="max"/>
        <color rgb="FFF8696B"/>
        <color rgb="FFFFEB84"/>
        <color rgb="FF63BE7B"/>
      </colorScale>
    </cfRule>
  </conditionalFormatting>
  <conditionalFormatting sqref="MC96:MD123">
    <cfRule type="colorScale" priority="190">
      <colorScale>
        <cfvo type="min"/>
        <cfvo type="percentile" val="50"/>
        <cfvo type="max"/>
        <color rgb="FFF8696B"/>
        <color rgb="FFFFEB84"/>
        <color rgb="FF63BE7B"/>
      </colorScale>
    </cfRule>
  </conditionalFormatting>
  <conditionalFormatting sqref="MI96:MJ123">
    <cfRule type="colorScale" priority="189">
      <colorScale>
        <cfvo type="min"/>
        <cfvo type="percentile" val="50"/>
        <cfvo type="max"/>
        <color rgb="FF63BE7B"/>
        <color rgb="FFFFEB84"/>
        <color rgb="FFF8696B"/>
      </colorScale>
    </cfRule>
  </conditionalFormatting>
  <conditionalFormatting sqref="MC14:MD92">
    <cfRule type="colorScale" priority="188">
      <colorScale>
        <cfvo type="min"/>
        <cfvo type="percentile" val="50"/>
        <cfvo type="max"/>
        <color rgb="FFF8696B"/>
        <color rgb="FFFFEB84"/>
        <color rgb="FF63BE7B"/>
      </colorScale>
    </cfRule>
  </conditionalFormatting>
  <conditionalFormatting sqref="ME96:ME123">
    <cfRule type="colorScale" priority="187">
      <colorScale>
        <cfvo type="min"/>
        <cfvo type="percentile" val="50"/>
        <cfvo type="max"/>
        <color rgb="FFF8696B"/>
        <color rgb="FFFFEB84"/>
        <color rgb="FF63BE7B"/>
      </colorScale>
    </cfRule>
  </conditionalFormatting>
  <conditionalFormatting sqref="MN14:MO92">
    <cfRule type="colorScale" priority="186">
      <colorScale>
        <cfvo type="min"/>
        <cfvo type="percentile" val="50"/>
        <cfvo type="max"/>
        <color rgb="FFF8696B"/>
        <color rgb="FFFFEB84"/>
        <color rgb="FF63BE7B"/>
      </colorScale>
    </cfRule>
  </conditionalFormatting>
  <conditionalFormatting sqref="MN96:MP123">
    <cfRule type="colorScale" priority="185">
      <colorScale>
        <cfvo type="min"/>
        <cfvo type="percentile" val="50"/>
        <cfvo type="max"/>
        <color rgb="FFF8696B"/>
        <color rgb="FFFFEB84"/>
        <color rgb="FF63BE7B"/>
      </colorScale>
    </cfRule>
  </conditionalFormatting>
  <conditionalFormatting sqref="MQ14:MQ92">
    <cfRule type="colorScale" priority="184">
      <colorScale>
        <cfvo type="min"/>
        <cfvo type="percentile" val="50"/>
        <cfvo type="max"/>
        <color rgb="FFF8696B"/>
        <color rgb="FFFFEB84"/>
        <color rgb="FF63BE7B"/>
      </colorScale>
    </cfRule>
  </conditionalFormatting>
  <conditionalFormatting sqref="MQ96:MQ123">
    <cfRule type="colorScale" priority="183">
      <colorScale>
        <cfvo type="min"/>
        <cfvo type="percentile" val="50"/>
        <cfvo type="max"/>
        <color rgb="FFF8696B"/>
        <color rgb="FFFFEB84"/>
        <color rgb="FF63BE7B"/>
      </colorScale>
    </cfRule>
  </conditionalFormatting>
  <conditionalFormatting sqref="MD2:MD10 LZ2:LZ10">
    <cfRule type="colorScale" priority="182">
      <colorScale>
        <cfvo type="min"/>
        <cfvo type="percentile" val="50"/>
        <cfvo type="max"/>
        <color rgb="FFF8696B"/>
        <color rgb="FFFFEB84"/>
        <color rgb="FF63BE7B"/>
      </colorScale>
    </cfRule>
  </conditionalFormatting>
  <conditionalFormatting sqref="MA2:MB10">
    <cfRule type="colorScale" priority="181">
      <colorScale>
        <cfvo type="min"/>
        <cfvo type="percentile" val="50"/>
        <cfvo type="max"/>
        <color rgb="FFF8696B"/>
        <color rgb="FFFFEB84"/>
        <color rgb="FF63BE7B"/>
      </colorScale>
    </cfRule>
  </conditionalFormatting>
  <conditionalFormatting sqref="ME2:ME10">
    <cfRule type="colorScale" priority="180">
      <colorScale>
        <cfvo type="min"/>
        <cfvo type="percentile" val="50"/>
        <cfvo type="max"/>
        <color rgb="FFF8696B"/>
        <color rgb="FFFFEB84"/>
        <color rgb="FF63BE7B"/>
      </colorScale>
    </cfRule>
  </conditionalFormatting>
  <conditionalFormatting sqref="LX14:LY92">
    <cfRule type="colorScale" priority="179">
      <colorScale>
        <cfvo type="min"/>
        <cfvo type="percentile" val="50"/>
        <cfvo type="max"/>
        <color rgb="FFF8696B"/>
        <color rgb="FFFFEB84"/>
        <color rgb="FF63BE7B"/>
      </colorScale>
    </cfRule>
  </conditionalFormatting>
  <conditionalFormatting sqref="LV14:LW92">
    <cfRule type="colorScale" priority="178">
      <colorScale>
        <cfvo type="min"/>
        <cfvo type="percentile" val="50"/>
        <cfvo type="max"/>
        <color rgb="FFF8696B"/>
        <color rgb="FFFFEB84"/>
        <color rgb="FF63BE7B"/>
      </colorScale>
    </cfRule>
  </conditionalFormatting>
  <conditionalFormatting sqref="MB14:MB92">
    <cfRule type="colorScale" priority="177">
      <colorScale>
        <cfvo type="min"/>
        <cfvo type="percentile" val="50"/>
        <cfvo type="max"/>
        <color rgb="FFF8696B"/>
        <color rgb="FFFFEB84"/>
        <color rgb="FF63BE7B"/>
      </colorScale>
    </cfRule>
  </conditionalFormatting>
  <conditionalFormatting sqref="MP14:MP92">
    <cfRule type="colorScale" priority="176">
      <colorScale>
        <cfvo type="min"/>
        <cfvo type="percentile" val="50"/>
        <cfvo type="max"/>
        <color rgb="FFF8696B"/>
        <color rgb="FFFFEB84"/>
        <color rgb="FF63BE7B"/>
      </colorScale>
    </cfRule>
  </conditionalFormatting>
  <conditionalFormatting sqref="LV14:LV92">
    <cfRule type="colorScale" priority="175">
      <colorScale>
        <cfvo type="min"/>
        <cfvo type="percentile" val="50"/>
        <cfvo type="max"/>
        <color rgb="FFF8696B"/>
        <color rgb="FFFFEB84"/>
        <color rgb="FF63BE7B"/>
      </colorScale>
    </cfRule>
  </conditionalFormatting>
  <conditionalFormatting sqref="LU14:LU92">
    <cfRule type="colorScale" priority="174">
      <colorScale>
        <cfvo type="min"/>
        <cfvo type="percentile" val="50"/>
        <cfvo type="max"/>
        <color rgb="FFF8696B"/>
        <color rgb="FFFFEB84"/>
        <color rgb="FF63BE7B"/>
      </colorScale>
    </cfRule>
  </conditionalFormatting>
  <conditionalFormatting sqref="MR14:MR92">
    <cfRule type="colorScale" priority="173">
      <colorScale>
        <cfvo type="min"/>
        <cfvo type="percentile" val="50"/>
        <cfvo type="max"/>
        <color rgb="FFF8696B"/>
        <color rgb="FFFFEB84"/>
        <color rgb="FF63BE7B"/>
      </colorScale>
    </cfRule>
  </conditionalFormatting>
  <conditionalFormatting sqref="MR96:MR123">
    <cfRule type="colorScale" priority="172">
      <colorScale>
        <cfvo type="min"/>
        <cfvo type="percentile" val="50"/>
        <cfvo type="max"/>
        <color rgb="FFF8696B"/>
        <color rgb="FFFFEB84"/>
        <color rgb="FF63BE7B"/>
      </colorScale>
    </cfRule>
  </conditionalFormatting>
  <conditionalFormatting sqref="MF14:MF92">
    <cfRule type="colorScale" priority="171">
      <colorScale>
        <cfvo type="min"/>
        <cfvo type="percentile" val="50"/>
        <cfvo type="max"/>
        <color rgb="FFF8696B"/>
        <color rgb="FFFFEB84"/>
        <color rgb="FF63BE7B"/>
      </colorScale>
    </cfRule>
  </conditionalFormatting>
  <conditionalFormatting sqref="MF14:MF92">
    <cfRule type="colorScale" priority="170">
      <colorScale>
        <cfvo type="min"/>
        <cfvo type="percentile" val="50"/>
        <cfvo type="max"/>
        <color rgb="FFF8696B"/>
        <color rgb="FFFFEB84"/>
        <color rgb="FF63BE7B"/>
      </colorScale>
    </cfRule>
  </conditionalFormatting>
  <conditionalFormatting sqref="MI2:MI10">
    <cfRule type="colorScale" priority="169">
      <colorScale>
        <cfvo type="min"/>
        <cfvo type="percentile" val="50"/>
        <cfvo type="max"/>
        <color rgb="FFF8696B"/>
        <color rgb="FFFFEB84"/>
        <color rgb="FF63BE7B"/>
      </colorScale>
    </cfRule>
  </conditionalFormatting>
  <conditionalFormatting sqref="MM2:MM10">
    <cfRule type="colorScale" priority="168">
      <colorScale>
        <cfvo type="min"/>
        <cfvo type="percentile" val="50"/>
        <cfvo type="max"/>
        <color rgb="FFF8696B"/>
        <color rgb="FFFFEB84"/>
        <color rgb="FF63BE7B"/>
      </colorScale>
    </cfRule>
  </conditionalFormatting>
  <conditionalFormatting sqref="MK2:MK10">
    <cfRule type="colorScale" priority="167">
      <colorScale>
        <cfvo type="min"/>
        <cfvo type="percentile" val="50"/>
        <cfvo type="max"/>
        <color rgb="FFF8696B"/>
        <color rgb="FFFFEB84"/>
        <color rgb="FF63BE7B"/>
      </colorScale>
    </cfRule>
  </conditionalFormatting>
  <conditionalFormatting sqref="MO2:MO10">
    <cfRule type="colorScale" priority="166">
      <colorScale>
        <cfvo type="min"/>
        <cfvo type="percentile" val="50"/>
        <cfvo type="max"/>
        <color rgb="FFF8696B"/>
        <color rgb="FFFFEB84"/>
        <color rgb="FF63BE7B"/>
      </colorScale>
    </cfRule>
  </conditionalFormatting>
  <conditionalFormatting sqref="JZ14:JZ92">
    <cfRule type="colorScale" priority="165">
      <colorScale>
        <cfvo type="min"/>
        <cfvo type="percentile" val="50"/>
        <cfvo type="max"/>
        <color rgb="FFF8696B"/>
        <color rgb="FFFFEB84"/>
        <color rgb="FF63BE7B"/>
      </colorScale>
    </cfRule>
  </conditionalFormatting>
  <conditionalFormatting sqref="KZ15:KZ24 KZ82:KZ92">
    <cfRule type="colorScale" priority="163">
      <colorScale>
        <cfvo type="min"/>
        <cfvo type="percentile" val="50"/>
        <cfvo type="max"/>
        <color rgb="FFF8696B"/>
        <color rgb="FFFFEB84"/>
        <color rgb="FF63BE7B"/>
      </colorScale>
    </cfRule>
  </conditionalFormatting>
  <conditionalFormatting sqref="KZ25:KZ81">
    <cfRule type="colorScale" priority="164">
      <colorScale>
        <cfvo type="min"/>
        <cfvo type="percentile" val="50"/>
        <cfvo type="max"/>
        <color rgb="FFF8696B"/>
        <color rgb="FFFFEB84"/>
        <color rgb="FF63BE7B"/>
      </colorScale>
    </cfRule>
  </conditionalFormatting>
  <conditionalFormatting sqref="KZ14">
    <cfRule type="colorScale" priority="162">
      <colorScale>
        <cfvo type="min"/>
        <cfvo type="percentile" val="50"/>
        <cfvo type="max"/>
        <color rgb="FFF8696B"/>
        <color rgb="FFFFEB84"/>
        <color rgb="FF63BE7B"/>
      </colorScale>
    </cfRule>
  </conditionalFormatting>
  <conditionalFormatting sqref="KZ14:KZ92">
    <cfRule type="colorScale" priority="161">
      <colorScale>
        <cfvo type="min"/>
        <cfvo type="percentile" val="50"/>
        <cfvo type="max"/>
        <color rgb="FFF8696B"/>
        <color rgb="FFFFEB84"/>
        <color rgb="FF63BE7B"/>
      </colorScale>
    </cfRule>
  </conditionalFormatting>
  <conditionalFormatting sqref="NH96:NH123">
    <cfRule type="colorScale" priority="155">
      <colorScale>
        <cfvo type="min"/>
        <cfvo type="percentile" val="50"/>
        <cfvo type="max"/>
        <color rgb="FFF8696B"/>
        <color rgb="FFFFEB84"/>
        <color rgb="FF63BE7B"/>
      </colorScale>
    </cfRule>
  </conditionalFormatting>
  <conditionalFormatting sqref="NA14:NA92">
    <cfRule type="colorScale" priority="149">
      <colorScale>
        <cfvo type="min"/>
        <cfvo type="percentile" val="50"/>
        <cfvo type="max"/>
        <color rgb="FFF8696B"/>
        <color rgb="FFFFEB84"/>
        <color rgb="FF63BE7B"/>
      </colorScale>
    </cfRule>
  </conditionalFormatting>
  <conditionalFormatting sqref="NE96:NE123 MU96:MZ123">
    <cfRule type="colorScale" priority="157">
      <colorScale>
        <cfvo type="min"/>
        <cfvo type="percentile" val="50"/>
        <cfvo type="max"/>
        <color rgb="FFF8696B"/>
        <color rgb="FFFFEB84"/>
        <color rgb="FF63BE7B"/>
      </colorScale>
    </cfRule>
  </conditionalFormatting>
  <conditionalFormatting sqref="NF96:NG123">
    <cfRule type="colorScale" priority="156">
      <colorScale>
        <cfvo type="min"/>
        <cfvo type="percentile" val="50"/>
        <cfvo type="max"/>
        <color rgb="FFF8696B"/>
        <color rgb="FFFFEB84"/>
        <color rgb="FF63BE7B"/>
      </colorScale>
    </cfRule>
  </conditionalFormatting>
  <conditionalFormatting sqref="NE15:NE24 MU82:MU92 MU15:MU24 NE82:NE92 MZ15:MZ24 MZ82:MZ92">
    <cfRule type="colorScale" priority="154">
      <colorScale>
        <cfvo type="min"/>
        <cfvo type="percentile" val="50"/>
        <cfvo type="max"/>
        <color rgb="FFF8696B"/>
        <color rgb="FFFFEB84"/>
        <color rgb="FF63BE7B"/>
      </colorScale>
    </cfRule>
  </conditionalFormatting>
  <conditionalFormatting sqref="MT96:MT123">
    <cfRule type="colorScale" priority="153">
      <colorScale>
        <cfvo type="min"/>
        <cfvo type="percentile" val="50"/>
        <cfvo type="max"/>
        <color rgb="FFF8696B"/>
        <color rgb="FFFFEB84"/>
        <color rgb="FF63BE7B"/>
      </colorScale>
    </cfRule>
  </conditionalFormatting>
  <conditionalFormatting sqref="NH14:NH92">
    <cfRule type="colorScale" priority="158">
      <colorScale>
        <cfvo type="min"/>
        <cfvo type="percentile" val="50"/>
        <cfvo type="max"/>
        <color rgb="FFF8696B"/>
        <color rgb="FFFFEB84"/>
        <color rgb="FF63BE7B"/>
      </colorScale>
    </cfRule>
  </conditionalFormatting>
  <conditionalFormatting sqref="NE25:NE81 MU25:MU81 MZ25:MZ81">
    <cfRule type="colorScale" priority="159">
      <colorScale>
        <cfvo type="min"/>
        <cfvo type="percentile" val="50"/>
        <cfvo type="max"/>
        <color rgb="FFF8696B"/>
        <color rgb="FFFFEB84"/>
        <color rgb="FF63BE7B"/>
      </colorScale>
    </cfRule>
  </conditionalFormatting>
  <conditionalFormatting sqref="NF12:NG13 NG14:NG92">
    <cfRule type="colorScale" priority="160">
      <colorScale>
        <cfvo type="min"/>
        <cfvo type="percentile" val="50"/>
        <cfvo type="max"/>
        <color rgb="FFF8696B"/>
        <color rgb="FFFFEB84"/>
        <color rgb="FF63BE7B"/>
      </colorScale>
    </cfRule>
  </conditionalFormatting>
  <conditionalFormatting sqref="MU14 MZ14">
    <cfRule type="colorScale" priority="152">
      <colorScale>
        <cfvo type="min"/>
        <cfvo type="percentile" val="50"/>
        <cfvo type="max"/>
        <color rgb="FFF8696B"/>
        <color rgb="FFFFEB84"/>
        <color rgb="FF63BE7B"/>
      </colorScale>
    </cfRule>
  </conditionalFormatting>
  <conditionalFormatting sqref="NE14:NE92">
    <cfRule type="colorScale" priority="151">
      <colorScale>
        <cfvo type="min"/>
        <cfvo type="percentile" val="50"/>
        <cfvo type="max"/>
        <color rgb="FFF8696B"/>
        <color rgb="FFFFEB84"/>
        <color rgb="FF63BE7B"/>
      </colorScale>
    </cfRule>
  </conditionalFormatting>
  <conditionalFormatting sqref="MT14:MT92">
    <cfRule type="colorScale" priority="150">
      <colorScale>
        <cfvo type="min"/>
        <cfvo type="percentile" val="50"/>
        <cfvo type="max"/>
        <color rgb="FFF8696B"/>
        <color rgb="FFFFEB84"/>
        <color rgb="FF63BE7B"/>
      </colorScale>
    </cfRule>
  </conditionalFormatting>
  <conditionalFormatting sqref="NI96:NJ123">
    <cfRule type="colorScale" priority="148">
      <colorScale>
        <cfvo type="min"/>
        <cfvo type="percentile" val="50"/>
        <cfvo type="max"/>
        <color rgb="FFF8696B"/>
        <color rgb="FFFFEB84"/>
        <color rgb="FF63BE7B"/>
      </colorScale>
    </cfRule>
  </conditionalFormatting>
  <conditionalFormatting sqref="NI14:NI92">
    <cfRule type="colorScale" priority="147">
      <colorScale>
        <cfvo type="min"/>
        <cfvo type="percentile" val="50"/>
        <cfvo type="max"/>
        <color rgb="FF63BE7B"/>
        <color rgb="FFFFEB84"/>
        <color rgb="FFF8696B"/>
      </colorScale>
    </cfRule>
  </conditionalFormatting>
  <conditionalFormatting sqref="NA96:NB123">
    <cfRule type="colorScale" priority="146">
      <colorScale>
        <cfvo type="min"/>
        <cfvo type="percentile" val="50"/>
        <cfvo type="max"/>
        <color rgb="FFF8696B"/>
        <color rgb="FFFFEB84"/>
        <color rgb="FF63BE7B"/>
      </colorScale>
    </cfRule>
  </conditionalFormatting>
  <conditionalFormatting sqref="NC96:ND123">
    <cfRule type="colorScale" priority="145">
      <colorScale>
        <cfvo type="min"/>
        <cfvo type="percentile" val="50"/>
        <cfvo type="max"/>
        <color rgb="FFF8696B"/>
        <color rgb="FFFFEB84"/>
        <color rgb="FF63BE7B"/>
      </colorScale>
    </cfRule>
  </conditionalFormatting>
  <conditionalFormatting sqref="NI96:NJ123">
    <cfRule type="colorScale" priority="144">
      <colorScale>
        <cfvo type="min"/>
        <cfvo type="percentile" val="50"/>
        <cfvo type="max"/>
        <color rgb="FF63BE7B"/>
        <color rgb="FFFFEB84"/>
        <color rgb="FFF8696B"/>
      </colorScale>
    </cfRule>
  </conditionalFormatting>
  <conditionalFormatting sqref="NC14:ND92">
    <cfRule type="colorScale" priority="143">
      <colorScale>
        <cfvo type="min"/>
        <cfvo type="percentile" val="50"/>
        <cfvo type="max"/>
        <color rgb="FFF8696B"/>
        <color rgb="FFFFEB84"/>
        <color rgb="FF63BE7B"/>
      </colorScale>
    </cfRule>
  </conditionalFormatting>
  <conditionalFormatting sqref="NE96:NE123">
    <cfRule type="colorScale" priority="142">
      <colorScale>
        <cfvo type="min"/>
        <cfvo type="percentile" val="50"/>
        <cfvo type="max"/>
        <color rgb="FFF8696B"/>
        <color rgb="FFFFEB84"/>
        <color rgb="FF63BE7B"/>
      </colorScale>
    </cfRule>
  </conditionalFormatting>
  <conditionalFormatting sqref="NN14:NO92">
    <cfRule type="colorScale" priority="141">
      <colorScale>
        <cfvo type="min"/>
        <cfvo type="percentile" val="50"/>
        <cfvo type="max"/>
        <color rgb="FFF8696B"/>
        <color rgb="FFFFEB84"/>
        <color rgb="FF63BE7B"/>
      </colorScale>
    </cfRule>
  </conditionalFormatting>
  <conditionalFormatting sqref="NN96:NP123">
    <cfRule type="colorScale" priority="140">
      <colorScale>
        <cfvo type="min"/>
        <cfvo type="percentile" val="50"/>
        <cfvo type="max"/>
        <color rgb="FFF8696B"/>
        <color rgb="FFFFEB84"/>
        <color rgb="FF63BE7B"/>
      </colorScale>
    </cfRule>
  </conditionalFormatting>
  <conditionalFormatting sqref="NQ14:NQ92">
    <cfRule type="colorScale" priority="139">
      <colorScale>
        <cfvo type="min"/>
        <cfvo type="percentile" val="50"/>
        <cfvo type="max"/>
        <color rgb="FFF8696B"/>
        <color rgb="FFFFEB84"/>
        <color rgb="FF63BE7B"/>
      </colorScale>
    </cfRule>
  </conditionalFormatting>
  <conditionalFormatting sqref="NQ96:NQ123">
    <cfRule type="colorScale" priority="138">
      <colorScale>
        <cfvo type="min"/>
        <cfvo type="percentile" val="50"/>
        <cfvo type="max"/>
        <color rgb="FFF8696B"/>
        <color rgb="FFFFEB84"/>
        <color rgb="FF63BE7B"/>
      </colorScale>
    </cfRule>
  </conditionalFormatting>
  <conditionalFormatting sqref="ND2:ND10 MZ2:MZ10">
    <cfRule type="colorScale" priority="137">
      <colorScale>
        <cfvo type="min"/>
        <cfvo type="percentile" val="50"/>
        <cfvo type="max"/>
        <color rgb="FFF8696B"/>
        <color rgb="FFFFEB84"/>
        <color rgb="FF63BE7B"/>
      </colorScale>
    </cfRule>
  </conditionalFormatting>
  <conditionalFormatting sqref="NA2:NB10">
    <cfRule type="colorScale" priority="136">
      <colorScale>
        <cfvo type="min"/>
        <cfvo type="percentile" val="50"/>
        <cfvo type="max"/>
        <color rgb="FFF8696B"/>
        <color rgb="FFFFEB84"/>
        <color rgb="FF63BE7B"/>
      </colorScale>
    </cfRule>
  </conditionalFormatting>
  <conditionalFormatting sqref="NE2:NE10">
    <cfRule type="colorScale" priority="135">
      <colorScale>
        <cfvo type="min"/>
        <cfvo type="percentile" val="50"/>
        <cfvo type="max"/>
        <color rgb="FFF8696B"/>
        <color rgb="FFFFEB84"/>
        <color rgb="FF63BE7B"/>
      </colorScale>
    </cfRule>
  </conditionalFormatting>
  <conditionalFormatting sqref="MX14:MY92">
    <cfRule type="colorScale" priority="134">
      <colorScale>
        <cfvo type="min"/>
        <cfvo type="percentile" val="50"/>
        <cfvo type="max"/>
        <color rgb="FFF8696B"/>
        <color rgb="FFFFEB84"/>
        <color rgb="FF63BE7B"/>
      </colorScale>
    </cfRule>
  </conditionalFormatting>
  <conditionalFormatting sqref="MV14:MW92">
    <cfRule type="colorScale" priority="133">
      <colorScale>
        <cfvo type="min"/>
        <cfvo type="percentile" val="50"/>
        <cfvo type="max"/>
        <color rgb="FFF8696B"/>
        <color rgb="FFFFEB84"/>
        <color rgb="FF63BE7B"/>
      </colorScale>
    </cfRule>
  </conditionalFormatting>
  <conditionalFormatting sqref="NB14:NB92">
    <cfRule type="colorScale" priority="132">
      <colorScale>
        <cfvo type="min"/>
        <cfvo type="percentile" val="50"/>
        <cfvo type="max"/>
        <color rgb="FFF8696B"/>
        <color rgb="FFFFEB84"/>
        <color rgb="FF63BE7B"/>
      </colorScale>
    </cfRule>
  </conditionalFormatting>
  <conditionalFormatting sqref="NP14:NP92">
    <cfRule type="colorScale" priority="131">
      <colorScale>
        <cfvo type="min"/>
        <cfvo type="percentile" val="50"/>
        <cfvo type="max"/>
        <color rgb="FFF8696B"/>
        <color rgb="FFFFEB84"/>
        <color rgb="FF63BE7B"/>
      </colorScale>
    </cfRule>
  </conditionalFormatting>
  <conditionalFormatting sqref="MV14:MV92">
    <cfRule type="colorScale" priority="130">
      <colorScale>
        <cfvo type="min"/>
        <cfvo type="percentile" val="50"/>
        <cfvo type="max"/>
        <color rgb="FFF8696B"/>
        <color rgb="FFFFEB84"/>
        <color rgb="FF63BE7B"/>
      </colorScale>
    </cfRule>
  </conditionalFormatting>
  <conditionalFormatting sqref="MU14:MU92">
    <cfRule type="colorScale" priority="129">
      <colorScale>
        <cfvo type="min"/>
        <cfvo type="percentile" val="50"/>
        <cfvo type="max"/>
        <color rgb="FFF8696B"/>
        <color rgb="FFFFEB84"/>
        <color rgb="FF63BE7B"/>
      </colorScale>
    </cfRule>
  </conditionalFormatting>
  <conditionalFormatting sqref="NR14:NR92">
    <cfRule type="colorScale" priority="128">
      <colorScale>
        <cfvo type="min"/>
        <cfvo type="percentile" val="50"/>
        <cfvo type="max"/>
        <color rgb="FFF8696B"/>
        <color rgb="FFFFEB84"/>
        <color rgb="FF63BE7B"/>
      </colorScale>
    </cfRule>
  </conditionalFormatting>
  <conditionalFormatting sqref="NR96:NR123">
    <cfRule type="colorScale" priority="127">
      <colorScale>
        <cfvo type="min"/>
        <cfvo type="percentile" val="50"/>
        <cfvo type="max"/>
        <color rgb="FFF8696B"/>
        <color rgb="FFFFEB84"/>
        <color rgb="FF63BE7B"/>
      </colorScale>
    </cfRule>
  </conditionalFormatting>
  <conditionalFormatting sqref="NF14:NF92">
    <cfRule type="colorScale" priority="126">
      <colorScale>
        <cfvo type="min"/>
        <cfvo type="percentile" val="50"/>
        <cfvo type="max"/>
        <color rgb="FFF8696B"/>
        <color rgb="FFFFEB84"/>
        <color rgb="FF63BE7B"/>
      </colorScale>
    </cfRule>
  </conditionalFormatting>
  <conditionalFormatting sqref="NF14:NF92">
    <cfRule type="colorScale" priority="125">
      <colorScale>
        <cfvo type="min"/>
        <cfvo type="percentile" val="50"/>
        <cfvo type="max"/>
        <color rgb="FFF8696B"/>
        <color rgb="FFFFEB84"/>
        <color rgb="FF63BE7B"/>
      </colorScale>
    </cfRule>
  </conditionalFormatting>
  <conditionalFormatting sqref="NI2:NI10">
    <cfRule type="colorScale" priority="124">
      <colorScale>
        <cfvo type="min"/>
        <cfvo type="percentile" val="50"/>
        <cfvo type="max"/>
        <color rgb="FFF8696B"/>
        <color rgb="FFFFEB84"/>
        <color rgb="FF63BE7B"/>
      </colorScale>
    </cfRule>
  </conditionalFormatting>
  <conditionalFormatting sqref="NM2:NM10">
    <cfRule type="colorScale" priority="123">
      <colorScale>
        <cfvo type="min"/>
        <cfvo type="percentile" val="50"/>
        <cfvo type="max"/>
        <color rgb="FFF8696B"/>
        <color rgb="FFFFEB84"/>
        <color rgb="FF63BE7B"/>
      </colorScale>
    </cfRule>
  </conditionalFormatting>
  <conditionalFormatting sqref="NK2:NK10">
    <cfRule type="colorScale" priority="122">
      <colorScale>
        <cfvo type="min"/>
        <cfvo type="percentile" val="50"/>
        <cfvo type="max"/>
        <color rgb="FFF8696B"/>
        <color rgb="FFFFEB84"/>
        <color rgb="FF63BE7B"/>
      </colorScale>
    </cfRule>
  </conditionalFormatting>
  <conditionalFormatting sqref="NO2:NO10">
    <cfRule type="colorScale" priority="121">
      <colorScale>
        <cfvo type="min"/>
        <cfvo type="percentile" val="50"/>
        <cfvo type="max"/>
        <color rgb="FFF8696B"/>
        <color rgb="FFFFEB84"/>
        <color rgb="FF63BE7B"/>
      </colorScale>
    </cfRule>
  </conditionalFormatting>
  <conditionalFormatting sqref="OH96:OH123">
    <cfRule type="colorScale" priority="115">
      <colorScale>
        <cfvo type="min"/>
        <cfvo type="percentile" val="50"/>
        <cfvo type="max"/>
        <color rgb="FFF8696B"/>
        <color rgb="FFFFEB84"/>
        <color rgb="FF63BE7B"/>
      </colorScale>
    </cfRule>
  </conditionalFormatting>
  <conditionalFormatting sqref="OA14:OA92">
    <cfRule type="colorScale" priority="109">
      <colorScale>
        <cfvo type="min"/>
        <cfvo type="percentile" val="50"/>
        <cfvo type="max"/>
        <color rgb="FFF8696B"/>
        <color rgb="FFFFEB84"/>
        <color rgb="FF63BE7B"/>
      </colorScale>
    </cfRule>
  </conditionalFormatting>
  <conditionalFormatting sqref="OE96:OE123 NU96:NZ123">
    <cfRule type="colorScale" priority="117">
      <colorScale>
        <cfvo type="min"/>
        <cfvo type="percentile" val="50"/>
        <cfvo type="max"/>
        <color rgb="FFF8696B"/>
        <color rgb="FFFFEB84"/>
        <color rgb="FF63BE7B"/>
      </colorScale>
    </cfRule>
  </conditionalFormatting>
  <conditionalFormatting sqref="OF96:OG123">
    <cfRule type="colorScale" priority="116">
      <colorScale>
        <cfvo type="min"/>
        <cfvo type="percentile" val="50"/>
        <cfvo type="max"/>
        <color rgb="FFF8696B"/>
        <color rgb="FFFFEB84"/>
        <color rgb="FF63BE7B"/>
      </colorScale>
    </cfRule>
  </conditionalFormatting>
  <conditionalFormatting sqref="OE15:OE24 NU82:NU92 NU15:NU24 OE82:OE92 NZ15:NZ24 NZ82:NZ92">
    <cfRule type="colorScale" priority="114">
      <colorScale>
        <cfvo type="min"/>
        <cfvo type="percentile" val="50"/>
        <cfvo type="max"/>
        <color rgb="FFF8696B"/>
        <color rgb="FFFFEB84"/>
        <color rgb="FF63BE7B"/>
      </colorScale>
    </cfRule>
  </conditionalFormatting>
  <conditionalFormatting sqref="NT96:NT123">
    <cfRule type="colorScale" priority="113">
      <colorScale>
        <cfvo type="min"/>
        <cfvo type="percentile" val="50"/>
        <cfvo type="max"/>
        <color rgb="FFF8696B"/>
        <color rgb="FFFFEB84"/>
        <color rgb="FF63BE7B"/>
      </colorScale>
    </cfRule>
  </conditionalFormatting>
  <conditionalFormatting sqref="OH14:OH92">
    <cfRule type="colorScale" priority="118">
      <colorScale>
        <cfvo type="min"/>
        <cfvo type="percentile" val="50"/>
        <cfvo type="max"/>
        <color rgb="FFF8696B"/>
        <color rgb="FFFFEB84"/>
        <color rgb="FF63BE7B"/>
      </colorScale>
    </cfRule>
  </conditionalFormatting>
  <conditionalFormatting sqref="OE25:OE81 NU25:NU81 NZ25:NZ81">
    <cfRule type="colorScale" priority="119">
      <colorScale>
        <cfvo type="min"/>
        <cfvo type="percentile" val="50"/>
        <cfvo type="max"/>
        <color rgb="FFF8696B"/>
        <color rgb="FFFFEB84"/>
        <color rgb="FF63BE7B"/>
      </colorScale>
    </cfRule>
  </conditionalFormatting>
  <conditionalFormatting sqref="OF12:OG13 OG14:OG92">
    <cfRule type="colorScale" priority="120">
      <colorScale>
        <cfvo type="min"/>
        <cfvo type="percentile" val="50"/>
        <cfvo type="max"/>
        <color rgb="FFF8696B"/>
        <color rgb="FFFFEB84"/>
        <color rgb="FF63BE7B"/>
      </colorScale>
    </cfRule>
  </conditionalFormatting>
  <conditionalFormatting sqref="NZ14 NU14">
    <cfRule type="colorScale" priority="112">
      <colorScale>
        <cfvo type="min"/>
        <cfvo type="percentile" val="50"/>
        <cfvo type="max"/>
        <color rgb="FFF8696B"/>
        <color rgb="FFFFEB84"/>
        <color rgb="FF63BE7B"/>
      </colorScale>
    </cfRule>
  </conditionalFormatting>
  <conditionalFormatting sqref="OE14:OE92">
    <cfRule type="colorScale" priority="111">
      <colorScale>
        <cfvo type="min"/>
        <cfvo type="percentile" val="50"/>
        <cfvo type="max"/>
        <color rgb="FFF8696B"/>
        <color rgb="FFFFEB84"/>
        <color rgb="FF63BE7B"/>
      </colorScale>
    </cfRule>
  </conditionalFormatting>
  <conditionalFormatting sqref="NT14:NT92">
    <cfRule type="colorScale" priority="110">
      <colorScale>
        <cfvo type="min"/>
        <cfvo type="percentile" val="50"/>
        <cfvo type="max"/>
        <color rgb="FFF8696B"/>
        <color rgb="FFFFEB84"/>
        <color rgb="FF63BE7B"/>
      </colorScale>
    </cfRule>
  </conditionalFormatting>
  <conditionalFormatting sqref="OI96:OJ123">
    <cfRule type="colorScale" priority="108">
      <colorScale>
        <cfvo type="min"/>
        <cfvo type="percentile" val="50"/>
        <cfvo type="max"/>
        <color rgb="FFF8696B"/>
        <color rgb="FFFFEB84"/>
        <color rgb="FF63BE7B"/>
      </colorScale>
    </cfRule>
  </conditionalFormatting>
  <conditionalFormatting sqref="OI14:OI92">
    <cfRule type="colorScale" priority="107">
      <colorScale>
        <cfvo type="min"/>
        <cfvo type="percentile" val="50"/>
        <cfvo type="max"/>
        <color rgb="FF63BE7B"/>
        <color rgb="FFFFEB84"/>
        <color rgb="FFF8696B"/>
      </colorScale>
    </cfRule>
  </conditionalFormatting>
  <conditionalFormatting sqref="OA96:OB123">
    <cfRule type="colorScale" priority="106">
      <colorScale>
        <cfvo type="min"/>
        <cfvo type="percentile" val="50"/>
        <cfvo type="max"/>
        <color rgb="FFF8696B"/>
        <color rgb="FFFFEB84"/>
        <color rgb="FF63BE7B"/>
      </colorScale>
    </cfRule>
  </conditionalFormatting>
  <conditionalFormatting sqref="OC96:OD123">
    <cfRule type="colorScale" priority="105">
      <colorScale>
        <cfvo type="min"/>
        <cfvo type="percentile" val="50"/>
        <cfvo type="max"/>
        <color rgb="FFF8696B"/>
        <color rgb="FFFFEB84"/>
        <color rgb="FF63BE7B"/>
      </colorScale>
    </cfRule>
  </conditionalFormatting>
  <conditionalFormatting sqref="OI96:OJ123">
    <cfRule type="colorScale" priority="104">
      <colorScale>
        <cfvo type="min"/>
        <cfvo type="percentile" val="50"/>
        <cfvo type="max"/>
        <color rgb="FF63BE7B"/>
        <color rgb="FFFFEB84"/>
        <color rgb="FFF8696B"/>
      </colorScale>
    </cfRule>
  </conditionalFormatting>
  <conditionalFormatting sqref="OC14:OD92">
    <cfRule type="colorScale" priority="103">
      <colorScale>
        <cfvo type="min"/>
        <cfvo type="percentile" val="50"/>
        <cfvo type="max"/>
        <color rgb="FFF8696B"/>
        <color rgb="FFFFEB84"/>
        <color rgb="FF63BE7B"/>
      </colorScale>
    </cfRule>
  </conditionalFormatting>
  <conditionalFormatting sqref="OE96:OE123">
    <cfRule type="colorScale" priority="102">
      <colorScale>
        <cfvo type="min"/>
        <cfvo type="percentile" val="50"/>
        <cfvo type="max"/>
        <color rgb="FFF8696B"/>
        <color rgb="FFFFEB84"/>
        <color rgb="FF63BE7B"/>
      </colorScale>
    </cfRule>
  </conditionalFormatting>
  <conditionalFormatting sqref="ON14:OO92">
    <cfRule type="colorScale" priority="101">
      <colorScale>
        <cfvo type="min"/>
        <cfvo type="percentile" val="50"/>
        <cfvo type="max"/>
        <color rgb="FFF8696B"/>
        <color rgb="FFFFEB84"/>
        <color rgb="FF63BE7B"/>
      </colorScale>
    </cfRule>
  </conditionalFormatting>
  <conditionalFormatting sqref="ON96:OP123">
    <cfRule type="colorScale" priority="100">
      <colorScale>
        <cfvo type="min"/>
        <cfvo type="percentile" val="50"/>
        <cfvo type="max"/>
        <color rgb="FFF8696B"/>
        <color rgb="FFFFEB84"/>
        <color rgb="FF63BE7B"/>
      </colorScale>
    </cfRule>
  </conditionalFormatting>
  <conditionalFormatting sqref="OQ14:OQ92">
    <cfRule type="colorScale" priority="99">
      <colorScale>
        <cfvo type="min"/>
        <cfvo type="percentile" val="50"/>
        <cfvo type="max"/>
        <color rgb="FFF8696B"/>
        <color rgb="FFFFEB84"/>
        <color rgb="FF63BE7B"/>
      </colorScale>
    </cfRule>
  </conditionalFormatting>
  <conditionalFormatting sqref="OQ96:OQ123">
    <cfRule type="colorScale" priority="98">
      <colorScale>
        <cfvo type="min"/>
        <cfvo type="percentile" val="50"/>
        <cfvo type="max"/>
        <color rgb="FFF8696B"/>
        <color rgb="FFFFEB84"/>
        <color rgb="FF63BE7B"/>
      </colorScale>
    </cfRule>
  </conditionalFormatting>
  <conditionalFormatting sqref="OD2:OD10 NZ2:NZ10">
    <cfRule type="colorScale" priority="97">
      <colorScale>
        <cfvo type="min"/>
        <cfvo type="percentile" val="50"/>
        <cfvo type="max"/>
        <color rgb="FFF8696B"/>
        <color rgb="FFFFEB84"/>
        <color rgb="FF63BE7B"/>
      </colorScale>
    </cfRule>
  </conditionalFormatting>
  <conditionalFormatting sqref="OA2:OB10">
    <cfRule type="colorScale" priority="96">
      <colorScale>
        <cfvo type="min"/>
        <cfvo type="percentile" val="50"/>
        <cfvo type="max"/>
        <color rgb="FFF8696B"/>
        <color rgb="FFFFEB84"/>
        <color rgb="FF63BE7B"/>
      </colorScale>
    </cfRule>
  </conditionalFormatting>
  <conditionalFormatting sqref="OE2:OE10">
    <cfRule type="colorScale" priority="95">
      <colorScale>
        <cfvo type="min"/>
        <cfvo type="percentile" val="50"/>
        <cfvo type="max"/>
        <color rgb="FFF8696B"/>
        <color rgb="FFFFEB84"/>
        <color rgb="FF63BE7B"/>
      </colorScale>
    </cfRule>
  </conditionalFormatting>
  <conditionalFormatting sqref="NX14:NY92">
    <cfRule type="colorScale" priority="94">
      <colorScale>
        <cfvo type="min"/>
        <cfvo type="percentile" val="50"/>
        <cfvo type="max"/>
        <color rgb="FFF8696B"/>
        <color rgb="FFFFEB84"/>
        <color rgb="FF63BE7B"/>
      </colorScale>
    </cfRule>
  </conditionalFormatting>
  <conditionalFormatting sqref="NV14:NW92">
    <cfRule type="colorScale" priority="93">
      <colorScale>
        <cfvo type="min"/>
        <cfvo type="percentile" val="50"/>
        <cfvo type="max"/>
        <color rgb="FFF8696B"/>
        <color rgb="FFFFEB84"/>
        <color rgb="FF63BE7B"/>
      </colorScale>
    </cfRule>
  </conditionalFormatting>
  <conditionalFormatting sqref="OB14:OB92">
    <cfRule type="colorScale" priority="92">
      <colorScale>
        <cfvo type="min"/>
        <cfvo type="percentile" val="50"/>
        <cfvo type="max"/>
        <color rgb="FFF8696B"/>
        <color rgb="FFFFEB84"/>
        <color rgb="FF63BE7B"/>
      </colorScale>
    </cfRule>
  </conditionalFormatting>
  <conditionalFormatting sqref="OP14:OP92">
    <cfRule type="colorScale" priority="91">
      <colorScale>
        <cfvo type="min"/>
        <cfvo type="percentile" val="50"/>
        <cfvo type="max"/>
        <color rgb="FFF8696B"/>
        <color rgb="FFFFEB84"/>
        <color rgb="FF63BE7B"/>
      </colorScale>
    </cfRule>
  </conditionalFormatting>
  <conditionalFormatting sqref="NV14:NV92">
    <cfRule type="colorScale" priority="90">
      <colorScale>
        <cfvo type="min"/>
        <cfvo type="percentile" val="50"/>
        <cfvo type="max"/>
        <color rgb="FFF8696B"/>
        <color rgb="FFFFEB84"/>
        <color rgb="FF63BE7B"/>
      </colorScale>
    </cfRule>
  </conditionalFormatting>
  <conditionalFormatting sqref="NU14:NU92">
    <cfRule type="colorScale" priority="89">
      <colorScale>
        <cfvo type="min"/>
        <cfvo type="percentile" val="50"/>
        <cfvo type="max"/>
        <color rgb="FFF8696B"/>
        <color rgb="FFFFEB84"/>
        <color rgb="FF63BE7B"/>
      </colorScale>
    </cfRule>
  </conditionalFormatting>
  <conditionalFormatting sqref="OR14:OR92">
    <cfRule type="colorScale" priority="88">
      <colorScale>
        <cfvo type="min"/>
        <cfvo type="percentile" val="50"/>
        <cfvo type="max"/>
        <color rgb="FFF8696B"/>
        <color rgb="FFFFEB84"/>
        <color rgb="FF63BE7B"/>
      </colorScale>
    </cfRule>
  </conditionalFormatting>
  <conditionalFormatting sqref="OR96:OR123">
    <cfRule type="colorScale" priority="87">
      <colorScale>
        <cfvo type="min"/>
        <cfvo type="percentile" val="50"/>
        <cfvo type="max"/>
        <color rgb="FFF8696B"/>
        <color rgb="FFFFEB84"/>
        <color rgb="FF63BE7B"/>
      </colorScale>
    </cfRule>
  </conditionalFormatting>
  <conditionalFormatting sqref="OF14:OF92">
    <cfRule type="colorScale" priority="86">
      <colorScale>
        <cfvo type="min"/>
        <cfvo type="percentile" val="50"/>
        <cfvo type="max"/>
        <color rgb="FFF8696B"/>
        <color rgb="FFFFEB84"/>
        <color rgb="FF63BE7B"/>
      </colorScale>
    </cfRule>
  </conditionalFormatting>
  <conditionalFormatting sqref="OF14:OF92">
    <cfRule type="colorScale" priority="85">
      <colorScale>
        <cfvo type="min"/>
        <cfvo type="percentile" val="50"/>
        <cfvo type="max"/>
        <color rgb="FFF8696B"/>
        <color rgb="FFFFEB84"/>
        <color rgb="FF63BE7B"/>
      </colorScale>
    </cfRule>
  </conditionalFormatting>
  <conditionalFormatting sqref="OI2:OI10">
    <cfRule type="colorScale" priority="84">
      <colorScale>
        <cfvo type="min"/>
        <cfvo type="percentile" val="50"/>
        <cfvo type="max"/>
        <color rgb="FFF8696B"/>
        <color rgb="FFFFEB84"/>
        <color rgb="FF63BE7B"/>
      </colorScale>
    </cfRule>
  </conditionalFormatting>
  <conditionalFormatting sqref="OM2:OM10">
    <cfRule type="colorScale" priority="83">
      <colorScale>
        <cfvo type="min"/>
        <cfvo type="percentile" val="50"/>
        <cfvo type="max"/>
        <color rgb="FFF8696B"/>
        <color rgb="FFFFEB84"/>
        <color rgb="FF63BE7B"/>
      </colorScale>
    </cfRule>
  </conditionalFormatting>
  <conditionalFormatting sqref="OK2:OK10">
    <cfRule type="colorScale" priority="82">
      <colorScale>
        <cfvo type="min"/>
        <cfvo type="percentile" val="50"/>
        <cfvo type="max"/>
        <color rgb="FFF8696B"/>
        <color rgb="FFFFEB84"/>
        <color rgb="FF63BE7B"/>
      </colorScale>
    </cfRule>
  </conditionalFormatting>
  <conditionalFormatting sqref="OO2:OO10">
    <cfRule type="colorScale" priority="81">
      <colorScale>
        <cfvo type="min"/>
        <cfvo type="percentile" val="50"/>
        <cfvo type="max"/>
        <color rgb="FFF8696B"/>
        <color rgb="FFFFEB84"/>
        <color rgb="FF63BE7B"/>
      </colorScale>
    </cfRule>
  </conditionalFormatting>
  <conditionalFormatting sqref="PH96:PH123">
    <cfRule type="colorScale" priority="75">
      <colorScale>
        <cfvo type="min"/>
        <cfvo type="percentile" val="50"/>
        <cfvo type="max"/>
        <color rgb="FFF8696B"/>
        <color rgb="FFFFEB84"/>
        <color rgb="FF63BE7B"/>
      </colorScale>
    </cfRule>
  </conditionalFormatting>
  <conditionalFormatting sqref="PA14:PA92">
    <cfRule type="colorScale" priority="69">
      <colorScale>
        <cfvo type="min"/>
        <cfvo type="percentile" val="50"/>
        <cfvo type="max"/>
        <color rgb="FFF8696B"/>
        <color rgb="FFFFEB84"/>
        <color rgb="FF63BE7B"/>
      </colorScale>
    </cfRule>
  </conditionalFormatting>
  <conditionalFormatting sqref="PE96:PE123 OU96:OZ123">
    <cfRule type="colorScale" priority="77">
      <colorScale>
        <cfvo type="min"/>
        <cfvo type="percentile" val="50"/>
        <cfvo type="max"/>
        <color rgb="FFF8696B"/>
        <color rgb="FFFFEB84"/>
        <color rgb="FF63BE7B"/>
      </colorScale>
    </cfRule>
  </conditionalFormatting>
  <conditionalFormatting sqref="PF96:PG123">
    <cfRule type="colorScale" priority="76">
      <colorScale>
        <cfvo type="min"/>
        <cfvo type="percentile" val="50"/>
        <cfvo type="max"/>
        <color rgb="FFF8696B"/>
        <color rgb="FFFFEB84"/>
        <color rgb="FF63BE7B"/>
      </colorScale>
    </cfRule>
  </conditionalFormatting>
  <conditionalFormatting sqref="PE15:PE24 OU82:OU92 OU15:OU24 PE82:PE92 OZ15:OZ24 OZ82:OZ92">
    <cfRule type="colorScale" priority="74">
      <colorScale>
        <cfvo type="min"/>
        <cfvo type="percentile" val="50"/>
        <cfvo type="max"/>
        <color rgb="FFF8696B"/>
        <color rgb="FFFFEB84"/>
        <color rgb="FF63BE7B"/>
      </colorScale>
    </cfRule>
  </conditionalFormatting>
  <conditionalFormatting sqref="OT96:OT123">
    <cfRule type="colorScale" priority="73">
      <colorScale>
        <cfvo type="min"/>
        <cfvo type="percentile" val="50"/>
        <cfvo type="max"/>
        <color rgb="FFF8696B"/>
        <color rgb="FFFFEB84"/>
        <color rgb="FF63BE7B"/>
      </colorScale>
    </cfRule>
  </conditionalFormatting>
  <conditionalFormatting sqref="PH14:PH92">
    <cfRule type="colorScale" priority="78">
      <colorScale>
        <cfvo type="min"/>
        <cfvo type="percentile" val="50"/>
        <cfvo type="max"/>
        <color rgb="FFF8696B"/>
        <color rgb="FFFFEB84"/>
        <color rgb="FF63BE7B"/>
      </colorScale>
    </cfRule>
  </conditionalFormatting>
  <conditionalFormatting sqref="PE25:PE81 OU25:OU81 OZ25:OZ81">
    <cfRule type="colorScale" priority="79">
      <colorScale>
        <cfvo type="min"/>
        <cfvo type="percentile" val="50"/>
        <cfvo type="max"/>
        <color rgb="FFF8696B"/>
        <color rgb="FFFFEB84"/>
        <color rgb="FF63BE7B"/>
      </colorScale>
    </cfRule>
  </conditionalFormatting>
  <conditionalFormatting sqref="PF12:PG13 PG14:PG92">
    <cfRule type="colorScale" priority="80">
      <colorScale>
        <cfvo type="min"/>
        <cfvo type="percentile" val="50"/>
        <cfvo type="max"/>
        <color rgb="FFF8696B"/>
        <color rgb="FFFFEB84"/>
        <color rgb="FF63BE7B"/>
      </colorScale>
    </cfRule>
  </conditionalFormatting>
  <conditionalFormatting sqref="OU14 OZ14">
    <cfRule type="colorScale" priority="72">
      <colorScale>
        <cfvo type="min"/>
        <cfvo type="percentile" val="50"/>
        <cfvo type="max"/>
        <color rgb="FFF8696B"/>
        <color rgb="FFFFEB84"/>
        <color rgb="FF63BE7B"/>
      </colorScale>
    </cfRule>
  </conditionalFormatting>
  <conditionalFormatting sqref="PE14:PE92">
    <cfRule type="colorScale" priority="71">
      <colorScale>
        <cfvo type="min"/>
        <cfvo type="percentile" val="50"/>
        <cfvo type="max"/>
        <color rgb="FFF8696B"/>
        <color rgb="FFFFEB84"/>
        <color rgb="FF63BE7B"/>
      </colorScale>
    </cfRule>
  </conditionalFormatting>
  <conditionalFormatting sqref="OT14:OT92">
    <cfRule type="colorScale" priority="70">
      <colorScale>
        <cfvo type="min"/>
        <cfvo type="percentile" val="50"/>
        <cfvo type="max"/>
        <color rgb="FFF8696B"/>
        <color rgb="FFFFEB84"/>
        <color rgb="FF63BE7B"/>
      </colorScale>
    </cfRule>
  </conditionalFormatting>
  <conditionalFormatting sqref="PI96:PJ123">
    <cfRule type="colorScale" priority="68">
      <colorScale>
        <cfvo type="min"/>
        <cfvo type="percentile" val="50"/>
        <cfvo type="max"/>
        <color rgb="FFF8696B"/>
        <color rgb="FFFFEB84"/>
        <color rgb="FF63BE7B"/>
      </colorScale>
    </cfRule>
  </conditionalFormatting>
  <conditionalFormatting sqref="PI14:PI92">
    <cfRule type="colorScale" priority="67">
      <colorScale>
        <cfvo type="min"/>
        <cfvo type="percentile" val="50"/>
        <cfvo type="max"/>
        <color rgb="FF63BE7B"/>
        <color rgb="FFFFEB84"/>
        <color rgb="FFF8696B"/>
      </colorScale>
    </cfRule>
  </conditionalFormatting>
  <conditionalFormatting sqref="PA96:PB123">
    <cfRule type="colorScale" priority="66">
      <colorScale>
        <cfvo type="min"/>
        <cfvo type="percentile" val="50"/>
        <cfvo type="max"/>
        <color rgb="FFF8696B"/>
        <color rgb="FFFFEB84"/>
        <color rgb="FF63BE7B"/>
      </colorScale>
    </cfRule>
  </conditionalFormatting>
  <conditionalFormatting sqref="PC96:PD123">
    <cfRule type="colorScale" priority="65">
      <colorScale>
        <cfvo type="min"/>
        <cfvo type="percentile" val="50"/>
        <cfvo type="max"/>
        <color rgb="FFF8696B"/>
        <color rgb="FFFFEB84"/>
        <color rgb="FF63BE7B"/>
      </colorScale>
    </cfRule>
  </conditionalFormatting>
  <conditionalFormatting sqref="PI96:PJ123">
    <cfRule type="colorScale" priority="64">
      <colorScale>
        <cfvo type="min"/>
        <cfvo type="percentile" val="50"/>
        <cfvo type="max"/>
        <color rgb="FF63BE7B"/>
        <color rgb="FFFFEB84"/>
        <color rgb="FFF8696B"/>
      </colorScale>
    </cfRule>
  </conditionalFormatting>
  <conditionalFormatting sqref="PC14:PD92">
    <cfRule type="colorScale" priority="63">
      <colorScale>
        <cfvo type="min"/>
        <cfvo type="percentile" val="50"/>
        <cfvo type="max"/>
        <color rgb="FFF8696B"/>
        <color rgb="FFFFEB84"/>
        <color rgb="FF63BE7B"/>
      </colorScale>
    </cfRule>
  </conditionalFormatting>
  <conditionalFormatting sqref="PE96:PE123">
    <cfRule type="colorScale" priority="62">
      <colorScale>
        <cfvo type="min"/>
        <cfvo type="percentile" val="50"/>
        <cfvo type="max"/>
        <color rgb="FFF8696B"/>
        <color rgb="FFFFEB84"/>
        <color rgb="FF63BE7B"/>
      </colorScale>
    </cfRule>
  </conditionalFormatting>
  <conditionalFormatting sqref="PN14:PO92">
    <cfRule type="colorScale" priority="61">
      <colorScale>
        <cfvo type="min"/>
        <cfvo type="percentile" val="50"/>
        <cfvo type="max"/>
        <color rgb="FFF8696B"/>
        <color rgb="FFFFEB84"/>
        <color rgb="FF63BE7B"/>
      </colorScale>
    </cfRule>
  </conditionalFormatting>
  <conditionalFormatting sqref="PN96:PP123">
    <cfRule type="colorScale" priority="60">
      <colorScale>
        <cfvo type="min"/>
        <cfvo type="percentile" val="50"/>
        <cfvo type="max"/>
        <color rgb="FFF8696B"/>
        <color rgb="FFFFEB84"/>
        <color rgb="FF63BE7B"/>
      </colorScale>
    </cfRule>
  </conditionalFormatting>
  <conditionalFormatting sqref="PQ14:PQ92">
    <cfRule type="colorScale" priority="59">
      <colorScale>
        <cfvo type="min"/>
        <cfvo type="percentile" val="50"/>
        <cfvo type="max"/>
        <color rgb="FFF8696B"/>
        <color rgb="FFFFEB84"/>
        <color rgb="FF63BE7B"/>
      </colorScale>
    </cfRule>
  </conditionalFormatting>
  <conditionalFormatting sqref="PQ96:PQ123">
    <cfRule type="colorScale" priority="58">
      <colorScale>
        <cfvo type="min"/>
        <cfvo type="percentile" val="50"/>
        <cfvo type="max"/>
        <color rgb="FFF8696B"/>
        <color rgb="FFFFEB84"/>
        <color rgb="FF63BE7B"/>
      </colorScale>
    </cfRule>
  </conditionalFormatting>
  <conditionalFormatting sqref="PD2:PD10 OZ2:OZ10">
    <cfRule type="colorScale" priority="57">
      <colorScale>
        <cfvo type="min"/>
        <cfvo type="percentile" val="50"/>
        <cfvo type="max"/>
        <color rgb="FFF8696B"/>
        <color rgb="FFFFEB84"/>
        <color rgb="FF63BE7B"/>
      </colorScale>
    </cfRule>
  </conditionalFormatting>
  <conditionalFormatting sqref="PA2:PB10">
    <cfRule type="colorScale" priority="56">
      <colorScale>
        <cfvo type="min"/>
        <cfvo type="percentile" val="50"/>
        <cfvo type="max"/>
        <color rgb="FFF8696B"/>
        <color rgb="FFFFEB84"/>
        <color rgb="FF63BE7B"/>
      </colorScale>
    </cfRule>
  </conditionalFormatting>
  <conditionalFormatting sqref="PE2:PE10">
    <cfRule type="colorScale" priority="55">
      <colorScale>
        <cfvo type="min"/>
        <cfvo type="percentile" val="50"/>
        <cfvo type="max"/>
        <color rgb="FFF8696B"/>
        <color rgb="FFFFEB84"/>
        <color rgb="FF63BE7B"/>
      </colorScale>
    </cfRule>
  </conditionalFormatting>
  <conditionalFormatting sqref="OX14:OY92">
    <cfRule type="colorScale" priority="54">
      <colorScale>
        <cfvo type="min"/>
        <cfvo type="percentile" val="50"/>
        <cfvo type="max"/>
        <color rgb="FFF8696B"/>
        <color rgb="FFFFEB84"/>
        <color rgb="FF63BE7B"/>
      </colorScale>
    </cfRule>
  </conditionalFormatting>
  <conditionalFormatting sqref="OV14:OW92">
    <cfRule type="colorScale" priority="53">
      <colorScale>
        <cfvo type="min"/>
        <cfvo type="percentile" val="50"/>
        <cfvo type="max"/>
        <color rgb="FFF8696B"/>
        <color rgb="FFFFEB84"/>
        <color rgb="FF63BE7B"/>
      </colorScale>
    </cfRule>
  </conditionalFormatting>
  <conditionalFormatting sqref="PB14:PB92">
    <cfRule type="colorScale" priority="52">
      <colorScale>
        <cfvo type="min"/>
        <cfvo type="percentile" val="50"/>
        <cfvo type="max"/>
        <color rgb="FFF8696B"/>
        <color rgb="FFFFEB84"/>
        <color rgb="FF63BE7B"/>
      </colorScale>
    </cfRule>
  </conditionalFormatting>
  <conditionalFormatting sqref="PP14:PP92">
    <cfRule type="colorScale" priority="51">
      <colorScale>
        <cfvo type="min"/>
        <cfvo type="percentile" val="50"/>
        <cfvo type="max"/>
        <color rgb="FFF8696B"/>
        <color rgb="FFFFEB84"/>
        <color rgb="FF63BE7B"/>
      </colorScale>
    </cfRule>
  </conditionalFormatting>
  <conditionalFormatting sqref="OV14:OV92">
    <cfRule type="colorScale" priority="50">
      <colorScale>
        <cfvo type="min"/>
        <cfvo type="percentile" val="50"/>
        <cfvo type="max"/>
        <color rgb="FFF8696B"/>
        <color rgb="FFFFEB84"/>
        <color rgb="FF63BE7B"/>
      </colorScale>
    </cfRule>
  </conditionalFormatting>
  <conditionalFormatting sqref="OU14:OU92">
    <cfRule type="colorScale" priority="49">
      <colorScale>
        <cfvo type="min"/>
        <cfvo type="percentile" val="50"/>
        <cfvo type="max"/>
        <color rgb="FFF8696B"/>
        <color rgb="FFFFEB84"/>
        <color rgb="FF63BE7B"/>
      </colorScale>
    </cfRule>
  </conditionalFormatting>
  <conditionalFormatting sqref="PR14:PR92">
    <cfRule type="colorScale" priority="48">
      <colorScale>
        <cfvo type="min"/>
        <cfvo type="percentile" val="50"/>
        <cfvo type="max"/>
        <color rgb="FFF8696B"/>
        <color rgb="FFFFEB84"/>
        <color rgb="FF63BE7B"/>
      </colorScale>
    </cfRule>
  </conditionalFormatting>
  <conditionalFormatting sqref="PR96:PR123">
    <cfRule type="colorScale" priority="47">
      <colorScale>
        <cfvo type="min"/>
        <cfvo type="percentile" val="50"/>
        <cfvo type="max"/>
        <color rgb="FFF8696B"/>
        <color rgb="FFFFEB84"/>
        <color rgb="FF63BE7B"/>
      </colorScale>
    </cfRule>
  </conditionalFormatting>
  <conditionalFormatting sqref="PF14:PF92">
    <cfRule type="colorScale" priority="46">
      <colorScale>
        <cfvo type="min"/>
        <cfvo type="percentile" val="50"/>
        <cfvo type="max"/>
        <color rgb="FFF8696B"/>
        <color rgb="FFFFEB84"/>
        <color rgb="FF63BE7B"/>
      </colorScale>
    </cfRule>
  </conditionalFormatting>
  <conditionalFormatting sqref="PF14:PF92">
    <cfRule type="colorScale" priority="45">
      <colorScale>
        <cfvo type="min"/>
        <cfvo type="percentile" val="50"/>
        <cfvo type="max"/>
        <color rgb="FFF8696B"/>
        <color rgb="FFFFEB84"/>
        <color rgb="FF63BE7B"/>
      </colorScale>
    </cfRule>
  </conditionalFormatting>
  <conditionalFormatting sqref="PI2:PI10">
    <cfRule type="colorScale" priority="44">
      <colorScale>
        <cfvo type="min"/>
        <cfvo type="percentile" val="50"/>
        <cfvo type="max"/>
        <color rgb="FFF8696B"/>
        <color rgb="FFFFEB84"/>
        <color rgb="FF63BE7B"/>
      </colorScale>
    </cfRule>
  </conditionalFormatting>
  <conditionalFormatting sqref="PM2:PM10">
    <cfRule type="colorScale" priority="43">
      <colorScale>
        <cfvo type="min"/>
        <cfvo type="percentile" val="50"/>
        <cfvo type="max"/>
        <color rgb="FFF8696B"/>
        <color rgb="FFFFEB84"/>
        <color rgb="FF63BE7B"/>
      </colorScale>
    </cfRule>
  </conditionalFormatting>
  <conditionalFormatting sqref="PK2:PK10">
    <cfRule type="colorScale" priority="42">
      <colorScale>
        <cfvo type="min"/>
        <cfvo type="percentile" val="50"/>
        <cfvo type="max"/>
        <color rgb="FFF8696B"/>
        <color rgb="FFFFEB84"/>
        <color rgb="FF63BE7B"/>
      </colorScale>
    </cfRule>
  </conditionalFormatting>
  <conditionalFormatting sqref="PO2:PO10">
    <cfRule type="colorScale" priority="41">
      <colorScale>
        <cfvo type="min"/>
        <cfvo type="percentile" val="50"/>
        <cfvo type="max"/>
        <color rgb="FFF8696B"/>
        <color rgb="FFFFEB84"/>
        <color rgb="FF63BE7B"/>
      </colorScale>
    </cfRule>
  </conditionalFormatting>
  <conditionalFormatting sqref="QH96:QH123">
    <cfRule type="colorScale" priority="35">
      <colorScale>
        <cfvo type="min"/>
        <cfvo type="percentile" val="50"/>
        <cfvo type="max"/>
        <color rgb="FFF8696B"/>
        <color rgb="FFFFEB84"/>
        <color rgb="FF63BE7B"/>
      </colorScale>
    </cfRule>
  </conditionalFormatting>
  <conditionalFormatting sqref="QA14:QA92">
    <cfRule type="colorScale" priority="29">
      <colorScale>
        <cfvo type="min"/>
        <cfvo type="percentile" val="50"/>
        <cfvo type="max"/>
        <color rgb="FFF8696B"/>
        <color rgb="FFFFEB84"/>
        <color rgb="FF63BE7B"/>
      </colorScale>
    </cfRule>
  </conditionalFormatting>
  <conditionalFormatting sqref="QE96:QE123 PU96:PZ123">
    <cfRule type="colorScale" priority="37">
      <colorScale>
        <cfvo type="min"/>
        <cfvo type="percentile" val="50"/>
        <cfvo type="max"/>
        <color rgb="FFF8696B"/>
        <color rgb="FFFFEB84"/>
        <color rgb="FF63BE7B"/>
      </colorScale>
    </cfRule>
  </conditionalFormatting>
  <conditionalFormatting sqref="QF96:QG123">
    <cfRule type="colorScale" priority="36">
      <colorScale>
        <cfvo type="min"/>
        <cfvo type="percentile" val="50"/>
        <cfvo type="max"/>
        <color rgb="FFF8696B"/>
        <color rgb="FFFFEB84"/>
        <color rgb="FF63BE7B"/>
      </colorScale>
    </cfRule>
  </conditionalFormatting>
  <conditionalFormatting sqref="QE15:QE24 PU82:PU92 PU15:PU24 QE82:QE92 PZ15:PZ24 PZ82:PZ92">
    <cfRule type="colorScale" priority="34">
      <colorScale>
        <cfvo type="min"/>
        <cfvo type="percentile" val="50"/>
        <cfvo type="max"/>
        <color rgb="FFF8696B"/>
        <color rgb="FFFFEB84"/>
        <color rgb="FF63BE7B"/>
      </colorScale>
    </cfRule>
  </conditionalFormatting>
  <conditionalFormatting sqref="PT96:PT123">
    <cfRule type="colorScale" priority="33">
      <colorScale>
        <cfvo type="min"/>
        <cfvo type="percentile" val="50"/>
        <cfvo type="max"/>
        <color rgb="FFF8696B"/>
        <color rgb="FFFFEB84"/>
        <color rgb="FF63BE7B"/>
      </colorScale>
    </cfRule>
  </conditionalFormatting>
  <conditionalFormatting sqref="QH14:QH92">
    <cfRule type="colorScale" priority="38">
      <colorScale>
        <cfvo type="min"/>
        <cfvo type="percentile" val="50"/>
        <cfvo type="max"/>
        <color rgb="FFF8696B"/>
        <color rgb="FFFFEB84"/>
        <color rgb="FF63BE7B"/>
      </colorScale>
    </cfRule>
  </conditionalFormatting>
  <conditionalFormatting sqref="QE25:QE81 PU25:PU81 PZ25:PZ81">
    <cfRule type="colorScale" priority="39">
      <colorScale>
        <cfvo type="min"/>
        <cfvo type="percentile" val="50"/>
        <cfvo type="max"/>
        <color rgb="FFF8696B"/>
        <color rgb="FFFFEB84"/>
        <color rgb="FF63BE7B"/>
      </colorScale>
    </cfRule>
  </conditionalFormatting>
  <conditionalFormatting sqref="QF12:QG13 QG14:QG92">
    <cfRule type="colorScale" priority="40">
      <colorScale>
        <cfvo type="min"/>
        <cfvo type="percentile" val="50"/>
        <cfvo type="max"/>
        <color rgb="FFF8696B"/>
        <color rgb="FFFFEB84"/>
        <color rgb="FF63BE7B"/>
      </colorScale>
    </cfRule>
  </conditionalFormatting>
  <conditionalFormatting sqref="PU14 PZ14">
    <cfRule type="colorScale" priority="32">
      <colorScale>
        <cfvo type="min"/>
        <cfvo type="percentile" val="50"/>
        <cfvo type="max"/>
        <color rgb="FFF8696B"/>
        <color rgb="FFFFEB84"/>
        <color rgb="FF63BE7B"/>
      </colorScale>
    </cfRule>
  </conditionalFormatting>
  <conditionalFormatting sqref="QE14:QE92">
    <cfRule type="colorScale" priority="31">
      <colorScale>
        <cfvo type="min"/>
        <cfvo type="percentile" val="50"/>
        <cfvo type="max"/>
        <color rgb="FFF8696B"/>
        <color rgb="FFFFEB84"/>
        <color rgb="FF63BE7B"/>
      </colorScale>
    </cfRule>
  </conditionalFormatting>
  <conditionalFormatting sqref="PT14:PT92">
    <cfRule type="colorScale" priority="30">
      <colorScale>
        <cfvo type="min"/>
        <cfvo type="percentile" val="50"/>
        <cfvo type="max"/>
        <color rgb="FFF8696B"/>
        <color rgb="FFFFEB84"/>
        <color rgb="FF63BE7B"/>
      </colorScale>
    </cfRule>
  </conditionalFormatting>
  <conditionalFormatting sqref="QI96:QJ123">
    <cfRule type="colorScale" priority="28">
      <colorScale>
        <cfvo type="min"/>
        <cfvo type="percentile" val="50"/>
        <cfvo type="max"/>
        <color rgb="FFF8696B"/>
        <color rgb="FFFFEB84"/>
        <color rgb="FF63BE7B"/>
      </colorScale>
    </cfRule>
  </conditionalFormatting>
  <conditionalFormatting sqref="QI14:QI92">
    <cfRule type="colorScale" priority="27">
      <colorScale>
        <cfvo type="min"/>
        <cfvo type="percentile" val="50"/>
        <cfvo type="max"/>
        <color rgb="FF63BE7B"/>
        <color rgb="FFFFEB84"/>
        <color rgb="FFF8696B"/>
      </colorScale>
    </cfRule>
  </conditionalFormatting>
  <conditionalFormatting sqref="QA96:QB123">
    <cfRule type="colorScale" priority="26">
      <colorScale>
        <cfvo type="min"/>
        <cfvo type="percentile" val="50"/>
        <cfvo type="max"/>
        <color rgb="FFF8696B"/>
        <color rgb="FFFFEB84"/>
        <color rgb="FF63BE7B"/>
      </colorScale>
    </cfRule>
  </conditionalFormatting>
  <conditionalFormatting sqref="QC96:QD123">
    <cfRule type="colorScale" priority="25">
      <colorScale>
        <cfvo type="min"/>
        <cfvo type="percentile" val="50"/>
        <cfvo type="max"/>
        <color rgb="FFF8696B"/>
        <color rgb="FFFFEB84"/>
        <color rgb="FF63BE7B"/>
      </colorScale>
    </cfRule>
  </conditionalFormatting>
  <conditionalFormatting sqref="QI96:QJ123">
    <cfRule type="colorScale" priority="24">
      <colorScale>
        <cfvo type="min"/>
        <cfvo type="percentile" val="50"/>
        <cfvo type="max"/>
        <color rgb="FF63BE7B"/>
        <color rgb="FFFFEB84"/>
        <color rgb="FFF8696B"/>
      </colorScale>
    </cfRule>
  </conditionalFormatting>
  <conditionalFormatting sqref="QC14:QD92">
    <cfRule type="colorScale" priority="23">
      <colorScale>
        <cfvo type="min"/>
        <cfvo type="percentile" val="50"/>
        <cfvo type="max"/>
        <color rgb="FFF8696B"/>
        <color rgb="FFFFEB84"/>
        <color rgb="FF63BE7B"/>
      </colorScale>
    </cfRule>
  </conditionalFormatting>
  <conditionalFormatting sqref="QE96:QE123">
    <cfRule type="colorScale" priority="22">
      <colorScale>
        <cfvo type="min"/>
        <cfvo type="percentile" val="50"/>
        <cfvo type="max"/>
        <color rgb="FFF8696B"/>
        <color rgb="FFFFEB84"/>
        <color rgb="FF63BE7B"/>
      </colorScale>
    </cfRule>
  </conditionalFormatting>
  <conditionalFormatting sqref="QN14:QO92">
    <cfRule type="colorScale" priority="21">
      <colorScale>
        <cfvo type="min"/>
        <cfvo type="percentile" val="50"/>
        <cfvo type="max"/>
        <color rgb="FFF8696B"/>
        <color rgb="FFFFEB84"/>
        <color rgb="FF63BE7B"/>
      </colorScale>
    </cfRule>
  </conditionalFormatting>
  <conditionalFormatting sqref="QN96:QP123">
    <cfRule type="colorScale" priority="20">
      <colorScale>
        <cfvo type="min"/>
        <cfvo type="percentile" val="50"/>
        <cfvo type="max"/>
        <color rgb="FFF8696B"/>
        <color rgb="FFFFEB84"/>
        <color rgb="FF63BE7B"/>
      </colorScale>
    </cfRule>
  </conditionalFormatting>
  <conditionalFormatting sqref="QQ14:QQ92">
    <cfRule type="colorScale" priority="19">
      <colorScale>
        <cfvo type="min"/>
        <cfvo type="percentile" val="50"/>
        <cfvo type="max"/>
        <color rgb="FFF8696B"/>
        <color rgb="FFFFEB84"/>
        <color rgb="FF63BE7B"/>
      </colorScale>
    </cfRule>
  </conditionalFormatting>
  <conditionalFormatting sqref="QQ96:QQ123">
    <cfRule type="colorScale" priority="18">
      <colorScale>
        <cfvo type="min"/>
        <cfvo type="percentile" val="50"/>
        <cfvo type="max"/>
        <color rgb="FFF8696B"/>
        <color rgb="FFFFEB84"/>
        <color rgb="FF63BE7B"/>
      </colorScale>
    </cfRule>
  </conditionalFormatting>
  <conditionalFormatting sqref="QD2:QD10 PZ2:PZ10">
    <cfRule type="colorScale" priority="17">
      <colorScale>
        <cfvo type="min"/>
        <cfvo type="percentile" val="50"/>
        <cfvo type="max"/>
        <color rgb="FFF8696B"/>
        <color rgb="FFFFEB84"/>
        <color rgb="FF63BE7B"/>
      </colorScale>
    </cfRule>
  </conditionalFormatting>
  <conditionalFormatting sqref="QA2:QB10">
    <cfRule type="colorScale" priority="16">
      <colorScale>
        <cfvo type="min"/>
        <cfvo type="percentile" val="50"/>
        <cfvo type="max"/>
        <color rgb="FFF8696B"/>
        <color rgb="FFFFEB84"/>
        <color rgb="FF63BE7B"/>
      </colorScale>
    </cfRule>
  </conditionalFormatting>
  <conditionalFormatting sqref="QE2:QE10">
    <cfRule type="colorScale" priority="15">
      <colorScale>
        <cfvo type="min"/>
        <cfvo type="percentile" val="50"/>
        <cfvo type="max"/>
        <color rgb="FFF8696B"/>
        <color rgb="FFFFEB84"/>
        <color rgb="FF63BE7B"/>
      </colorScale>
    </cfRule>
  </conditionalFormatting>
  <conditionalFormatting sqref="PX14:PY92">
    <cfRule type="colorScale" priority="14">
      <colorScale>
        <cfvo type="min"/>
        <cfvo type="percentile" val="50"/>
        <cfvo type="max"/>
        <color rgb="FFF8696B"/>
        <color rgb="FFFFEB84"/>
        <color rgb="FF63BE7B"/>
      </colorScale>
    </cfRule>
  </conditionalFormatting>
  <conditionalFormatting sqref="PV14:PW92">
    <cfRule type="colorScale" priority="13">
      <colorScale>
        <cfvo type="min"/>
        <cfvo type="percentile" val="50"/>
        <cfvo type="max"/>
        <color rgb="FFF8696B"/>
        <color rgb="FFFFEB84"/>
        <color rgb="FF63BE7B"/>
      </colorScale>
    </cfRule>
  </conditionalFormatting>
  <conditionalFormatting sqref="QB14:QB92">
    <cfRule type="colorScale" priority="12">
      <colorScale>
        <cfvo type="min"/>
        <cfvo type="percentile" val="50"/>
        <cfvo type="max"/>
        <color rgb="FFF8696B"/>
        <color rgb="FFFFEB84"/>
        <color rgb="FF63BE7B"/>
      </colorScale>
    </cfRule>
  </conditionalFormatting>
  <conditionalFormatting sqref="QP14:QP92">
    <cfRule type="colorScale" priority="11">
      <colorScale>
        <cfvo type="min"/>
        <cfvo type="percentile" val="50"/>
        <cfvo type="max"/>
        <color rgb="FFF8696B"/>
        <color rgb="FFFFEB84"/>
        <color rgb="FF63BE7B"/>
      </colorScale>
    </cfRule>
  </conditionalFormatting>
  <conditionalFormatting sqref="PV14:PV92">
    <cfRule type="colorScale" priority="10">
      <colorScale>
        <cfvo type="min"/>
        <cfvo type="percentile" val="50"/>
        <cfvo type="max"/>
        <color rgb="FFF8696B"/>
        <color rgb="FFFFEB84"/>
        <color rgb="FF63BE7B"/>
      </colorScale>
    </cfRule>
  </conditionalFormatting>
  <conditionalFormatting sqref="PU14:PU92">
    <cfRule type="colorScale" priority="9">
      <colorScale>
        <cfvo type="min"/>
        <cfvo type="percentile" val="50"/>
        <cfvo type="max"/>
        <color rgb="FFF8696B"/>
        <color rgb="FFFFEB84"/>
        <color rgb="FF63BE7B"/>
      </colorScale>
    </cfRule>
  </conditionalFormatting>
  <conditionalFormatting sqref="QR14:QR92">
    <cfRule type="colorScale" priority="8">
      <colorScale>
        <cfvo type="min"/>
        <cfvo type="percentile" val="50"/>
        <cfvo type="max"/>
        <color rgb="FFF8696B"/>
        <color rgb="FFFFEB84"/>
        <color rgb="FF63BE7B"/>
      </colorScale>
    </cfRule>
  </conditionalFormatting>
  <conditionalFormatting sqref="QR96:QR123">
    <cfRule type="colorScale" priority="7">
      <colorScale>
        <cfvo type="min"/>
        <cfvo type="percentile" val="50"/>
        <cfvo type="max"/>
        <color rgb="FFF8696B"/>
        <color rgb="FFFFEB84"/>
        <color rgb="FF63BE7B"/>
      </colorScale>
    </cfRule>
  </conditionalFormatting>
  <conditionalFormatting sqref="QF14:QF92">
    <cfRule type="colorScale" priority="6">
      <colorScale>
        <cfvo type="min"/>
        <cfvo type="percentile" val="50"/>
        <cfvo type="max"/>
        <color rgb="FFF8696B"/>
        <color rgb="FFFFEB84"/>
        <color rgb="FF63BE7B"/>
      </colorScale>
    </cfRule>
  </conditionalFormatting>
  <conditionalFormatting sqref="QF14:QF92">
    <cfRule type="colorScale" priority="5">
      <colorScale>
        <cfvo type="min"/>
        <cfvo type="percentile" val="50"/>
        <cfvo type="max"/>
        <color rgb="FFF8696B"/>
        <color rgb="FFFFEB84"/>
        <color rgb="FF63BE7B"/>
      </colorScale>
    </cfRule>
  </conditionalFormatting>
  <conditionalFormatting sqref="QI2:QI10">
    <cfRule type="colorScale" priority="4">
      <colorScale>
        <cfvo type="min"/>
        <cfvo type="percentile" val="50"/>
        <cfvo type="max"/>
        <color rgb="FFF8696B"/>
        <color rgb="FFFFEB84"/>
        <color rgb="FF63BE7B"/>
      </colorScale>
    </cfRule>
  </conditionalFormatting>
  <conditionalFormatting sqref="QM2:QM10">
    <cfRule type="colorScale" priority="3">
      <colorScale>
        <cfvo type="min"/>
        <cfvo type="percentile" val="50"/>
        <cfvo type="max"/>
        <color rgb="FFF8696B"/>
        <color rgb="FFFFEB84"/>
        <color rgb="FF63BE7B"/>
      </colorScale>
    </cfRule>
  </conditionalFormatting>
  <conditionalFormatting sqref="QK2:QK10">
    <cfRule type="colorScale" priority="2">
      <colorScale>
        <cfvo type="min"/>
        <cfvo type="percentile" val="50"/>
        <cfvo type="max"/>
        <color rgb="FFF8696B"/>
        <color rgb="FFFFEB84"/>
        <color rgb="FF63BE7B"/>
      </colorScale>
    </cfRule>
  </conditionalFormatting>
  <conditionalFormatting sqref="QO2:QO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2" sqref="N2"/>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4" customWidth="1" collapsed="1"/>
    <col min="14" max="14" width="9.140625" style="167"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PC2016-06-23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1.57</v>
      </c>
      <c r="O2" s="156">
        <f>N2*I2/H2</f>
        <v>45530</v>
      </c>
      <c r="P2" s="203">
        <f>VLOOKUP($A2,[3]futuresATR!$A$2:$F$80,4)</f>
        <v>3.4694372500000001E-2</v>
      </c>
      <c r="Q2" s="155">
        <f t="shared" ref="Q2:Q11" si="0">P2*I2/H2</f>
        <v>1006.1368025</v>
      </c>
      <c r="R2" s="145">
        <f>MAX(ROUND($R$1/Q2,0),1)</f>
        <v>2</v>
      </c>
      <c r="S2" s="140">
        <f t="shared" ref="S2:S33" si="1">R2*O2</f>
        <v>91060</v>
      </c>
      <c r="T2" s="111">
        <f>IF(R2&gt;$T$1,$T$1,R2)</f>
        <v>2</v>
      </c>
      <c r="U2" s="111">
        <f>T2*2*7</f>
        <v>28</v>
      </c>
      <c r="V2" s="163">
        <f>IF(ROUND(T2*Q2/$R$1,0)&lt;1,0,T2)</f>
        <v>2</v>
      </c>
      <c r="W2" s="163">
        <f>V2*Q2</f>
        <v>2012.2736050000001</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0.75760000000000005</v>
      </c>
      <c r="O3" s="156">
        <f t="shared" ref="O3:O66" si="5">N3*I3/H3</f>
        <v>75760</v>
      </c>
      <c r="P3" s="203">
        <f>VLOOKUP($A3,[3]futuresATR!$A$2:$F$80,4)</f>
        <v>8.277764E-3</v>
      </c>
      <c r="Q3" s="155">
        <f t="shared" si="0"/>
        <v>827.77639999999997</v>
      </c>
      <c r="R3" s="145">
        <f t="shared" ref="R3:R66" si="6">MAX(ROUND($R$1/Q3,0),1)</f>
        <v>2</v>
      </c>
      <c r="S3" s="140">
        <f t="shared" si="1"/>
        <v>151520</v>
      </c>
      <c r="T3" s="111">
        <f t="shared" ref="T3:T66" si="7">IF(R3&gt;$T$1,$T$1,R3)</f>
        <v>2</v>
      </c>
      <c r="U3" s="111">
        <f t="shared" ref="U3:U66" si="8">T3*2*7</f>
        <v>28</v>
      </c>
      <c r="V3" s="163">
        <f t="shared" ref="V3:V66" si="9">IF(ROUND(T3*Q3/$R$1,0)&lt;1,0,T3)</f>
        <v>2</v>
      </c>
      <c r="W3" s="163">
        <f t="shared" ref="W3:W66" si="10">V3*Q3</f>
        <v>1655.5527999999999</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0.87841814460519507</v>
      </c>
      <c r="I4" s="113">
        <v>200</v>
      </c>
      <c r="J4" s="113">
        <v>0.01</v>
      </c>
      <c r="K4" s="113" t="s">
        <v>299</v>
      </c>
      <c r="L4" s="113" t="s">
        <v>793</v>
      </c>
      <c r="M4" s="149" t="s">
        <v>297</v>
      </c>
      <c r="N4" s="202">
        <f>VLOOKUP($A4,[3]futuresATR!$A$2:$F$80,3)</f>
        <v>449.15</v>
      </c>
      <c r="O4" s="156">
        <f t="shared" si="5"/>
        <v>102263.37029999998</v>
      </c>
      <c r="P4" s="203">
        <f>VLOOKUP($A4,[3]futuresATR!$A$2:$F$80,4)</f>
        <v>7.0854426589999999</v>
      </c>
      <c r="Q4" s="155">
        <f t="shared" si="0"/>
        <v>1613.2277554864379</v>
      </c>
      <c r="R4" s="145">
        <f t="shared" si="6"/>
        <v>1</v>
      </c>
      <c r="S4" s="140">
        <f t="shared" si="1"/>
        <v>102263.37029999998</v>
      </c>
      <c r="T4" s="111">
        <f t="shared" si="7"/>
        <v>1</v>
      </c>
      <c r="U4" s="111">
        <f t="shared" si="8"/>
        <v>14</v>
      </c>
      <c r="V4" s="163">
        <f t="shared" si="9"/>
        <v>1</v>
      </c>
      <c r="W4" s="163">
        <f t="shared" si="10"/>
        <v>1613.2277554864379</v>
      </c>
      <c r="X4" s="113" t="s">
        <v>911</v>
      </c>
      <c r="Y4" s="113">
        <v>4</v>
      </c>
      <c r="Z4" s="113">
        <v>445.6</v>
      </c>
      <c r="AA4" s="172">
        <v>0</v>
      </c>
      <c r="AB4" s="113" t="s">
        <v>915</v>
      </c>
      <c r="AC4" s="113">
        <v>449.35</v>
      </c>
      <c r="AD4" s="165">
        <v>-3344</v>
      </c>
      <c r="AE4" s="165">
        <v>0</v>
      </c>
      <c r="AF4" s="169">
        <f t="shared" si="2"/>
        <v>-3.75</v>
      </c>
      <c r="AG4" s="145">
        <f t="shared" si="3"/>
        <v>-3415.2299999999996</v>
      </c>
      <c r="AH4" s="142">
        <f t="shared" si="4"/>
        <v>71.229999999999563</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32.46</v>
      </c>
      <c r="O5" s="156">
        <f t="shared" si="5"/>
        <v>19476</v>
      </c>
      <c r="P5" s="203">
        <f>VLOOKUP($A5,[3]futuresATR!$A$2:$F$80,4)</f>
        <v>0.65655596549999995</v>
      </c>
      <c r="Q5" s="155">
        <f t="shared" si="0"/>
        <v>393.93357929999996</v>
      </c>
      <c r="R5" s="145">
        <f t="shared" si="6"/>
        <v>5</v>
      </c>
      <c r="S5" s="140">
        <f t="shared" si="1"/>
        <v>97380</v>
      </c>
      <c r="T5" s="111">
        <f t="shared" si="7"/>
        <v>5</v>
      </c>
      <c r="U5" s="111">
        <f t="shared" si="8"/>
        <v>70</v>
      </c>
      <c r="V5" s="163">
        <f t="shared" si="9"/>
        <v>5</v>
      </c>
      <c r="W5" s="163">
        <f t="shared" si="10"/>
        <v>1969.6678964999999</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1.4813000000000001</v>
      </c>
      <c r="O6" s="156">
        <f t="shared" si="5"/>
        <v>92581.25</v>
      </c>
      <c r="P6" s="203">
        <f>VLOOKUP($A6,[3]futuresATR!$A$2:$F$80,4)</f>
        <v>1.7134779499999999E-2</v>
      </c>
      <c r="Q6" s="155">
        <f t="shared" si="0"/>
        <v>1070.92371875</v>
      </c>
      <c r="R6" s="145">
        <f t="shared" si="6"/>
        <v>2</v>
      </c>
      <c r="S6" s="140">
        <f t="shared" si="1"/>
        <v>185162.5</v>
      </c>
      <c r="T6" s="111">
        <f t="shared" si="7"/>
        <v>2</v>
      </c>
      <c r="U6" s="111">
        <f t="shared" si="8"/>
        <v>28</v>
      </c>
      <c r="V6" s="163">
        <f t="shared" si="9"/>
        <v>2</v>
      </c>
      <c r="W6" s="163">
        <f t="shared" si="10"/>
        <v>2141.8474375000001</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392.5</v>
      </c>
      <c r="O7" s="156">
        <f t="shared" si="5"/>
        <v>19625</v>
      </c>
      <c r="P7" s="203">
        <f>VLOOKUP($A7,[3]futuresATR!$A$2:$F$80,4)</f>
        <v>11.1550042955</v>
      </c>
      <c r="Q7" s="155">
        <f t="shared" si="0"/>
        <v>557.75021477500002</v>
      </c>
      <c r="R7" s="145">
        <f t="shared" si="6"/>
        <v>4</v>
      </c>
      <c r="S7" s="140">
        <f t="shared" si="1"/>
        <v>78500</v>
      </c>
      <c r="T7" s="111">
        <f t="shared" si="7"/>
        <v>4</v>
      </c>
      <c r="U7" s="111">
        <f t="shared" si="8"/>
        <v>56</v>
      </c>
      <c r="V7" s="163">
        <f t="shared" si="9"/>
        <v>4</v>
      </c>
      <c r="W7" s="163">
        <f t="shared" si="10"/>
        <v>2231.0008591000001</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3184</v>
      </c>
      <c r="O8" s="156">
        <f t="shared" si="5"/>
        <v>31840</v>
      </c>
      <c r="P8" s="203">
        <f>VLOOKUP($A8,[3]futuresATR!$A$2:$F$80,4)</f>
        <v>55.544484570000002</v>
      </c>
      <c r="Q8" s="155">
        <f t="shared" si="0"/>
        <v>555.44484569999997</v>
      </c>
      <c r="R8" s="145">
        <f t="shared" si="6"/>
        <v>4</v>
      </c>
      <c r="S8" s="140">
        <f t="shared" si="1"/>
        <v>127360</v>
      </c>
      <c r="T8" s="111">
        <f t="shared" si="7"/>
        <v>4</v>
      </c>
      <c r="U8" s="111">
        <f t="shared" si="8"/>
        <v>56</v>
      </c>
      <c r="V8" s="163">
        <f t="shared" si="9"/>
        <v>4</v>
      </c>
      <c r="W8" s="163">
        <f t="shared" si="10"/>
        <v>2221.7793827999999</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0.78139999999999998</v>
      </c>
      <c r="O9" s="156">
        <f t="shared" si="5"/>
        <v>78140</v>
      </c>
      <c r="P9" s="203">
        <f>VLOOKUP($A9,[3]futuresATR!$A$2:$F$80,4)</f>
        <v>6.7654639999999997E-3</v>
      </c>
      <c r="Q9" s="155">
        <f t="shared" si="0"/>
        <v>676.54639999999995</v>
      </c>
      <c r="R9" s="145">
        <f t="shared" si="6"/>
        <v>3</v>
      </c>
      <c r="S9" s="140">
        <f t="shared" si="1"/>
        <v>234420</v>
      </c>
      <c r="T9" s="111">
        <f t="shared" si="7"/>
        <v>3</v>
      </c>
      <c r="U9" s="111">
        <f t="shared" si="8"/>
        <v>42</v>
      </c>
      <c r="V9" s="163">
        <f t="shared" si="9"/>
        <v>3</v>
      </c>
      <c r="W9" s="163">
        <f t="shared" si="10"/>
        <v>2029.6391999999998</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1.2739</v>
      </c>
      <c r="I10" s="148">
        <v>1000</v>
      </c>
      <c r="J10" s="113">
        <v>0.01</v>
      </c>
      <c r="K10" s="113" t="s">
        <v>1223</v>
      </c>
      <c r="L10" s="113" t="s">
        <v>312</v>
      </c>
      <c r="M10" s="149" t="s">
        <v>493</v>
      </c>
      <c r="N10" s="202">
        <f>VLOOKUP($A10,[3]futuresATR!$A$2:$F$80,3)</f>
        <v>145</v>
      </c>
      <c r="O10" s="156">
        <f t="shared" si="5"/>
        <v>113823.69102755318</v>
      </c>
      <c r="P10" s="203">
        <f>VLOOKUP($A10,[3]futuresATR!$A$2:$F$80,4)</f>
        <v>0.64149999999999996</v>
      </c>
      <c r="Q10" s="155">
        <f t="shared" si="0"/>
        <v>503.57170892534737</v>
      </c>
      <c r="R10" s="145">
        <f t="shared" si="6"/>
        <v>4</v>
      </c>
      <c r="S10" s="140">
        <f t="shared" si="1"/>
        <v>455294.76411021274</v>
      </c>
      <c r="T10" s="111">
        <f t="shared" si="7"/>
        <v>4</v>
      </c>
      <c r="U10" s="111">
        <f t="shared" si="8"/>
        <v>56</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50.11</v>
      </c>
      <c r="O11" s="156">
        <f t="shared" si="5"/>
        <v>50110</v>
      </c>
      <c r="P11" s="203">
        <f>VLOOKUP($A11,[3]futuresATR!$A$2:$F$80,4)</f>
        <v>1.3967163325</v>
      </c>
      <c r="Q11" s="155">
        <f t="shared" si="0"/>
        <v>1396.7163325000001</v>
      </c>
      <c r="R11" s="145">
        <f t="shared" si="6"/>
        <v>1</v>
      </c>
      <c r="S11" s="140">
        <f t="shared" si="1"/>
        <v>50110</v>
      </c>
      <c r="T11" s="111">
        <f t="shared" si="7"/>
        <v>1</v>
      </c>
      <c r="U11" s="111">
        <f t="shared" si="8"/>
        <v>14</v>
      </c>
      <c r="V11" s="163">
        <f t="shared" si="9"/>
        <v>1</v>
      </c>
      <c r="W11" s="163">
        <f t="shared" si="10"/>
        <v>1396.7163325000001</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65.42</v>
      </c>
      <c r="O12" s="176">
        <f>N12*I12/H12*100</f>
        <v>32710.000000000004</v>
      </c>
      <c r="P12" s="203">
        <f>VLOOKUP($A12,[3]futuresATR!$A$2:$F$80,4)</f>
        <v>1.2964642525000001</v>
      </c>
      <c r="Q12" s="160">
        <f>P12*I12/H12*100</f>
        <v>648.23212624999996</v>
      </c>
      <c r="R12" s="145">
        <f t="shared" si="6"/>
        <v>3</v>
      </c>
      <c r="S12" s="140">
        <f t="shared" si="1"/>
        <v>98130.000000000015</v>
      </c>
      <c r="T12" s="111">
        <f t="shared" si="7"/>
        <v>3</v>
      </c>
      <c r="U12" s="111">
        <f t="shared" si="8"/>
        <v>42</v>
      </c>
      <c r="V12" s="163">
        <f t="shared" si="9"/>
        <v>3</v>
      </c>
      <c r="W12" s="163">
        <f t="shared" si="10"/>
        <v>1944.6963787499999</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1.1390499999999999</v>
      </c>
      <c r="O13" s="156">
        <f t="shared" si="5"/>
        <v>142381.25</v>
      </c>
      <c r="P13" s="203">
        <f>VLOOKUP($A13,[3]futuresATR!$A$2:$F$80,4)</f>
        <v>9.4570785000000004E-3</v>
      </c>
      <c r="Q13" s="155">
        <f t="shared" ref="Q13:Q33" si="11">P13*I13/H13</f>
        <v>1182.1348125</v>
      </c>
      <c r="R13" s="145">
        <f t="shared" si="6"/>
        <v>2</v>
      </c>
      <c r="S13" s="140">
        <f t="shared" si="1"/>
        <v>284762.5</v>
      </c>
      <c r="T13" s="111">
        <f t="shared" si="7"/>
        <v>2</v>
      </c>
      <c r="U13" s="111">
        <f t="shared" si="8"/>
        <v>28</v>
      </c>
      <c r="V13" s="163">
        <f t="shared" si="9"/>
        <v>2</v>
      </c>
      <c r="W13" s="163">
        <f t="shared" si="10"/>
        <v>2364.2696249999999</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299</v>
      </c>
      <c r="L14" t="s">
        <v>319</v>
      </c>
      <c r="M14" s="134" t="s">
        <v>764</v>
      </c>
      <c r="N14" s="202">
        <f>VLOOKUP($A14,[3]futuresATR!$A$2:$F$80,3)</f>
        <v>93.527000000000001</v>
      </c>
      <c r="O14" s="156">
        <f t="shared" si="5"/>
        <v>93527</v>
      </c>
      <c r="P14" s="203">
        <f>VLOOKUP($A14,[3]futuresATR!$A$2:$F$80,4)</f>
        <v>0.66187490400000004</v>
      </c>
      <c r="Q14" s="155">
        <f t="shared" si="11"/>
        <v>661.87490400000002</v>
      </c>
      <c r="R14" s="145">
        <f t="shared" si="6"/>
        <v>3</v>
      </c>
      <c r="S14" s="140">
        <f t="shared" si="1"/>
        <v>280581</v>
      </c>
      <c r="T14" s="111">
        <f t="shared" si="7"/>
        <v>3</v>
      </c>
      <c r="U14" s="111">
        <f t="shared" si="8"/>
        <v>42</v>
      </c>
      <c r="V14" s="163">
        <f t="shared" si="9"/>
        <v>3</v>
      </c>
      <c r="W14" s="163">
        <f t="shared" si="10"/>
        <v>1985.624712</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0.87841814460519507</v>
      </c>
      <c r="I15" s="132">
        <v>1000</v>
      </c>
      <c r="J15">
        <v>0.01</v>
      </c>
      <c r="K15" t="s">
        <v>1223</v>
      </c>
      <c r="L15" t="s">
        <v>812</v>
      </c>
      <c r="M15" s="134" t="s">
        <v>571</v>
      </c>
      <c r="N15" s="202">
        <f>VLOOKUP($A15,[3]futuresATR!$A$2:$F$80,3)</f>
        <v>163.95</v>
      </c>
      <c r="O15" s="156">
        <f t="shared" si="5"/>
        <v>186642.31949999998</v>
      </c>
      <c r="P15" s="203">
        <f>VLOOKUP($A15,[3]futuresATR!$A$2:$F$80,4)</f>
        <v>0.58497690049999995</v>
      </c>
      <c r="Q15" s="155">
        <f t="shared" si="11"/>
        <v>665.94355329820485</v>
      </c>
      <c r="R15" s="145">
        <f t="shared" si="6"/>
        <v>3</v>
      </c>
      <c r="S15" s="140">
        <f t="shared" si="1"/>
        <v>559926.95849999995</v>
      </c>
      <c r="T15" s="111">
        <f t="shared" si="7"/>
        <v>3</v>
      </c>
      <c r="U15" s="111">
        <f t="shared" si="8"/>
        <v>42</v>
      </c>
      <c r="V15" s="163">
        <f t="shared" si="9"/>
        <v>3</v>
      </c>
      <c r="W15" s="163">
        <f t="shared" si="10"/>
        <v>1997.8306598946147</v>
      </c>
      <c r="X15" t="s">
        <v>912</v>
      </c>
      <c r="Y15">
        <v>2</v>
      </c>
      <c r="Z15">
        <v>162.88999999999999</v>
      </c>
      <c r="AA15" s="138">
        <v>0.01</v>
      </c>
      <c r="AB15" s="135">
        <v>1E-4</v>
      </c>
      <c r="AC15">
        <v>162.9</v>
      </c>
      <c r="AD15" s="109">
        <v>22</v>
      </c>
      <c r="AE15" s="109">
        <v>0</v>
      </c>
      <c r="AF15" s="169">
        <f t="shared" si="2"/>
        <v>-1.0000000000019327E-2</v>
      </c>
      <c r="AG15" s="145">
        <f t="shared" si="3"/>
        <v>-22.768200000044001</v>
      </c>
      <c r="AH15" s="142">
        <f t="shared" si="4"/>
        <v>0.76820000004400057</v>
      </c>
    </row>
    <row r="16" spans="1:34" ht="15.75" thickBot="1" x14ac:dyDescent="0.3">
      <c r="A16" s="5" t="s">
        <v>323</v>
      </c>
      <c r="B16" t="s">
        <v>324</v>
      </c>
      <c r="C16" s="158" t="s">
        <v>323</v>
      </c>
      <c r="D16" t="s">
        <v>535</v>
      </c>
      <c r="E16" t="s">
        <v>791</v>
      </c>
      <c r="F16" t="s">
        <v>811</v>
      </c>
      <c r="G16" t="s">
        <v>478</v>
      </c>
      <c r="H16">
        <f>VLOOKUP(G16,MARGIN!$E$1:$F$9,2)</f>
        <v>0.87841814460519507</v>
      </c>
      <c r="I16" s="132">
        <v>1000</v>
      </c>
      <c r="J16">
        <v>0.01</v>
      </c>
      <c r="K16" t="s">
        <v>1223</v>
      </c>
      <c r="L16" t="s">
        <v>813</v>
      </c>
      <c r="M16" s="134" t="s">
        <v>569</v>
      </c>
      <c r="N16" s="202">
        <f>VLOOKUP($A16,[3]futuresATR!$A$2:$F$80,3)</f>
        <v>132.80000000000001</v>
      </c>
      <c r="O16" s="156">
        <f t="shared" si="5"/>
        <v>151180.84799999997</v>
      </c>
      <c r="P16" s="203">
        <f>VLOOKUP($A16,[3]futuresATR!$A$2:$F$80,4)</f>
        <v>0.16081065950000001</v>
      </c>
      <c r="Q16" s="155">
        <f t="shared" si="11"/>
        <v>183.06846288139499</v>
      </c>
      <c r="R16" s="145">
        <f t="shared" si="6"/>
        <v>11</v>
      </c>
      <c r="S16" s="140">
        <f t="shared" si="1"/>
        <v>1662989.3279999997</v>
      </c>
      <c r="T16" s="111">
        <f t="shared" si="7"/>
        <v>11</v>
      </c>
      <c r="U16" s="111">
        <f t="shared" si="8"/>
        <v>154</v>
      </c>
      <c r="V16" s="163">
        <f t="shared" si="9"/>
        <v>11</v>
      </c>
      <c r="W16" s="163">
        <f t="shared" si="10"/>
        <v>2013.7530916953449</v>
      </c>
      <c r="X16" t="s">
        <v>911</v>
      </c>
      <c r="Y16">
        <v>7</v>
      </c>
      <c r="Z16">
        <v>132.27000000000001</v>
      </c>
      <c r="AA16" s="138">
        <v>0.02</v>
      </c>
      <c r="AB16" s="135">
        <v>2.0000000000000001E-4</v>
      </c>
      <c r="AC16">
        <v>132.29</v>
      </c>
      <c r="AD16" s="109">
        <v>-156</v>
      </c>
      <c r="AE16" s="109">
        <v>0</v>
      </c>
      <c r="AF16" s="169">
        <f t="shared" si="2"/>
        <v>-1.999999999998181E-2</v>
      </c>
      <c r="AG16" s="145">
        <f t="shared" si="3"/>
        <v>-159.37739999985502</v>
      </c>
      <c r="AH16" s="142">
        <f t="shared" si="4"/>
        <v>3.3773999998550153</v>
      </c>
    </row>
    <row r="17" spans="1:34" ht="15.75" thickBot="1" x14ac:dyDescent="0.3">
      <c r="A17" s="5" t="s">
        <v>325</v>
      </c>
      <c r="B17" t="s">
        <v>326</v>
      </c>
      <c r="C17" s="158" t="s">
        <v>325</v>
      </c>
      <c r="D17" t="s">
        <v>535</v>
      </c>
      <c r="E17" t="s">
        <v>791</v>
      </c>
      <c r="F17" t="s">
        <v>811</v>
      </c>
      <c r="G17" t="s">
        <v>478</v>
      </c>
      <c r="H17">
        <f>VLOOKUP(G17,MARGIN!$E$1:$F$9,2)</f>
        <v>0.87841814460519507</v>
      </c>
      <c r="I17" s="132">
        <v>1000</v>
      </c>
      <c r="J17">
        <v>1E-3</v>
      </c>
      <c r="K17" t="s">
        <v>1223</v>
      </c>
      <c r="L17" t="s">
        <v>814</v>
      </c>
      <c r="M17" s="134" t="s">
        <v>573</v>
      </c>
      <c r="N17" s="202">
        <f>VLOOKUP($A17,[3]futuresATR!$A$2:$F$80,3)</f>
        <v>111.89</v>
      </c>
      <c r="O17" s="156">
        <f t="shared" si="5"/>
        <v>127376.69489999999</v>
      </c>
      <c r="P17" s="203">
        <f>VLOOKUP($A17,[3]futuresATR!$A$2:$F$80,4)</f>
        <v>3.9743298500000003E-2</v>
      </c>
      <c r="Q17" s="155">
        <f t="shared" si="11"/>
        <v>45.244168445384993</v>
      </c>
      <c r="R17" s="145">
        <f t="shared" si="6"/>
        <v>44</v>
      </c>
      <c r="S17" s="140">
        <f t="shared" si="1"/>
        <v>5604574.5755999992</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-409.82759999991839</v>
      </c>
      <c r="AH17" s="142">
        <f t="shared" si="4"/>
        <v>2.8275999999183909</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99.174999999999997</v>
      </c>
      <c r="O18" s="156">
        <f t="shared" si="5"/>
        <v>247937.5</v>
      </c>
      <c r="P18" s="203">
        <f>VLOOKUP($A18,[3]futuresATR!$A$2:$F$80,4)</f>
        <v>4.0250000000000001E-2</v>
      </c>
      <c r="Q18" s="155">
        <f t="shared" si="11"/>
        <v>100.625</v>
      </c>
      <c r="R18" s="145">
        <f t="shared" si="6"/>
        <v>20</v>
      </c>
      <c r="S18" s="140">
        <f t="shared" si="1"/>
        <v>4958750</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1514.3</v>
      </c>
      <c r="O19" s="156">
        <f t="shared" si="5"/>
        <v>151430</v>
      </c>
      <c r="P19" s="203">
        <f>VLOOKUP($A19,[3]futuresATR!$A$2:$F$80,4)</f>
        <v>16.588965938000001</v>
      </c>
      <c r="Q19" s="155">
        <f t="shared" si="11"/>
        <v>1658.8965938000001</v>
      </c>
      <c r="R19" s="145">
        <f t="shared" si="6"/>
        <v>1</v>
      </c>
      <c r="S19" s="140">
        <f t="shared" si="1"/>
        <v>151430</v>
      </c>
      <c r="T19" s="111">
        <f t="shared" si="7"/>
        <v>1</v>
      </c>
      <c r="U19" s="111">
        <f t="shared" si="8"/>
        <v>14</v>
      </c>
      <c r="V19" s="163">
        <f t="shared" si="9"/>
        <v>1</v>
      </c>
      <c r="W19" s="163">
        <f t="shared" si="10"/>
        <v>1658.8965938000001</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2105.75</v>
      </c>
      <c r="O20" s="156">
        <f t="shared" si="5"/>
        <v>105287.5</v>
      </c>
      <c r="P20" s="203">
        <f>VLOOKUP($A20,[3]futuresATR!$A$2:$F$80,4)</f>
        <v>18.846135513499998</v>
      </c>
      <c r="Q20" s="155">
        <f t="shared" si="11"/>
        <v>942.30677567499993</v>
      </c>
      <c r="R20" s="145">
        <f t="shared" si="6"/>
        <v>2</v>
      </c>
      <c r="S20" s="140">
        <f t="shared" si="1"/>
        <v>210575</v>
      </c>
      <c r="T20" s="111">
        <f t="shared" si="7"/>
        <v>2</v>
      </c>
      <c r="U20" s="111">
        <f t="shared" si="8"/>
        <v>28</v>
      </c>
      <c r="V20" s="163">
        <f t="shared" si="9"/>
        <v>2</v>
      </c>
      <c r="W20" s="163">
        <f t="shared" si="10"/>
        <v>1884.6135513499999</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142.375</v>
      </c>
      <c r="O21" s="156">
        <f t="shared" si="5"/>
        <v>71187.5</v>
      </c>
      <c r="P21" s="203">
        <f>VLOOKUP($A21,[3]futuresATR!$A$2:$F$80,4)</f>
        <v>2.89</v>
      </c>
      <c r="Q21" s="155">
        <f t="shared" si="11"/>
        <v>1445</v>
      </c>
      <c r="R21" s="145">
        <f t="shared" si="6"/>
        <v>1</v>
      </c>
      <c r="S21" s="140">
        <f t="shared" si="1"/>
        <v>71187.5</v>
      </c>
      <c r="T21" s="111">
        <f t="shared" si="7"/>
        <v>1</v>
      </c>
      <c r="U21" s="111">
        <f t="shared" si="8"/>
        <v>14</v>
      </c>
      <c r="V21" s="163">
        <f t="shared" si="9"/>
        <v>1</v>
      </c>
      <c r="W21" s="163">
        <f t="shared" si="10"/>
        <v>1445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0.87841814460519507</v>
      </c>
      <c r="I22">
        <v>10</v>
      </c>
      <c r="J22">
        <v>0.1</v>
      </c>
      <c r="K22" t="s">
        <v>299</v>
      </c>
      <c r="L22" t="s">
        <v>491</v>
      </c>
      <c r="M22" s="134" t="s">
        <v>490</v>
      </c>
      <c r="N22" s="202">
        <f>VLOOKUP($A22,[3]futuresATR!$A$2:$F$80,3)</f>
        <v>4462.5</v>
      </c>
      <c r="O22" s="156">
        <f t="shared" si="5"/>
        <v>50801.546249999992</v>
      </c>
      <c r="P22" s="203">
        <f>VLOOKUP($A22,[3]futuresATR!$A$2:$F$80,4)</f>
        <v>69.764413211000004</v>
      </c>
      <c r="Q22" s="155">
        <f t="shared" si="11"/>
        <v>794.20505643534511</v>
      </c>
      <c r="R22" s="145">
        <f t="shared" si="6"/>
        <v>3</v>
      </c>
      <c r="S22" s="140">
        <f t="shared" si="1"/>
        <v>152404.63874999998</v>
      </c>
      <c r="T22" s="111">
        <f t="shared" si="7"/>
        <v>3</v>
      </c>
      <c r="U22" s="111">
        <f t="shared" si="8"/>
        <v>42</v>
      </c>
      <c r="V22" s="163">
        <f t="shared" si="9"/>
        <v>3</v>
      </c>
      <c r="W22" s="163">
        <f t="shared" si="10"/>
        <v>2382.6151693060356</v>
      </c>
      <c r="X22" t="s">
        <v>911</v>
      </c>
      <c r="Y22">
        <v>16</v>
      </c>
      <c r="Z22">
        <v>4440.5</v>
      </c>
      <c r="AA22" s="138">
        <v>-2</v>
      </c>
      <c r="AB22" t="s">
        <v>921</v>
      </c>
      <c r="AC22">
        <v>4438.5</v>
      </c>
      <c r="AD22" s="109">
        <v>358</v>
      </c>
      <c r="AE22" s="109">
        <v>0</v>
      </c>
      <c r="AF22" s="169">
        <f t="shared" si="2"/>
        <v>2</v>
      </c>
      <c r="AG22" s="145">
        <f t="shared" si="3"/>
        <v>364.29119999999995</v>
      </c>
      <c r="AH22" s="142">
        <f t="shared" si="4"/>
        <v>6.2911999999999466</v>
      </c>
    </row>
    <row r="23" spans="1:34" ht="15.75" thickBot="1" x14ac:dyDescent="0.3">
      <c r="A23" s="5" t="s">
        <v>338</v>
      </c>
      <c r="B23" s="186" t="s">
        <v>1202</v>
      </c>
      <c r="C23" s="158" t="s">
        <v>338</v>
      </c>
      <c r="D23" t="s">
        <v>535</v>
      </c>
      <c r="E23" t="s">
        <v>791</v>
      </c>
      <c r="F23" t="s">
        <v>1203</v>
      </c>
      <c r="G23" t="s">
        <v>478</v>
      </c>
      <c r="H23">
        <f>VLOOKUP(G23,MARGIN!$E$1:$F$9,2)</f>
        <v>0.87841814460519507</v>
      </c>
      <c r="I23">
        <v>5</v>
      </c>
      <c r="J23">
        <v>0.1</v>
      </c>
      <c r="K23" t="s">
        <v>299</v>
      </c>
      <c r="L23" t="s">
        <v>825</v>
      </c>
      <c r="M23" s="134" t="s">
        <v>672</v>
      </c>
      <c r="N23" s="202">
        <f>VLOOKUP($A23,[3]futuresATR!$A$2:$F$80,3)</f>
        <v>10236.5</v>
      </c>
      <c r="O23" s="156">
        <f t="shared" si="5"/>
        <v>58266.66982499999</v>
      </c>
      <c r="P23" s="203">
        <f>VLOOKUP($A23,[3]futuresATR!$A$2:$F$80,4)</f>
        <v>173.20675697499999</v>
      </c>
      <c r="Q23" s="155">
        <f t="shared" si="11"/>
        <v>985.90152103954858</v>
      </c>
      <c r="R23" s="145">
        <f t="shared" si="6"/>
        <v>2</v>
      </c>
      <c r="S23" s="140">
        <f t="shared" si="1"/>
        <v>116533.33964999998</v>
      </c>
      <c r="T23" s="111">
        <f t="shared" si="7"/>
        <v>2</v>
      </c>
      <c r="U23" s="111">
        <f t="shared" si="8"/>
        <v>28</v>
      </c>
      <c r="V23" s="163">
        <f t="shared" si="9"/>
        <v>2</v>
      </c>
      <c r="W23" s="163">
        <f t="shared" si="10"/>
        <v>1971.8030420790972</v>
      </c>
      <c r="X23" t="s">
        <v>911</v>
      </c>
      <c r="Y23">
        <v>1</v>
      </c>
      <c r="Z23">
        <v>10177</v>
      </c>
      <c r="AA23" s="138">
        <v>0</v>
      </c>
      <c r="AB23" s="141" t="s">
        <v>915</v>
      </c>
      <c r="AC23">
        <v>10255</v>
      </c>
      <c r="AD23" s="109">
        <v>-2174</v>
      </c>
      <c r="AE23" s="109">
        <v>0</v>
      </c>
      <c r="AF23" s="169">
        <f t="shared" si="2"/>
        <v>-78</v>
      </c>
      <c r="AG23" s="145">
        <f t="shared" si="3"/>
        <v>-443.97989999999993</v>
      </c>
      <c r="AH23" s="142">
        <f t="shared" si="4"/>
        <v>-1730.0201000000002</v>
      </c>
    </row>
    <row r="24" spans="1:34" s="1" customFormat="1" ht="15.75" thickBot="1" x14ac:dyDescent="0.3">
      <c r="A24" s="5" t="s">
        <v>340</v>
      </c>
      <c r="B24" s="113" t="s">
        <v>341</v>
      </c>
      <c r="C24" s="158" t="s">
        <v>340</v>
      </c>
      <c r="D24" s="113" t="s">
        <v>822</v>
      </c>
      <c r="E24" s="113" t="s">
        <v>791</v>
      </c>
      <c r="F24" s="113" t="s">
        <v>826</v>
      </c>
      <c r="G24" s="113" t="s">
        <v>478</v>
      </c>
      <c r="H24">
        <f>VLOOKUP(G24,MARGIN!$E$1:$F$9,2)</f>
        <v>0.87841814460519507</v>
      </c>
      <c r="I24" s="148">
        <v>2500</v>
      </c>
      <c r="J24" s="113">
        <v>1E-3</v>
      </c>
      <c r="K24" s="113" t="s">
        <v>1223</v>
      </c>
      <c r="L24" s="113" t="s">
        <v>827</v>
      </c>
      <c r="M24" s="149" t="s">
        <v>577</v>
      </c>
      <c r="N24" s="202">
        <f>VLOOKUP($A24,[3]futuresATR!$A$2:$F$80,3)</f>
        <v>100.295</v>
      </c>
      <c r="O24" s="156">
        <f t="shared" si="5"/>
        <v>285442.07737499999</v>
      </c>
      <c r="P24" s="203">
        <f>VLOOKUP($A24,[3]futuresATR!$A$2:$F$80,4)</f>
        <v>1.175E-2</v>
      </c>
      <c r="Q24" s="155">
        <f t="shared" si="11"/>
        <v>33.440793749999997</v>
      </c>
      <c r="R24" s="145">
        <f t="shared" si="6"/>
        <v>60</v>
      </c>
      <c r="S24" s="140">
        <f t="shared" si="1"/>
        <v>17126524.642499998</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2134.5187500000807</v>
      </c>
      <c r="AH24" s="142">
        <f t="shared" si="4"/>
        <v>34.518750000080672</v>
      </c>
    </row>
    <row r="25" spans="1:34" x14ac:dyDescent="0.25">
      <c r="A25" s="5" t="s">
        <v>342</v>
      </c>
      <c r="B25" s="113" t="s">
        <v>343</v>
      </c>
      <c r="C25" s="158" t="s">
        <v>342</v>
      </c>
      <c r="D25" s="113" t="s">
        <v>822</v>
      </c>
      <c r="E25" s="113" t="s">
        <v>791</v>
      </c>
      <c r="F25" s="113" t="s">
        <v>828</v>
      </c>
      <c r="G25" s="113" t="s">
        <v>465</v>
      </c>
      <c r="H25">
        <f>VLOOKUP(G25,MARGIN!$E$1:$F$9,2)</f>
        <v>0.67258541834813024</v>
      </c>
      <c r="I25" s="113">
        <v>10</v>
      </c>
      <c r="J25" s="113">
        <v>0.1</v>
      </c>
      <c r="K25" s="113" t="s">
        <v>299</v>
      </c>
      <c r="L25" s="113" t="s">
        <v>829</v>
      </c>
      <c r="M25" s="149" t="s">
        <v>600</v>
      </c>
      <c r="N25" s="202">
        <f>VLOOKUP($A25,[3]futuresATR!$A$2:$F$80,3)</f>
        <v>6285.5</v>
      </c>
      <c r="O25" s="156">
        <f t="shared" si="5"/>
        <v>93452.813999999998</v>
      </c>
      <c r="P25" s="203">
        <f>VLOOKUP($A25,[3]futuresATR!$A$2:$F$80,4)</f>
        <v>95.780110254500002</v>
      </c>
      <c r="Q25" s="155">
        <f t="shared" si="11"/>
        <v>1424.058679263906</v>
      </c>
      <c r="R25" s="145">
        <f t="shared" si="6"/>
        <v>1</v>
      </c>
      <c r="S25" s="140">
        <f t="shared" si="1"/>
        <v>93452.813999999998</v>
      </c>
      <c r="T25" s="111">
        <f t="shared" si="7"/>
        <v>1</v>
      </c>
      <c r="U25" s="111">
        <f t="shared" si="8"/>
        <v>14</v>
      </c>
      <c r="V25" s="163">
        <f t="shared" si="9"/>
        <v>1</v>
      </c>
      <c r="W25" s="163">
        <f t="shared" si="10"/>
        <v>1424.058679263906</v>
      </c>
      <c r="X25" s="113" t="s">
        <v>911</v>
      </c>
      <c r="Y25" s="113">
        <v>3</v>
      </c>
      <c r="Z25" s="113">
        <v>6187</v>
      </c>
      <c r="AA25" s="113" t="s">
        <v>1150</v>
      </c>
      <c r="AB25" s="113" t="s">
        <v>915</v>
      </c>
      <c r="AC25" s="113">
        <v>6211.5</v>
      </c>
      <c r="AD25" s="165">
        <v>-1058</v>
      </c>
      <c r="AE25" s="165">
        <v>0</v>
      </c>
      <c r="AF25" s="169">
        <f t="shared" si="2"/>
        <v>-24.5</v>
      </c>
      <c r="AG25" s="145">
        <f t="shared" si="3"/>
        <v>-1092.798</v>
      </c>
      <c r="AH25" s="142">
        <f t="shared" si="4"/>
        <v>34.798000000000002</v>
      </c>
    </row>
    <row r="26" spans="1:34" ht="15.75" thickBot="1" x14ac:dyDescent="0.3">
      <c r="A26" s="5" t="s">
        <v>344</v>
      </c>
      <c r="B26" s="113" t="s">
        <v>345</v>
      </c>
      <c r="C26" s="158" t="s">
        <v>344</v>
      </c>
      <c r="D26" s="113" t="s">
        <v>822</v>
      </c>
      <c r="E26" s="113" t="s">
        <v>791</v>
      </c>
      <c r="F26" s="113" t="s">
        <v>830</v>
      </c>
      <c r="G26" s="113" t="s">
        <v>465</v>
      </c>
      <c r="H26">
        <f>VLOOKUP(G26,MARGIN!$E$1:$F$9,2)</f>
        <v>0.67258541834813024</v>
      </c>
      <c r="I26" s="148">
        <v>1000</v>
      </c>
      <c r="J26" s="113">
        <v>0.01</v>
      </c>
      <c r="K26" s="113" t="s">
        <v>1223</v>
      </c>
      <c r="L26" s="113" t="s">
        <v>831</v>
      </c>
      <c r="M26" s="149" t="s">
        <v>605</v>
      </c>
      <c r="N26" s="202">
        <f>VLOOKUP($A26,[3]futuresATR!$A$2:$F$80,3)</f>
        <v>123.7</v>
      </c>
      <c r="O26" s="156">
        <f t="shared" si="5"/>
        <v>183917.16</v>
      </c>
      <c r="P26" s="203">
        <f>VLOOKUP($A26,[3]futuresATR!$A$2:$F$80,4)</f>
        <v>0.65700000000000003</v>
      </c>
      <c r="Q26" s="155">
        <f t="shared" si="11"/>
        <v>976.82759999999996</v>
      </c>
      <c r="R26" s="145">
        <f t="shared" si="6"/>
        <v>2</v>
      </c>
      <c r="S26" s="140">
        <f t="shared" si="1"/>
        <v>367834.32</v>
      </c>
      <c r="T26" s="111">
        <f t="shared" si="7"/>
        <v>2</v>
      </c>
      <c r="U26" s="111">
        <f t="shared" si="8"/>
        <v>28</v>
      </c>
      <c r="V26" s="163">
        <f t="shared" si="9"/>
        <v>2</v>
      </c>
      <c r="W26" s="163">
        <f t="shared" si="10"/>
        <v>1953.6551999999999</v>
      </c>
      <c r="X26" s="113" t="s">
        <v>912</v>
      </c>
      <c r="Y26" s="113">
        <v>3</v>
      </c>
      <c r="Z26" s="113">
        <v>123.47</v>
      </c>
      <c r="AA26" s="113" t="s">
        <v>1150</v>
      </c>
      <c r="AB26" s="113" t="s">
        <v>915</v>
      </c>
      <c r="AC26" s="113">
        <v>123.83</v>
      </c>
      <c r="AD26" s="165">
        <v>1557</v>
      </c>
      <c r="AE26" s="165">
        <v>0</v>
      </c>
      <c r="AF26" s="169">
        <f t="shared" si="2"/>
        <v>-0.35999999999999943</v>
      </c>
      <c r="AG26" s="145">
        <f t="shared" si="3"/>
        <v>-1605.7439999999972</v>
      </c>
      <c r="AH26" s="142">
        <f t="shared" si="4"/>
        <v>48.743999999997186</v>
      </c>
    </row>
    <row r="27" spans="1:34" ht="15.75" thickBot="1" x14ac:dyDescent="0.3">
      <c r="A27" s="5" t="s">
        <v>346</v>
      </c>
      <c r="B27" s="113" t="s">
        <v>347</v>
      </c>
      <c r="C27" s="158" t="s">
        <v>346</v>
      </c>
      <c r="D27" s="113" t="s">
        <v>822</v>
      </c>
      <c r="E27" s="113" t="s">
        <v>791</v>
      </c>
      <c r="F27" s="113" t="s">
        <v>832</v>
      </c>
      <c r="G27" s="113" t="s">
        <v>465</v>
      </c>
      <c r="H27">
        <f>VLOOKUP(G27,MARGIN!$E$1:$F$9,2)</f>
        <v>0.67258541834813024</v>
      </c>
      <c r="I27" s="148">
        <v>1250</v>
      </c>
      <c r="J27" s="113">
        <v>0.01</v>
      </c>
      <c r="K27" s="113" t="s">
        <v>1223</v>
      </c>
      <c r="L27" s="113" t="s">
        <v>833</v>
      </c>
      <c r="M27" s="149" t="s">
        <v>462</v>
      </c>
      <c r="N27" s="202">
        <f>VLOOKUP($A27,[3]futuresATR!$A$2:$F$80,3)</f>
        <v>99.41</v>
      </c>
      <c r="O27" s="156">
        <f t="shared" si="5"/>
        <v>184753.48499999999</v>
      </c>
      <c r="P27" s="203">
        <f>VLOOKUP($A27,[3]futuresATR!$A$2:$F$80,4)</f>
        <v>3.0499999999999999E-2</v>
      </c>
      <c r="Q27" s="155">
        <f t="shared" si="11"/>
        <v>56.684249999999999</v>
      </c>
      <c r="R27" s="145">
        <f t="shared" si="6"/>
        <v>35</v>
      </c>
      <c r="S27" s="140">
        <f t="shared" si="1"/>
        <v>6466371.9749999996</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929.25000000047532</v>
      </c>
      <c r="AH27" s="142">
        <f t="shared" si="4"/>
        <v>28.250000000475325</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120.9296875</v>
      </c>
      <c r="O28" s="156">
        <f t="shared" si="5"/>
        <v>120929.6875</v>
      </c>
      <c r="P28" s="203">
        <f>VLOOKUP($A28,[3]futuresATR!$A$2:$F$80,4)</f>
        <v>0.3046875</v>
      </c>
      <c r="Q28" s="155">
        <f t="shared" si="11"/>
        <v>304.6875</v>
      </c>
      <c r="R28" s="145">
        <f t="shared" si="6"/>
        <v>7</v>
      </c>
      <c r="S28" s="140">
        <f t="shared" si="1"/>
        <v>846507.8125</v>
      </c>
      <c r="T28" s="111">
        <f t="shared" si="7"/>
        <v>7</v>
      </c>
      <c r="U28" s="111">
        <f t="shared" si="8"/>
        <v>98</v>
      </c>
      <c r="V28" s="163">
        <f t="shared" si="9"/>
        <v>7</v>
      </c>
      <c r="W28" s="163">
        <f t="shared" si="10"/>
        <v>2132.8125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1263.0999999999999</v>
      </c>
      <c r="O29" s="156">
        <f t="shared" si="5"/>
        <v>126309.99999999999</v>
      </c>
      <c r="P29" s="203">
        <f>VLOOKUP($A29,[3]futuresATR!$A$2:$F$80,4)</f>
        <v>17.670000000000002</v>
      </c>
      <c r="Q29" s="155">
        <f t="shared" si="11"/>
        <v>1767.0000000000002</v>
      </c>
      <c r="R29" s="145">
        <f t="shared" si="6"/>
        <v>1</v>
      </c>
      <c r="S29" s="140">
        <f t="shared" si="1"/>
        <v>126309.99999999999</v>
      </c>
      <c r="T29" s="111">
        <f t="shared" si="7"/>
        <v>1</v>
      </c>
      <c r="U29" s="111">
        <f t="shared" si="8"/>
        <v>14</v>
      </c>
      <c r="V29" s="163">
        <f t="shared" si="9"/>
        <v>1</v>
      </c>
      <c r="W29" s="163">
        <f t="shared" si="10"/>
        <v>1767.0000000000002</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8714</v>
      </c>
      <c r="O30" s="156">
        <f t="shared" si="5"/>
        <v>56074.64607464608</v>
      </c>
      <c r="P30" s="203">
        <f>VLOOKUP($A30,[3]futuresATR!$A$2:$F$80,4)</f>
        <v>169.90629921300001</v>
      </c>
      <c r="Q30" s="155">
        <f t="shared" si="11"/>
        <v>1093.348128783784</v>
      </c>
      <c r="R30" s="145">
        <f t="shared" si="6"/>
        <v>2</v>
      </c>
      <c r="S30" s="140">
        <f t="shared" si="1"/>
        <v>112149.29214929216</v>
      </c>
      <c r="T30" s="111">
        <f t="shared" si="7"/>
        <v>2</v>
      </c>
      <c r="U30" s="111">
        <f t="shared" si="8"/>
        <v>28</v>
      </c>
      <c r="V30" s="163">
        <f t="shared" si="9"/>
        <v>2</v>
      </c>
      <c r="W30" s="163">
        <f t="shared" si="10"/>
        <v>2186.696257567568</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216.55</v>
      </c>
      <c r="O31" s="156">
        <f t="shared" si="5"/>
        <v>54137.5</v>
      </c>
      <c r="P31" s="203">
        <f>VLOOKUP($A31,[3]futuresATR!$A$2:$F$80,4)</f>
        <v>4.4484418164999999</v>
      </c>
      <c r="Q31" s="155">
        <f t="shared" si="11"/>
        <v>1112.1104541249999</v>
      </c>
      <c r="R31" s="145">
        <f t="shared" si="6"/>
        <v>2</v>
      </c>
      <c r="S31" s="140">
        <f t="shared" si="1"/>
        <v>108275</v>
      </c>
      <c r="T31" s="111">
        <f t="shared" si="7"/>
        <v>2</v>
      </c>
      <c r="U31" s="111">
        <f t="shared" si="8"/>
        <v>28</v>
      </c>
      <c r="V31" s="163">
        <f t="shared" si="9"/>
        <v>2</v>
      </c>
      <c r="W31" s="163">
        <f t="shared" si="10"/>
        <v>2224.2209082499999</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20893</v>
      </c>
      <c r="O32" s="156">
        <f t="shared" si="5"/>
        <v>134446.58944658947</v>
      </c>
      <c r="P32" s="203">
        <f>VLOOKUP($A32,[3]futuresATR!$A$2:$F$80,4)</f>
        <v>330.43926739599999</v>
      </c>
      <c r="Q32" s="155">
        <f t="shared" si="11"/>
        <v>2126.3788120720724</v>
      </c>
      <c r="R32" s="145">
        <f t="shared" si="6"/>
        <v>1</v>
      </c>
      <c r="S32" s="140">
        <f t="shared" si="1"/>
        <v>134446.58944658947</v>
      </c>
      <c r="T32" s="111">
        <f t="shared" si="7"/>
        <v>1</v>
      </c>
      <c r="U32" s="111">
        <f t="shared" si="8"/>
        <v>14</v>
      </c>
      <c r="V32" s="163">
        <f t="shared" si="9"/>
        <v>1</v>
      </c>
      <c r="W32" s="163">
        <f t="shared" si="10"/>
        <v>2126.3788120720724</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1.5317000000000001</v>
      </c>
      <c r="O33" s="156">
        <f t="shared" si="5"/>
        <v>64331.4</v>
      </c>
      <c r="P33" s="203">
        <f>VLOOKUP($A33,[3]futuresATR!$A$2:$F$80,4)</f>
        <v>3.9701058999999997E-2</v>
      </c>
      <c r="Q33" s="155">
        <f t="shared" si="11"/>
        <v>1667.4444779999999</v>
      </c>
      <c r="R33" s="145">
        <f t="shared" si="6"/>
        <v>1</v>
      </c>
      <c r="S33" s="140">
        <f t="shared" si="1"/>
        <v>64331.4</v>
      </c>
      <c r="T33" s="111">
        <f t="shared" si="7"/>
        <v>1</v>
      </c>
      <c r="U33" s="111">
        <f t="shared" si="8"/>
        <v>14</v>
      </c>
      <c r="V33" s="163">
        <f t="shared" si="9"/>
        <v>1</v>
      </c>
      <c r="W33" s="163">
        <f t="shared" si="10"/>
        <v>1667.4444779999999</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0.94820000000000004</v>
      </c>
      <c r="O34" s="176">
        <f>N34*I34/H34/100</f>
        <v>118525</v>
      </c>
      <c r="P34" s="203">
        <f>VLOOKUP($A34,[3]futuresATR!$A$2:$F$80,4)</f>
        <v>1.04911745E-2</v>
      </c>
      <c r="Q34" s="162">
        <f>P34*I34/H34/100</f>
        <v>1311.3968124999999</v>
      </c>
      <c r="R34" s="145">
        <f t="shared" si="6"/>
        <v>2</v>
      </c>
      <c r="S34" s="140">
        <f t="shared" ref="S34:S65" si="12">R34*O34</f>
        <v>237050</v>
      </c>
      <c r="T34" s="111">
        <f t="shared" si="7"/>
        <v>2</v>
      </c>
      <c r="U34" s="111">
        <f t="shared" si="8"/>
        <v>28</v>
      </c>
      <c r="V34" s="163">
        <f t="shared" si="9"/>
        <v>2</v>
      </c>
      <c r="W34" s="163">
        <f t="shared" si="10"/>
        <v>2622.7936249999998</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142.9</v>
      </c>
      <c r="O35" s="156">
        <f t="shared" si="5"/>
        <v>53587.5</v>
      </c>
      <c r="P35" s="203">
        <f>VLOOKUP($A35,[3]futuresATR!$A$2:$F$80,4)</f>
        <v>4.4926405625000001</v>
      </c>
      <c r="Q35" s="155">
        <f t="shared" ref="Q35:Q51" si="14">P35*I35/H35</f>
        <v>1684.7402109375</v>
      </c>
      <c r="R35" s="145">
        <f t="shared" si="6"/>
        <v>1</v>
      </c>
      <c r="S35" s="140">
        <f t="shared" si="12"/>
        <v>53587.5</v>
      </c>
      <c r="T35" s="111">
        <f t="shared" si="7"/>
        <v>1</v>
      </c>
      <c r="U35" s="111">
        <f t="shared" si="8"/>
        <v>14</v>
      </c>
      <c r="V35" s="163">
        <f t="shared" si="9"/>
        <v>1</v>
      </c>
      <c r="W35" s="163">
        <f t="shared" si="10"/>
        <v>1684.7402109375</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445.5</v>
      </c>
      <c r="O36" s="156">
        <f t="shared" si="5"/>
        <v>22275</v>
      </c>
      <c r="P36" s="203">
        <f>VLOOKUP($A36,[3]futuresATR!$A$2:$F$80,4)</f>
        <v>11.832977558</v>
      </c>
      <c r="Q36" s="155">
        <f t="shared" si="14"/>
        <v>591.6488779</v>
      </c>
      <c r="R36" s="145">
        <f t="shared" si="6"/>
        <v>3</v>
      </c>
      <c r="S36" s="140">
        <f t="shared" si="12"/>
        <v>66825</v>
      </c>
      <c r="T36" s="111">
        <f t="shared" si="7"/>
        <v>3</v>
      </c>
      <c r="U36" s="111">
        <f t="shared" si="8"/>
        <v>42</v>
      </c>
      <c r="V36" s="163">
        <f t="shared" si="9"/>
        <v>3</v>
      </c>
      <c r="W36" s="163">
        <f t="shared" si="10"/>
        <v>1774.9466336999999</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311</v>
      </c>
      <c r="O37" s="156">
        <f t="shared" si="5"/>
        <v>34210</v>
      </c>
      <c r="P37" s="203">
        <f>VLOOKUP($A37,[3]futuresATR!$A$2:$F$80,4)</f>
        <v>6.8799799210000003</v>
      </c>
      <c r="Q37" s="155">
        <f t="shared" si="14"/>
        <v>756.79779131000009</v>
      </c>
      <c r="R37" s="145">
        <f t="shared" si="6"/>
        <v>3</v>
      </c>
      <c r="S37" s="140">
        <f t="shared" si="12"/>
        <v>102630</v>
      </c>
      <c r="T37" s="111">
        <f t="shared" si="7"/>
        <v>3</v>
      </c>
      <c r="U37" s="111">
        <f t="shared" si="8"/>
        <v>42</v>
      </c>
      <c r="V37" s="163">
        <f t="shared" si="9"/>
        <v>3</v>
      </c>
      <c r="W37" s="163">
        <f t="shared" si="10"/>
        <v>2270.3933739300001</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113.85</v>
      </c>
      <c r="O38" s="156">
        <f t="shared" si="5"/>
        <v>45540</v>
      </c>
      <c r="P38" s="203">
        <f>VLOOKUP($A38,[3]futuresATR!$A$2:$F$80,4)</f>
        <v>2.1425000000000001</v>
      </c>
      <c r="Q38" s="155">
        <f t="shared" si="14"/>
        <v>857</v>
      </c>
      <c r="R38" s="145">
        <f t="shared" si="6"/>
        <v>2</v>
      </c>
      <c r="S38" s="140">
        <f t="shared" si="12"/>
        <v>91080</v>
      </c>
      <c r="T38" s="111">
        <f t="shared" si="7"/>
        <v>2</v>
      </c>
      <c r="U38" s="111">
        <f t="shared" si="8"/>
        <v>28</v>
      </c>
      <c r="V38" s="163">
        <f t="shared" si="9"/>
        <v>2</v>
      </c>
      <c r="W38" s="163">
        <f t="shared" si="10"/>
        <v>1714</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52.81</v>
      </c>
      <c r="O39" s="156">
        <f t="shared" si="5"/>
        <v>52810</v>
      </c>
      <c r="P39" s="203">
        <f>VLOOKUP($A39,[3]futuresATR!$A$2:$F$80,4)</f>
        <v>1.3260000000000001</v>
      </c>
      <c r="Q39" s="155">
        <f t="shared" si="14"/>
        <v>1326</v>
      </c>
      <c r="R39" s="145">
        <f t="shared" si="6"/>
        <v>2</v>
      </c>
      <c r="S39" s="140">
        <f t="shared" si="12"/>
        <v>105620</v>
      </c>
      <c r="T39" s="111">
        <f t="shared" si="7"/>
        <v>2</v>
      </c>
      <c r="U39" s="111">
        <f t="shared" si="8"/>
        <v>28</v>
      </c>
      <c r="V39" s="163">
        <f t="shared" si="9"/>
        <v>2</v>
      </c>
      <c r="W39" s="163">
        <f t="shared" si="10"/>
        <v>2652</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452.5</v>
      </c>
      <c r="O40" s="156">
        <f t="shared" si="5"/>
        <v>45250</v>
      </c>
      <c r="P40" s="203">
        <f>VLOOKUP($A40,[3]futuresATR!$A$2:$F$80,4)</f>
        <v>12.881524803</v>
      </c>
      <c r="Q40" s="155">
        <f t="shared" si="14"/>
        <v>1288.1524803</v>
      </c>
      <c r="R40" s="145">
        <f t="shared" si="6"/>
        <v>2</v>
      </c>
      <c r="S40" s="140">
        <f t="shared" si="12"/>
        <v>90500</v>
      </c>
      <c r="T40" s="111">
        <f t="shared" si="7"/>
        <v>2</v>
      </c>
      <c r="U40" s="111">
        <f t="shared" si="8"/>
        <v>28</v>
      </c>
      <c r="V40" s="163">
        <f t="shared" si="9"/>
        <v>2</v>
      </c>
      <c r="W40" s="163">
        <f t="shared" si="10"/>
        <v>2576.3049606</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85.45</v>
      </c>
      <c r="O41" s="156">
        <f t="shared" si="5"/>
        <v>34180</v>
      </c>
      <c r="P41" s="203">
        <f>VLOOKUP($A41,[3]futuresATR!$A$2:$F$80,4)</f>
        <v>1.5119218615000001</v>
      </c>
      <c r="Q41" s="155">
        <f t="shared" si="14"/>
        <v>604.76874459999999</v>
      </c>
      <c r="R41" s="145">
        <f t="shared" si="6"/>
        <v>3</v>
      </c>
      <c r="S41" s="140">
        <f t="shared" si="12"/>
        <v>102540</v>
      </c>
      <c r="T41" s="111">
        <f t="shared" si="7"/>
        <v>3</v>
      </c>
      <c r="U41" s="111">
        <f t="shared" si="8"/>
        <v>42</v>
      </c>
      <c r="V41" s="163">
        <f t="shared" si="9"/>
        <v>3</v>
      </c>
      <c r="W41" s="163">
        <f t="shared" si="10"/>
        <v>1814.3062338</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1718</v>
      </c>
      <c r="O42" s="156">
        <f t="shared" si="5"/>
        <v>17180</v>
      </c>
      <c r="P42" s="203">
        <f>VLOOKUP($A42,[3]futuresATR!$A$2:$F$80,4)</f>
        <v>31.525822470000001</v>
      </c>
      <c r="Q42" s="155">
        <f>P42*I42/H42</f>
        <v>315.25822470000003</v>
      </c>
      <c r="R42" s="145">
        <f t="shared" si="6"/>
        <v>6</v>
      </c>
      <c r="S42" s="140">
        <f t="shared" si="12"/>
        <v>103080</v>
      </c>
      <c r="T42" s="111">
        <f t="shared" si="7"/>
        <v>6</v>
      </c>
      <c r="U42" s="111">
        <f t="shared" si="8"/>
        <v>84</v>
      </c>
      <c r="V42" s="163">
        <f>IF(ROUND(T42*Q42/$R$1,0)&lt;1,0,T42)</f>
        <v>6</v>
      </c>
      <c r="W42" s="163">
        <f t="shared" si="10"/>
        <v>1891.5493482000002</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533.70000000000005</v>
      </c>
      <c r="O43" s="156">
        <f t="shared" si="5"/>
        <v>26685.000000000004</v>
      </c>
      <c r="P43" s="203">
        <f>VLOOKUP($A43,[3]futuresATR!$A$2:$F$80,4)</f>
        <v>10.685</v>
      </c>
      <c r="Q43" s="155">
        <f t="shared" si="14"/>
        <v>534.25</v>
      </c>
      <c r="R43" s="145">
        <f t="shared" si="6"/>
        <v>4</v>
      </c>
      <c r="S43" s="140">
        <f t="shared" si="12"/>
        <v>106740.00000000001</v>
      </c>
      <c r="T43" s="111">
        <f t="shared" si="7"/>
        <v>4</v>
      </c>
      <c r="U43" s="111">
        <f t="shared" si="8"/>
        <v>56</v>
      </c>
      <c r="V43" s="163">
        <f t="shared" si="9"/>
        <v>4</v>
      </c>
      <c r="W43" s="163">
        <f t="shared" si="10"/>
        <v>2137</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844.9</v>
      </c>
      <c r="O44" s="156">
        <f t="shared" si="5"/>
        <v>42245</v>
      </c>
      <c r="P44" s="203">
        <f>VLOOKUP($A44,[3]futuresATR!$A$2:$F$80,4)</f>
        <v>12.814506494</v>
      </c>
      <c r="Q44" s="155">
        <f t="shared" si="14"/>
        <v>640.72532469999999</v>
      </c>
      <c r="R44" s="145">
        <f t="shared" si="6"/>
        <v>3</v>
      </c>
      <c r="S44" s="140">
        <f t="shared" si="12"/>
        <v>126735</v>
      </c>
      <c r="T44" s="111">
        <f t="shared" si="7"/>
        <v>3</v>
      </c>
      <c r="U44" s="111">
        <f t="shared" si="8"/>
        <v>42</v>
      </c>
      <c r="V44" s="163">
        <f t="shared" si="9"/>
        <v>3</v>
      </c>
      <c r="W44" s="163">
        <f t="shared" si="10"/>
        <v>1922.1759741000001</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0.87841814460519507</v>
      </c>
      <c r="I45">
        <v>10</v>
      </c>
      <c r="J45">
        <v>0.1</v>
      </c>
      <c r="K45" t="s">
        <v>299</v>
      </c>
      <c r="M45" s="134" t="s">
        <v>629</v>
      </c>
      <c r="N45" s="202">
        <f>VLOOKUP($A45,[3]futuresATR!$A$2:$F$80,3)</f>
        <v>8814.2999999999993</v>
      </c>
      <c r="O45" s="156">
        <f t="shared" si="5"/>
        <v>100342.87262999998</v>
      </c>
      <c r="P45" s="203">
        <f>VLOOKUP($A45,[3]futuresATR!$A$2:$F$80,4)</f>
        <v>168.196167981</v>
      </c>
      <c r="Q45" s="155">
        <f t="shared" si="14"/>
        <v>1914.761995912502</v>
      </c>
      <c r="R45" s="145">
        <f t="shared" si="6"/>
        <v>1</v>
      </c>
      <c r="S45" s="140">
        <f t="shared" si="12"/>
        <v>100342.87262999998</v>
      </c>
      <c r="T45" s="111">
        <f t="shared" si="7"/>
        <v>1</v>
      </c>
      <c r="U45" s="111">
        <f t="shared" si="8"/>
        <v>14</v>
      </c>
      <c r="V45" s="163">
        <f t="shared" si="9"/>
        <v>1</v>
      </c>
      <c r="W45" s="163">
        <f t="shared" si="10"/>
        <v>1914.761995912502</v>
      </c>
      <c r="X45" t="s">
        <v>911</v>
      </c>
      <c r="Y45">
        <v>2</v>
      </c>
      <c r="Z45">
        <v>8908.6</v>
      </c>
      <c r="AA45" s="138">
        <v>0</v>
      </c>
      <c r="AB45" t="s">
        <v>915</v>
      </c>
      <c r="AC45">
        <v>8979</v>
      </c>
      <c r="AD45" s="109">
        <v>-1569</v>
      </c>
      <c r="AE45" s="109">
        <v>0</v>
      </c>
      <c r="AF45" s="169">
        <f t="shared" si="2"/>
        <v>-70.399999999999636</v>
      </c>
      <c r="AG45" s="145">
        <f t="shared" si="13"/>
        <v>-1602.8812799999914</v>
      </c>
      <c r="AH45" s="142">
        <f t="shared" si="4"/>
        <v>33.88127999999142</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5.4210000000000001E-2</v>
      </c>
      <c r="O46" s="156">
        <f t="shared" si="5"/>
        <v>27105</v>
      </c>
      <c r="P46" s="203">
        <f>VLOOKUP($A46,[3]futuresATR!$A$2:$F$80,4)</f>
        <v>6.3633549999999998E-4</v>
      </c>
      <c r="Q46" s="155">
        <f t="shared" si="14"/>
        <v>318.16775000000001</v>
      </c>
      <c r="R46" s="145">
        <f t="shared" si="6"/>
        <v>6</v>
      </c>
      <c r="S46" s="140">
        <f t="shared" si="12"/>
        <v>162630</v>
      </c>
      <c r="T46" s="111">
        <f t="shared" si="7"/>
        <v>6</v>
      </c>
      <c r="U46" s="111">
        <f t="shared" si="8"/>
        <v>84</v>
      </c>
      <c r="V46" s="163">
        <f t="shared" si="9"/>
        <v>6</v>
      </c>
      <c r="W46" s="163">
        <f t="shared" si="10"/>
        <v>1909.0065</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531</v>
      </c>
      <c r="O47" s="156">
        <f t="shared" si="5"/>
        <v>26550</v>
      </c>
      <c r="P47" s="203">
        <f>VLOOKUP($A47,[3]futuresATR!$A$2:$F$80,4)</f>
        <v>9.6850082665000006</v>
      </c>
      <c r="Q47" s="155">
        <f t="shared" si="14"/>
        <v>484.25041332500001</v>
      </c>
      <c r="R47" s="145">
        <f t="shared" si="6"/>
        <v>4</v>
      </c>
      <c r="S47" s="140">
        <f t="shared" si="12"/>
        <v>106200</v>
      </c>
      <c r="T47" s="111">
        <f t="shared" si="7"/>
        <v>4</v>
      </c>
      <c r="U47" s="111">
        <f t="shared" si="8"/>
        <v>56</v>
      </c>
      <c r="V47" s="163">
        <f t="shared" si="9"/>
        <v>4</v>
      </c>
      <c r="W47" s="163">
        <f t="shared" si="10"/>
        <v>1937.0016533</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0.72130000000000005</v>
      </c>
      <c r="O48" s="156">
        <f t="shared" si="5"/>
        <v>72130</v>
      </c>
      <c r="P48" s="203">
        <f>VLOOKUP($A48,[3]futuresATR!$A$2:$F$80,4)</f>
        <v>8.0512450000000003E-3</v>
      </c>
      <c r="Q48" s="155">
        <f t="shared" si="14"/>
        <v>805.12450000000001</v>
      </c>
      <c r="R48" s="145">
        <f t="shared" si="6"/>
        <v>2</v>
      </c>
      <c r="S48" s="140">
        <f t="shared" si="12"/>
        <v>144260</v>
      </c>
      <c r="T48" s="111">
        <f t="shared" si="7"/>
        <v>2</v>
      </c>
      <c r="U48" s="111">
        <f t="shared" si="8"/>
        <v>28</v>
      </c>
      <c r="V48" s="163">
        <f t="shared" si="9"/>
        <v>2</v>
      </c>
      <c r="W48" s="163">
        <f t="shared" si="10"/>
        <v>1610.249</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2.7440000000000002</v>
      </c>
      <c r="O49" s="156">
        <f t="shared" si="5"/>
        <v>27440.000000000004</v>
      </c>
      <c r="P49" s="203">
        <f>VLOOKUP($A49,[3]futuresATR!$A$2:$F$80,4)</f>
        <v>8.5944277499999999E-2</v>
      </c>
      <c r="Q49" s="155">
        <f t="shared" si="14"/>
        <v>859.44277499999998</v>
      </c>
      <c r="R49" s="145">
        <f t="shared" si="6"/>
        <v>2</v>
      </c>
      <c r="S49" s="140">
        <f t="shared" si="12"/>
        <v>54880.000000000007</v>
      </c>
      <c r="T49" s="111">
        <f t="shared" si="7"/>
        <v>2</v>
      </c>
      <c r="U49" s="111">
        <f t="shared" si="8"/>
        <v>28</v>
      </c>
      <c r="V49" s="163">
        <f t="shared" si="9"/>
        <v>2</v>
      </c>
      <c r="W49" s="163">
        <f t="shared" si="10"/>
        <v>1718.88555</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106.128</v>
      </c>
      <c r="I50" s="148">
        <f>500</f>
        <v>500</v>
      </c>
      <c r="J50" s="113">
        <v>5</v>
      </c>
      <c r="K50" s="113" t="s">
        <v>299</v>
      </c>
      <c r="L50" s="113" t="s">
        <v>382</v>
      </c>
      <c r="M50" s="149" t="s">
        <v>703</v>
      </c>
      <c r="N50" s="202">
        <f>VLOOKUP($A50,[3]futuresATR!$A$2:$F$80,3)</f>
        <v>16495</v>
      </c>
      <c r="O50" s="156">
        <f t="shared" si="5"/>
        <v>77712.761947836581</v>
      </c>
      <c r="P50" s="203">
        <f>VLOOKUP($A50,[3]futuresATR!$A$2:$F$80,4)</f>
        <v>370.25414688400002</v>
      </c>
      <c r="Q50" s="155">
        <f t="shared" si="14"/>
        <v>1744.3754093358964</v>
      </c>
      <c r="R50" s="145">
        <f t="shared" si="6"/>
        <v>1</v>
      </c>
      <c r="S50" s="140">
        <f t="shared" si="12"/>
        <v>77712.761947836581</v>
      </c>
      <c r="T50" s="111">
        <f t="shared" si="7"/>
        <v>1</v>
      </c>
      <c r="U50" s="111">
        <f t="shared" si="8"/>
        <v>14</v>
      </c>
      <c r="V50" s="163">
        <f t="shared" si="9"/>
        <v>1</v>
      </c>
      <c r="W50" s="163">
        <f t="shared" si="10"/>
        <v>1744.3754093358964</v>
      </c>
      <c r="X50" s="161" t="s">
        <v>912</v>
      </c>
      <c r="Y50" s="113">
        <v>2</v>
      </c>
      <c r="Z50" s="113">
        <v>16645</v>
      </c>
      <c r="AA50" s="165">
        <v>35</v>
      </c>
      <c r="AB50" s="164">
        <v>2.0999999999999999E-3</v>
      </c>
      <c r="AC50" s="113">
        <v>16680</v>
      </c>
      <c r="AD50" s="165">
        <v>350</v>
      </c>
      <c r="AE50" s="165">
        <v>0</v>
      </c>
      <c r="AF50" s="169">
        <f t="shared" si="2"/>
        <v>-35</v>
      </c>
      <c r="AG50" s="145">
        <f t="shared" si="13"/>
        <v>-329.79044173074021</v>
      </c>
      <c r="AH50" s="142">
        <f t="shared" si="4"/>
        <v>-20.209558269259787</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4462.5</v>
      </c>
      <c r="O51" s="156">
        <f t="shared" si="5"/>
        <v>89250</v>
      </c>
      <c r="P51" s="203">
        <f>VLOOKUP($A51,[3]futuresATR!$A$2:$F$80,4)</f>
        <v>44.960507194500003</v>
      </c>
      <c r="Q51" s="155">
        <f t="shared" si="14"/>
        <v>899.21014389000004</v>
      </c>
      <c r="R51" s="145">
        <f t="shared" si="6"/>
        <v>2</v>
      </c>
      <c r="S51" s="140">
        <f t="shared" si="12"/>
        <v>178500</v>
      </c>
      <c r="T51" s="111">
        <f t="shared" si="7"/>
        <v>2</v>
      </c>
      <c r="U51" s="111">
        <f t="shared" si="8"/>
        <v>28</v>
      </c>
      <c r="V51" s="163">
        <f t="shared" si="9"/>
        <v>2</v>
      </c>
      <c r="W51" s="163">
        <f t="shared" si="10"/>
        <v>1798.4202877800001</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210</v>
      </c>
      <c r="O52" s="156">
        <f t="shared" si="5"/>
        <v>10500</v>
      </c>
      <c r="P52" s="203">
        <f>VLOOKUP($A52,[3]futuresATR!$A$2:$F$80,4)</f>
        <v>6.2584033615000001</v>
      </c>
      <c r="Q52" s="177">
        <f>P52*I52/H52</f>
        <v>312.92016807499999</v>
      </c>
      <c r="R52" s="145">
        <f t="shared" si="6"/>
        <v>6</v>
      </c>
      <c r="S52" s="140">
        <f t="shared" si="12"/>
        <v>63000</v>
      </c>
      <c r="T52" s="111">
        <f t="shared" si="7"/>
        <v>6</v>
      </c>
      <c r="U52" s="111">
        <f t="shared" si="8"/>
        <v>84</v>
      </c>
      <c r="V52" s="163">
        <f t="shared" si="9"/>
        <v>6</v>
      </c>
      <c r="W52" s="163">
        <f t="shared" si="10"/>
        <v>1877.52100845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171.55</v>
      </c>
      <c r="O53" s="156">
        <f t="shared" si="5"/>
        <v>25732.5</v>
      </c>
      <c r="P53" s="203">
        <f>VLOOKUP($A53,[3]futuresATR!$A$2:$F$80,4)</f>
        <v>4.7855224104999996</v>
      </c>
      <c r="Q53" s="155">
        <f t="shared" ref="Q53:Q61" si="15">P53*I53/H53</f>
        <v>717.82836157499992</v>
      </c>
      <c r="R53" s="145">
        <f t="shared" si="6"/>
        <v>3</v>
      </c>
      <c r="S53" s="140">
        <f t="shared" si="12"/>
        <v>77197.5</v>
      </c>
      <c r="T53" s="111">
        <f t="shared" si="7"/>
        <v>3</v>
      </c>
      <c r="U53" s="111">
        <f t="shared" si="8"/>
        <v>42</v>
      </c>
      <c r="V53" s="163">
        <f t="shared" si="9"/>
        <v>3</v>
      </c>
      <c r="W53" s="163">
        <f t="shared" si="10"/>
        <v>2153.485084725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565.9</v>
      </c>
      <c r="O54" s="156">
        <f t="shared" si="5"/>
        <v>56590</v>
      </c>
      <c r="P54" s="203">
        <f>VLOOKUP($A54,[3]futuresATR!$A$2:$F$80,4)</f>
        <v>15.8</v>
      </c>
      <c r="Q54" s="155">
        <f t="shared" si="15"/>
        <v>1580</v>
      </c>
      <c r="R54" s="145">
        <f t="shared" si="6"/>
        <v>1</v>
      </c>
      <c r="S54" s="140">
        <f t="shared" si="12"/>
        <v>56590</v>
      </c>
      <c r="T54" s="111">
        <f t="shared" si="7"/>
        <v>1</v>
      </c>
      <c r="U54" s="111">
        <f t="shared" si="8"/>
        <v>14</v>
      </c>
      <c r="V54" s="163">
        <f t="shared" si="9"/>
        <v>1</v>
      </c>
      <c r="W54" s="163">
        <f t="shared" si="10"/>
        <v>1580</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968.1</v>
      </c>
      <c r="O55" s="156">
        <f t="shared" si="5"/>
        <v>48405</v>
      </c>
      <c r="P55" s="203">
        <f>VLOOKUP($A55,[3]futuresATR!$A$2:$F$80,4)</f>
        <v>19.548295372999998</v>
      </c>
      <c r="Q55" s="155">
        <f t="shared" si="15"/>
        <v>977.41476864999993</v>
      </c>
      <c r="R55" s="145">
        <f t="shared" si="6"/>
        <v>2</v>
      </c>
      <c r="S55" s="140">
        <f t="shared" si="12"/>
        <v>96810</v>
      </c>
      <c r="T55" s="111">
        <f t="shared" si="7"/>
        <v>2</v>
      </c>
      <c r="U55" s="111">
        <f t="shared" si="8"/>
        <v>28</v>
      </c>
      <c r="V55" s="163">
        <f t="shared" si="9"/>
        <v>2</v>
      </c>
      <c r="W55" s="163">
        <f t="shared" si="10"/>
        <v>1954.8295372999999</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1.6115999999999999</v>
      </c>
      <c r="O56" s="156">
        <f t="shared" si="5"/>
        <v>67687.199999999997</v>
      </c>
      <c r="P56" s="203">
        <f>VLOOKUP($A56,[3]futuresATR!$A$2:$F$80,4)</f>
        <v>4.67565125E-2</v>
      </c>
      <c r="Q56" s="155">
        <f t="shared" si="15"/>
        <v>1963.7735250000001</v>
      </c>
      <c r="R56" s="145">
        <f t="shared" si="6"/>
        <v>1</v>
      </c>
      <c r="S56" s="140">
        <f t="shared" si="12"/>
        <v>67687.199999999997</v>
      </c>
      <c r="T56" s="111">
        <f t="shared" si="7"/>
        <v>1</v>
      </c>
      <c r="U56" s="111">
        <f t="shared" si="8"/>
        <v>14</v>
      </c>
      <c r="V56" s="163">
        <f t="shared" si="9"/>
        <v>1</v>
      </c>
      <c r="W56" s="163">
        <f t="shared" si="10"/>
        <v>1963.7735250000001</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11.04</v>
      </c>
      <c r="O57" s="156">
        <f t="shared" si="5"/>
        <v>22080</v>
      </c>
      <c r="P57" s="203">
        <f>VLOOKUP($A57,[3]futuresATR!$A$2:$F$80,4)</f>
        <v>0.2672778515</v>
      </c>
      <c r="Q57" s="155">
        <f t="shared" si="15"/>
        <v>534.55570299999999</v>
      </c>
      <c r="R57" s="145">
        <f t="shared" si="6"/>
        <v>4</v>
      </c>
      <c r="S57" s="140">
        <f t="shared" si="12"/>
        <v>88320</v>
      </c>
      <c r="T57" s="111">
        <f t="shared" si="7"/>
        <v>4</v>
      </c>
      <c r="U57" s="111">
        <f t="shared" si="8"/>
        <v>56</v>
      </c>
      <c r="V57" s="163">
        <f t="shared" si="9"/>
        <v>4</v>
      </c>
      <c r="W57" s="163">
        <f t="shared" si="10"/>
        <v>2138.222812</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1.2739</v>
      </c>
      <c r="I58" s="151">
        <v>20</v>
      </c>
      <c r="J58" s="113">
        <v>0.1</v>
      </c>
      <c r="K58" s="113" t="s">
        <v>302</v>
      </c>
      <c r="M58" s="149" t="s">
        <v>499</v>
      </c>
      <c r="N58" s="202">
        <f>VLOOKUP($A58,[3]futuresATR!$A$2:$F$80,3)</f>
        <v>485.2</v>
      </c>
      <c r="O58" s="156">
        <f t="shared" si="5"/>
        <v>7617.5523981474207</v>
      </c>
      <c r="P58" s="203">
        <f>VLOOKUP($A58,[3]futuresATR!$A$2:$F$80,4)</f>
        <v>9.0262192999999993</v>
      </c>
      <c r="Q58" s="155">
        <f t="shared" si="15"/>
        <v>141.71001334484652</v>
      </c>
      <c r="R58" s="145">
        <f t="shared" si="6"/>
        <v>14</v>
      </c>
      <c r="S58" s="140">
        <f t="shared" si="12"/>
        <v>106645.7335740639</v>
      </c>
      <c r="T58" s="111">
        <f t="shared" si="7"/>
        <v>14</v>
      </c>
      <c r="U58" s="111">
        <f t="shared" si="8"/>
        <v>196</v>
      </c>
      <c r="V58" s="163">
        <f t="shared" si="9"/>
        <v>14</v>
      </c>
      <c r="W58" s="163">
        <f t="shared" si="10"/>
        <v>1983.9401868278512</v>
      </c>
      <c r="X58" s="113" t="s">
        <v>911</v>
      </c>
      <c r="Y58" s="113">
        <v>28</v>
      </c>
      <c r="Z58" s="113">
        <v>516.20000000000005</v>
      </c>
      <c r="AA58" s="113" t="s">
        <v>1135</v>
      </c>
      <c r="AB58" s="164">
        <v>1.5E-3</v>
      </c>
      <c r="AC58" s="113">
        <v>517</v>
      </c>
      <c r="AD58" s="165">
        <v>-342</v>
      </c>
      <c r="AE58" s="165">
        <v>0</v>
      </c>
      <c r="AF58" s="169">
        <f t="shared" si="2"/>
        <v>-0.79999999999995453</v>
      </c>
      <c r="AG58" s="145">
        <f t="shared" si="13"/>
        <v>-351.67595572648912</v>
      </c>
      <c r="AH58" s="142">
        <f>ABS(AG58)-ABS(AD58)</f>
        <v>9.6759557264891214</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1101.5</v>
      </c>
      <c r="O59" s="156">
        <f t="shared" si="5"/>
        <v>55075</v>
      </c>
      <c r="P59" s="203">
        <f>VLOOKUP($A59,[3]futuresATR!$A$2:$F$80,4)</f>
        <v>27.416501913000001</v>
      </c>
      <c r="Q59" s="155">
        <f t="shared" si="15"/>
        <v>1370.8250956500001</v>
      </c>
      <c r="R59" s="145">
        <f t="shared" si="6"/>
        <v>1</v>
      </c>
      <c r="S59" s="140">
        <f t="shared" si="12"/>
        <v>55075</v>
      </c>
      <c r="T59" s="111">
        <f t="shared" si="7"/>
        <v>1</v>
      </c>
      <c r="U59" s="111">
        <f t="shared" si="8"/>
        <v>14</v>
      </c>
      <c r="V59" s="163">
        <f t="shared" si="9"/>
        <v>1</v>
      </c>
      <c r="W59" s="163">
        <f t="shared" si="10"/>
        <v>1370.8250956500001</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19.190000000000001</v>
      </c>
      <c r="O60" s="156">
        <f t="shared" si="5"/>
        <v>21492.800000000003</v>
      </c>
      <c r="P60" s="203">
        <f>VLOOKUP($A60,[3]futuresATR!$A$2:$F$80,4)</f>
        <v>0.54013615550000005</v>
      </c>
      <c r="Q60" s="155">
        <f t="shared" si="15"/>
        <v>604.95249416000001</v>
      </c>
      <c r="R60" s="145">
        <f t="shared" si="6"/>
        <v>3</v>
      </c>
      <c r="S60" s="140">
        <f t="shared" si="12"/>
        <v>64478.400000000009</v>
      </c>
      <c r="T60" s="111">
        <f t="shared" si="7"/>
        <v>3</v>
      </c>
      <c r="U60" s="111">
        <f t="shared" si="8"/>
        <v>42</v>
      </c>
      <c r="V60" s="163">
        <f t="shared" si="9"/>
        <v>3</v>
      </c>
      <c r="W60" s="163">
        <f t="shared" si="10"/>
        <v>1814.85748248</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1.0490999999999999</v>
      </c>
      <c r="O61" s="156">
        <f t="shared" si="5"/>
        <v>131137.5</v>
      </c>
      <c r="P61" s="203">
        <f>VLOOKUP($A61,[3]futuresATR!$A$2:$F$80,4)</f>
        <v>7.7490694999999997E-3</v>
      </c>
      <c r="Q61" s="155">
        <f t="shared" si="15"/>
        <v>968.63368749999995</v>
      </c>
      <c r="R61" s="145">
        <f t="shared" si="6"/>
        <v>2</v>
      </c>
      <c r="S61" s="140">
        <f t="shared" si="12"/>
        <v>262275</v>
      </c>
      <c r="T61" s="111">
        <f t="shared" si="7"/>
        <v>2</v>
      </c>
      <c r="U61" s="111">
        <f t="shared" si="8"/>
        <v>28</v>
      </c>
      <c r="V61" s="163">
        <f t="shared" si="9"/>
        <v>2</v>
      </c>
      <c r="W61" s="163">
        <f t="shared" si="10"/>
        <v>1937.2673749999999</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1741</v>
      </c>
      <c r="O62" s="176">
        <f>N62*I62/H62/100</f>
        <v>87050</v>
      </c>
      <c r="P62" s="203">
        <f>VLOOKUP($A62,[3]futuresATR!$A$2:$F$80,4)</f>
        <v>33.033649799999999</v>
      </c>
      <c r="Q62" s="162">
        <f>P62*I62/H62/100</f>
        <v>1651.6824899999999</v>
      </c>
      <c r="R62" s="145">
        <f t="shared" si="6"/>
        <v>1</v>
      </c>
      <c r="S62" s="140">
        <f t="shared" si="12"/>
        <v>87050</v>
      </c>
      <c r="T62" s="111">
        <f t="shared" si="7"/>
        <v>1</v>
      </c>
      <c r="U62" s="111">
        <f t="shared" si="8"/>
        <v>14</v>
      </c>
      <c r="V62" s="163">
        <f t="shared" si="9"/>
        <v>1</v>
      </c>
      <c r="W62" s="163">
        <f t="shared" si="10"/>
        <v>1651.6824899999999</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8300</v>
      </c>
      <c r="O63" s="156">
        <f t="shared" si="5"/>
        <v>16600</v>
      </c>
      <c r="P63" s="203">
        <f>VLOOKUP($A63,[3]futuresATR!$A$2:$F$80,4)</f>
        <v>94.775000000000006</v>
      </c>
      <c r="Q63" s="155">
        <f t="shared" ref="Q63:Q80" si="16">P63*I63/H63</f>
        <v>189.55</v>
      </c>
      <c r="R63" s="145">
        <f t="shared" si="6"/>
        <v>11</v>
      </c>
      <c r="S63" s="140">
        <f t="shared" si="12"/>
        <v>182600</v>
      </c>
      <c r="T63" s="111">
        <f t="shared" si="7"/>
        <v>11</v>
      </c>
      <c r="U63" s="111">
        <f t="shared" si="8"/>
        <v>154</v>
      </c>
      <c r="V63" s="163">
        <f t="shared" si="9"/>
        <v>11</v>
      </c>
      <c r="W63" s="163">
        <f t="shared" si="10"/>
        <v>2085.0500000000002</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106.128</v>
      </c>
      <c r="I64" s="113">
        <v>100000</v>
      </c>
      <c r="J64" s="113">
        <v>0.01</v>
      </c>
      <c r="K64" s="113" t="s">
        <v>1223</v>
      </c>
      <c r="L64" s="113"/>
      <c r="M64" s="149" t="s">
        <v>452</v>
      </c>
      <c r="N64" s="202">
        <f>VLOOKUP($A64,[3]futuresATR!$A$2:$F$80,3)</f>
        <v>152.15</v>
      </c>
      <c r="O64" s="156">
        <f t="shared" si="5"/>
        <v>143364.6163123775</v>
      </c>
      <c r="P64" s="203">
        <f>VLOOKUP($A64,[3]futuresATR!$A$2:$F$80,4)</f>
        <v>0.212464808</v>
      </c>
      <c r="Q64" s="155">
        <f t="shared" si="16"/>
        <v>200.19675109301977</v>
      </c>
      <c r="R64" s="145">
        <f t="shared" si="6"/>
        <v>10</v>
      </c>
      <c r="S64" s="140">
        <f t="shared" si="12"/>
        <v>1433646.163123775</v>
      </c>
      <c r="T64" s="111">
        <f t="shared" si="7"/>
        <v>10</v>
      </c>
      <c r="U64" s="111">
        <f t="shared" si="8"/>
        <v>140</v>
      </c>
      <c r="V64" s="163">
        <f t="shared" si="9"/>
        <v>10</v>
      </c>
      <c r="W64" s="163">
        <f t="shared" si="10"/>
        <v>2001.9675109301977</v>
      </c>
      <c r="X64" s="113" t="s">
        <v>911</v>
      </c>
      <c r="Y64" s="113">
        <v>10</v>
      </c>
      <c r="Z64" s="113">
        <v>152</v>
      </c>
      <c r="AA64" s="113" t="s">
        <v>1152</v>
      </c>
      <c r="AB64" s="164" t="s">
        <v>918</v>
      </c>
      <c r="AC64" s="113">
        <v>152.01</v>
      </c>
      <c r="AD64" s="165">
        <v>-91</v>
      </c>
      <c r="AE64" s="165">
        <v>147</v>
      </c>
      <c r="AF64" s="169">
        <f t="shared" si="2"/>
        <v>-9.9999999999909051E-3</v>
      </c>
      <c r="AG64" s="145">
        <f t="shared" si="13"/>
        <v>-94.225840494411514</v>
      </c>
      <c r="AH64" s="142">
        <f t="shared" si="4"/>
        <v>3.2258404944115142</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381</v>
      </c>
      <c r="O65" s="156">
        <f t="shared" si="5"/>
        <v>38100</v>
      </c>
      <c r="P65" s="203">
        <f>VLOOKUP($A65,[3]futuresATR!$A$2:$F$80,4)</f>
        <v>11.797382468</v>
      </c>
      <c r="Q65" s="155">
        <f t="shared" si="16"/>
        <v>1179.7382468000001</v>
      </c>
      <c r="R65" s="145">
        <f t="shared" si="6"/>
        <v>2</v>
      </c>
      <c r="S65" s="140">
        <f t="shared" si="12"/>
        <v>76200</v>
      </c>
      <c r="T65" s="111">
        <f t="shared" si="7"/>
        <v>2</v>
      </c>
      <c r="U65" s="111">
        <f t="shared" si="8"/>
        <v>28</v>
      </c>
      <c r="V65" s="163">
        <f t="shared" si="9"/>
        <v>2</v>
      </c>
      <c r="W65" s="163">
        <f t="shared" si="10"/>
        <v>2359.4764936000001</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0.95679000000000003</v>
      </c>
      <c r="I66" s="113">
        <v>10</v>
      </c>
      <c r="J66" s="113">
        <v>1</v>
      </c>
      <c r="K66" s="113" t="s">
        <v>299</v>
      </c>
      <c r="L66" s="113" t="s">
        <v>881</v>
      </c>
      <c r="M66" s="149" t="s">
        <v>755</v>
      </c>
      <c r="N66" s="202">
        <f>VLOOKUP($A66,[3]futuresATR!$A$2:$F$80,3)</f>
        <v>7981</v>
      </c>
      <c r="O66" s="156">
        <f t="shared" si="5"/>
        <v>83414.333343784951</v>
      </c>
      <c r="P66" s="203">
        <f>VLOOKUP($A66,[3]futuresATR!$A$2:$F$80,4)</f>
        <v>117.454829807</v>
      </c>
      <c r="Q66" s="155">
        <f t="shared" si="16"/>
        <v>1227.5925731560737</v>
      </c>
      <c r="R66" s="145">
        <f t="shared" si="6"/>
        <v>2</v>
      </c>
      <c r="S66" s="140">
        <f t="shared" ref="S66:S80" si="17">R66*O66</f>
        <v>166828.6666875699</v>
      </c>
      <c r="T66" s="111">
        <f t="shared" si="7"/>
        <v>2</v>
      </c>
      <c r="U66" s="111">
        <f t="shared" si="8"/>
        <v>28</v>
      </c>
      <c r="V66" s="163">
        <f t="shared" si="9"/>
        <v>2</v>
      </c>
      <c r="W66" s="163">
        <f t="shared" si="10"/>
        <v>2455.1851463121475</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-3971.6134156920534</v>
      </c>
      <c r="AH66" s="142">
        <f t="shared" ref="AH66:AH75" si="20">ABS(AG66)-ABS(AD66)</f>
        <v>135.61341569205342</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312.7</v>
      </c>
      <c r="O67" s="156">
        <f t="shared" ref="O67:O80" si="21">N67*I67/H67</f>
        <v>45985.294117647056</v>
      </c>
      <c r="P67" s="203">
        <f>VLOOKUP($A67,[3]futuresATR!$A$2:$F$80,4)</f>
        <v>4.1174999999999997</v>
      </c>
      <c r="Q67" s="155">
        <f t="shared" si="16"/>
        <v>605.51470588235293</v>
      </c>
      <c r="R67" s="145">
        <f t="shared" ref="R67:R80" si="22">MAX(ROUND($R$1/Q67,0),1)</f>
        <v>3</v>
      </c>
      <c r="S67" s="140">
        <f t="shared" si="17"/>
        <v>137955.88235294117</v>
      </c>
      <c r="T67" s="111">
        <f t="shared" ref="T67:T80" si="23">IF(R67&gt;$T$1,$T$1,R67)</f>
        <v>3</v>
      </c>
      <c r="U67" s="111">
        <f t="shared" ref="U67:U80" si="24">T67*2*7</f>
        <v>42</v>
      </c>
      <c r="V67" s="163">
        <f t="shared" ref="V67:V80" si="25">IF(ROUND(T67*Q67/$R$1,0)&lt;1,0,T67)</f>
        <v>3</v>
      </c>
      <c r="W67" s="163">
        <f t="shared" ref="W67:W80" si="26">V67*Q67</f>
        <v>1816.5441176470588</v>
      </c>
      <c r="X67" s="113" t="s">
        <v>912</v>
      </c>
      <c r="Y67" s="113">
        <v>4</v>
      </c>
      <c r="Z67" s="113">
        <v>317.57</v>
      </c>
      <c r="AA67" s="113" t="s">
        <v>1251</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319.5</v>
      </c>
      <c r="O68" s="156">
        <f t="shared" si="21"/>
        <v>31950</v>
      </c>
      <c r="P68" s="203">
        <f>VLOOKUP($A68,[3]futuresATR!$A$2:$F$80,4)</f>
        <v>4.2610450364999997</v>
      </c>
      <c r="Q68" s="155">
        <f t="shared" si="16"/>
        <v>426.10450364999997</v>
      </c>
      <c r="R68" s="145">
        <f t="shared" si="22"/>
        <v>5</v>
      </c>
      <c r="S68" s="140">
        <f t="shared" si="17"/>
        <v>159750</v>
      </c>
      <c r="T68" s="111">
        <f t="shared" si="23"/>
        <v>5</v>
      </c>
      <c r="U68" s="111">
        <f t="shared" si="24"/>
        <v>70</v>
      </c>
      <c r="V68" s="163">
        <f t="shared" si="25"/>
        <v>5</v>
      </c>
      <c r="W68" s="163">
        <f t="shared" si="26"/>
        <v>2130.5225182499998</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0.87841814460519507</v>
      </c>
      <c r="I69">
        <v>10</v>
      </c>
      <c r="J69">
        <v>1</v>
      </c>
      <c r="K69" t="s">
        <v>299</v>
      </c>
      <c r="L69" t="s">
        <v>883</v>
      </c>
      <c r="M69" s="134" t="s">
        <v>536</v>
      </c>
      <c r="N69" s="202">
        <f>VLOOKUP($A69,[3]futuresATR!$A$2:$F$80,3)</f>
        <v>3027</v>
      </c>
      <c r="O69" s="156">
        <f t="shared" si="21"/>
        <v>34459.670699999995</v>
      </c>
      <c r="P69" s="203">
        <f>VLOOKUP($A69,[3]futuresATR!$A$2:$F$80,4)</f>
        <v>55.069613748999998</v>
      </c>
      <c r="Q69" s="155">
        <f t="shared" si="16"/>
        <v>626.91798987999073</v>
      </c>
      <c r="R69" s="145">
        <f t="shared" si="22"/>
        <v>3</v>
      </c>
      <c r="S69" s="140">
        <f t="shared" si="17"/>
        <v>103379.01209999999</v>
      </c>
      <c r="T69" s="111">
        <f t="shared" si="23"/>
        <v>3</v>
      </c>
      <c r="U69" s="111">
        <f t="shared" si="24"/>
        <v>42</v>
      </c>
      <c r="V69" s="163">
        <f t="shared" si="25"/>
        <v>3</v>
      </c>
      <c r="W69" s="163">
        <f t="shared" si="26"/>
        <v>1880.7539696399722</v>
      </c>
      <c r="X69" t="s">
        <v>912</v>
      </c>
      <c r="Y69">
        <v>3</v>
      </c>
      <c r="Z69">
        <v>2942.67</v>
      </c>
      <c r="AA69" s="138">
        <v>-6</v>
      </c>
      <c r="AB69" t="s">
        <v>922</v>
      </c>
      <c r="AC69">
        <v>3037</v>
      </c>
      <c r="AD69" s="109">
        <v>3164</v>
      </c>
      <c r="AE69" s="109">
        <v>0</v>
      </c>
      <c r="AF69" s="169">
        <f t="shared" si="18"/>
        <v>-94.329999999999927</v>
      </c>
      <c r="AG69" s="145">
        <f t="shared" si="19"/>
        <v>-3221.5864589999969</v>
      </c>
      <c r="AH69" s="142">
        <f t="shared" si="20"/>
        <v>57.586458999996921</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1169.8</v>
      </c>
      <c r="O70" s="156">
        <f t="shared" si="21"/>
        <v>116980</v>
      </c>
      <c r="P70" s="203">
        <f>VLOOKUP($A70,[3]futuresATR!$A$2:$F$80,4)</f>
        <v>15.69683764</v>
      </c>
      <c r="Q70" s="155">
        <f t="shared" si="16"/>
        <v>1569.6837640000001</v>
      </c>
      <c r="R70" s="145">
        <f t="shared" si="22"/>
        <v>1</v>
      </c>
      <c r="S70" s="140">
        <f t="shared" si="17"/>
        <v>116980</v>
      </c>
      <c r="T70" s="111">
        <f t="shared" si="23"/>
        <v>1</v>
      </c>
      <c r="U70" s="111">
        <f t="shared" si="24"/>
        <v>14</v>
      </c>
      <c r="V70" s="163">
        <f t="shared" si="25"/>
        <v>1</v>
      </c>
      <c r="W70" s="163">
        <f t="shared" si="26"/>
        <v>1569.6837640000001</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109.25</v>
      </c>
      <c r="O71" s="156">
        <f t="shared" si="21"/>
        <v>218500</v>
      </c>
      <c r="P71" s="203">
        <f>VLOOKUP($A71,[3]futuresATR!$A$2:$F$80,4)</f>
        <v>0.11757812500000001</v>
      </c>
      <c r="Q71" s="155">
        <f t="shared" si="16"/>
        <v>235.15625</v>
      </c>
      <c r="R71" s="145">
        <f t="shared" si="22"/>
        <v>9</v>
      </c>
      <c r="S71" s="140">
        <f t="shared" si="17"/>
        <v>1966500</v>
      </c>
      <c r="T71" s="111">
        <f t="shared" si="23"/>
        <v>9</v>
      </c>
      <c r="U71" s="111">
        <f t="shared" si="24"/>
        <v>126</v>
      </c>
      <c r="V71" s="163">
        <f t="shared" si="25"/>
        <v>9</v>
      </c>
      <c r="W71" s="163">
        <f t="shared" si="26"/>
        <v>2116.40625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130.8125</v>
      </c>
      <c r="O72" s="156">
        <f t="shared" si="21"/>
        <v>130812.5</v>
      </c>
      <c r="P72" s="203">
        <f>VLOOKUP($A72,[3]futuresATR!$A$2:$F$80,4)</f>
        <v>0.48906250000000001</v>
      </c>
      <c r="Q72" s="155">
        <f t="shared" si="16"/>
        <v>489.0625</v>
      </c>
      <c r="R72" s="145">
        <f t="shared" si="22"/>
        <v>4</v>
      </c>
      <c r="S72" s="140">
        <f t="shared" si="17"/>
        <v>523250</v>
      </c>
      <c r="T72" s="111">
        <f t="shared" si="23"/>
        <v>4</v>
      </c>
      <c r="U72" s="111">
        <f t="shared" si="24"/>
        <v>56</v>
      </c>
      <c r="V72" s="163">
        <f t="shared" si="25"/>
        <v>4</v>
      </c>
      <c r="W72" s="163">
        <f t="shared" si="26"/>
        <v>1956.25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166.09375</v>
      </c>
      <c r="O73" s="156">
        <f t="shared" si="21"/>
        <v>166093.75</v>
      </c>
      <c r="P73" s="203">
        <f>VLOOKUP($A73,[3]futuresATR!$A$2:$F$80,4)</f>
        <v>1.2984374999999999</v>
      </c>
      <c r="Q73" s="155">
        <f t="shared" si="16"/>
        <v>1298.4375</v>
      </c>
      <c r="R73" s="145">
        <f t="shared" si="22"/>
        <v>2</v>
      </c>
      <c r="S73" s="140">
        <f t="shared" si="17"/>
        <v>332187.5</v>
      </c>
      <c r="T73" s="111">
        <f t="shared" si="23"/>
        <v>2</v>
      </c>
      <c r="U73" s="111">
        <f t="shared" si="24"/>
        <v>28</v>
      </c>
      <c r="V73" s="163">
        <f t="shared" si="25"/>
        <v>2</v>
      </c>
      <c r="W73" s="163">
        <f t="shared" si="26"/>
        <v>2596.875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16.675000000000001</v>
      </c>
      <c r="O74" s="156">
        <f t="shared" si="21"/>
        <v>16675</v>
      </c>
      <c r="P74" s="203">
        <f>VLOOKUP($A74,[3]futuresATR!$A$2:$F$80,4)</f>
        <v>1.320653171</v>
      </c>
      <c r="Q74" s="155">
        <f t="shared" si="16"/>
        <v>1320.6531709999999</v>
      </c>
      <c r="R74" s="145">
        <f t="shared" si="22"/>
        <v>2</v>
      </c>
      <c r="S74" s="140">
        <f t="shared" si="17"/>
        <v>33350</v>
      </c>
      <c r="T74" s="111">
        <f t="shared" si="23"/>
        <v>2</v>
      </c>
      <c r="U74" s="111">
        <f t="shared" si="24"/>
        <v>28</v>
      </c>
      <c r="V74" s="163">
        <f t="shared" si="25"/>
        <v>2</v>
      </c>
      <c r="W74" s="163">
        <f t="shared" si="26"/>
        <v>2641.3063419999999</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465.75</v>
      </c>
      <c r="O75" s="156">
        <f t="shared" si="21"/>
        <v>23287.5</v>
      </c>
      <c r="P75" s="203">
        <f>VLOOKUP($A75,[3]futuresATR!$A$2:$F$80,4)</f>
        <v>12.844267015</v>
      </c>
      <c r="Q75" s="155">
        <f t="shared" si="16"/>
        <v>642.21335075000002</v>
      </c>
      <c r="R75" s="145">
        <f t="shared" si="22"/>
        <v>3</v>
      </c>
      <c r="S75" s="140">
        <f t="shared" si="17"/>
        <v>69862.5</v>
      </c>
      <c r="T75" s="111">
        <f t="shared" si="23"/>
        <v>3</v>
      </c>
      <c r="U75" s="111">
        <f t="shared" si="24"/>
        <v>42</v>
      </c>
      <c r="V75" s="163">
        <f t="shared" si="25"/>
        <v>3</v>
      </c>
      <c r="W75" s="163">
        <f t="shared" si="26"/>
        <v>1926.6400522500001</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1.3139741147099402</v>
      </c>
      <c r="I76" s="113">
        <v>25</v>
      </c>
      <c r="J76" s="113">
        <v>0.1</v>
      </c>
      <c r="K76" s="113" t="s">
        <v>299</v>
      </c>
      <c r="L76" s="113" t="s">
        <v>893</v>
      </c>
      <c r="M76" s="149" t="s">
        <v>747</v>
      </c>
      <c r="N76" s="202">
        <f>VLOOKUP($A76,[3]futuresATR!$A$2:$F$80,3)</f>
        <v>5234</v>
      </c>
      <c r="O76" s="156">
        <f t="shared" si="21"/>
        <v>99583.392500000002</v>
      </c>
      <c r="P76" s="203">
        <f>VLOOKUP($A76,[3]futuresATR!$A$2:$F$80,4)</f>
        <v>61.314624277</v>
      </c>
      <c r="Q76" s="155">
        <f t="shared" si="16"/>
        <v>1166.5873701502712</v>
      </c>
      <c r="R76" s="145">
        <f t="shared" si="22"/>
        <v>2</v>
      </c>
      <c r="S76" s="140">
        <f t="shared" si="17"/>
        <v>199166.785</v>
      </c>
      <c r="T76" s="111">
        <f t="shared" si="23"/>
        <v>2</v>
      </c>
      <c r="U76" s="111">
        <f t="shared" si="24"/>
        <v>28</v>
      </c>
      <c r="V76" s="163">
        <f t="shared" si="25"/>
        <v>2</v>
      </c>
      <c r="W76" s="163">
        <f t="shared" si="26"/>
        <v>2333.1747403005425</v>
      </c>
      <c r="X76" s="113" t="s">
        <v>911</v>
      </c>
      <c r="Y76" s="113">
        <v>2</v>
      </c>
      <c r="Z76" s="113">
        <v>5304</v>
      </c>
      <c r="AA76" s="113" t="s">
        <v>1130</v>
      </c>
      <c r="AB76" s="164">
        <v>1.9E-3</v>
      </c>
      <c r="AC76" s="113">
        <v>5314</v>
      </c>
      <c r="AD76" s="165">
        <v>-361</v>
      </c>
      <c r="AE76" s="165">
        <v>0</v>
      </c>
      <c r="AF76" s="169">
        <f t="shared" ref="AF76" si="27">Z76-AC76</f>
        <v>-10</v>
      </c>
      <c r="AG76" s="145">
        <f>AF76*I76*Y76/H76</f>
        <v>-380.52500000000003</v>
      </c>
      <c r="AH76" s="142">
        <f>ABS(AG76)-ABS(AD76)</f>
        <v>19.525000000000034</v>
      </c>
    </row>
    <row r="77" spans="1:34" ht="15.75" thickBot="1" x14ac:dyDescent="0.3">
      <c r="A77" s="5" t="s">
        <v>1142</v>
      </c>
      <c r="B77" t="s">
        <v>426</v>
      </c>
      <c r="C77" s="158" t="s">
        <v>1109</v>
      </c>
      <c r="D77" t="s">
        <v>458</v>
      </c>
      <c r="E77" t="s">
        <v>791</v>
      </c>
      <c r="F77" t="s">
        <v>894</v>
      </c>
      <c r="G77" t="s">
        <v>459</v>
      </c>
      <c r="H77">
        <f>VLOOKUP(G77,MARGIN!$E$1:$F$9,2)</f>
        <v>1.3139741147099402</v>
      </c>
      <c r="I77" s="150">
        <v>2400</v>
      </c>
      <c r="J77">
        <v>0.01</v>
      </c>
      <c r="K77" t="s">
        <v>1223</v>
      </c>
      <c r="L77" t="s">
        <v>895</v>
      </c>
      <c r="M77" s="134" t="s">
        <v>472</v>
      </c>
      <c r="N77" s="202">
        <f>VLOOKUP($A77,[3]futuresATR!$A$2:$F$80,3)</f>
        <v>98.07</v>
      </c>
      <c r="O77" s="156">
        <f t="shared" si="21"/>
        <v>179126.81639999998</v>
      </c>
      <c r="P77" s="203">
        <f>VLOOKUP($A77,[3]futuresATR!$A$2:$F$80,4)</f>
        <v>3.15E-2</v>
      </c>
      <c r="Q77" s="155">
        <f t="shared" si="16"/>
        <v>57.535379999999996</v>
      </c>
      <c r="R77" s="145">
        <f t="shared" si="22"/>
        <v>35</v>
      </c>
      <c r="S77" s="140">
        <f t="shared" si="17"/>
        <v>6269438.5739999991</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-748.8731999993189</v>
      </c>
      <c r="AH77" s="142">
        <f t="shared" ref="AH77:AH80" si="29">ABS(AG77)-ABS(AD77)</f>
        <v>36.873199999318899</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17915</v>
      </c>
      <c r="O78" s="156">
        <f t="shared" si="21"/>
        <v>89575</v>
      </c>
      <c r="P78" s="203">
        <f>VLOOKUP($A78,[3]futuresATR!$A$2:$F$80,4)</f>
        <v>157.49400997399999</v>
      </c>
      <c r="Q78" s="155">
        <f t="shared" si="16"/>
        <v>787.47004986999991</v>
      </c>
      <c r="R78" s="145">
        <f t="shared" si="22"/>
        <v>3</v>
      </c>
      <c r="S78" s="140">
        <f t="shared" si="17"/>
        <v>268725</v>
      </c>
      <c r="T78" s="111">
        <f t="shared" si="23"/>
        <v>3</v>
      </c>
      <c r="U78" s="111">
        <f t="shared" si="24"/>
        <v>42</v>
      </c>
      <c r="V78" s="163">
        <f t="shared" si="25"/>
        <v>3</v>
      </c>
      <c r="W78" s="163">
        <f t="shared" si="26"/>
        <v>2362.4101496099997</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1.3139741147099402</v>
      </c>
      <c r="I79" s="150">
        <v>2800</v>
      </c>
      <c r="J79">
        <v>0.1</v>
      </c>
      <c r="K79" t="s">
        <v>1223</v>
      </c>
      <c r="L79" t="s">
        <v>899</v>
      </c>
      <c r="M79" s="134" t="s">
        <v>468</v>
      </c>
      <c r="N79" s="202">
        <f>VLOOKUP($A79,[3]futuresATR!$A$2:$F$80,3)</f>
        <v>98.34</v>
      </c>
      <c r="O79" s="156">
        <f t="shared" si="21"/>
        <v>209556.63959999999</v>
      </c>
      <c r="P79" s="203">
        <f>VLOOKUP($A79,[3]futuresATR!$A$2:$F$80,4)</f>
        <v>6.3027816E-2</v>
      </c>
      <c r="Q79" s="155">
        <f t="shared" si="16"/>
        <v>134.30849422704</v>
      </c>
      <c r="R79" s="145">
        <f t="shared" si="22"/>
        <v>15</v>
      </c>
      <c r="S79" s="140">
        <f t="shared" si="17"/>
        <v>3143349.594</v>
      </c>
      <c r="T79" s="111">
        <f t="shared" si="23"/>
        <v>15</v>
      </c>
      <c r="U79" s="111">
        <f t="shared" si="24"/>
        <v>210</v>
      </c>
      <c r="V79" s="163">
        <f t="shared" si="25"/>
        <v>15</v>
      </c>
      <c r="W79" s="163">
        <f t="shared" si="26"/>
        <v>2014.6274134056</v>
      </c>
      <c r="X79" t="s">
        <v>912</v>
      </c>
      <c r="Y79">
        <v>22</v>
      </c>
      <c r="Z79">
        <v>98.38</v>
      </c>
      <c r="AA79" t="s">
        <v>1146</v>
      </c>
      <c r="AB79" s="135">
        <v>1E-4</v>
      </c>
      <c r="AC79">
        <v>98.39</v>
      </c>
      <c r="AD79" s="109">
        <v>446</v>
      </c>
      <c r="AE79"/>
      <c r="AF79" s="169">
        <f t="shared" si="28"/>
        <v>-1.0000000000005116E-2</v>
      </c>
      <c r="AG79" s="145">
        <f t="shared" si="30"/>
        <v>-468.80680000023983</v>
      </c>
      <c r="AH79" s="142">
        <f t="shared" si="29"/>
        <v>22.806800000239832</v>
      </c>
    </row>
    <row r="80" spans="1:34" x14ac:dyDescent="0.25">
      <c r="A80" s="5" t="s">
        <v>1113</v>
      </c>
      <c r="B80" t="s">
        <v>429</v>
      </c>
      <c r="C80" s="158" t="s">
        <v>1113</v>
      </c>
      <c r="D80" t="s">
        <v>458</v>
      </c>
      <c r="E80" t="s">
        <v>791</v>
      </c>
      <c r="F80" t="s">
        <v>897</v>
      </c>
      <c r="G80" t="s">
        <v>459</v>
      </c>
      <c r="H80">
        <f>VLOOKUP(G80,MARGIN!$E$1:$F$9,2)</f>
        <v>1.3139741147099402</v>
      </c>
      <c r="I80" s="150">
        <v>8000</v>
      </c>
      <c r="J80">
        <v>1E-3</v>
      </c>
      <c r="K80" t="s">
        <v>1223</v>
      </c>
      <c r="L80" t="s">
        <v>898</v>
      </c>
      <c r="M80" s="134" t="s">
        <v>456</v>
      </c>
      <c r="N80" s="202">
        <f>VLOOKUP($A80,[3]futuresATR!$A$2:$F$80,3)</f>
        <v>97.734999999999999</v>
      </c>
      <c r="O80" s="156">
        <f t="shared" si="21"/>
        <v>595049.77399999998</v>
      </c>
      <c r="P80" s="203">
        <f>VLOOKUP($A80,[3]futuresATR!$A$2:$F$80,4)</f>
        <v>6.6844678500000004E-2</v>
      </c>
      <c r="Q80" s="155">
        <f t="shared" si="16"/>
        <v>406.97714057939999</v>
      </c>
      <c r="R80" s="145">
        <f t="shared" si="22"/>
        <v>5</v>
      </c>
      <c r="S80" s="140">
        <f t="shared" si="17"/>
        <v>2975248.87</v>
      </c>
      <c r="T80" s="111">
        <f t="shared" si="23"/>
        <v>5</v>
      </c>
      <c r="U80" s="111">
        <f t="shared" si="24"/>
        <v>70</v>
      </c>
      <c r="V80" s="163">
        <f t="shared" si="25"/>
        <v>5</v>
      </c>
      <c r="W80" s="163">
        <f t="shared" si="26"/>
        <v>2034.8857028969999</v>
      </c>
      <c r="X80" t="s">
        <v>912</v>
      </c>
      <c r="Y80">
        <v>8</v>
      </c>
      <c r="Z80">
        <v>97.734999999999999</v>
      </c>
      <c r="AA80" t="s">
        <v>1134</v>
      </c>
      <c r="AB80" s="135">
        <v>1E-4</v>
      </c>
      <c r="AC80">
        <v>97.74</v>
      </c>
      <c r="AD80" s="109">
        <v>232</v>
      </c>
      <c r="AE80" s="109">
        <v>0</v>
      </c>
      <c r="AF80" s="169">
        <f t="shared" si="28"/>
        <v>-4.9999999999954525E-3</v>
      </c>
      <c r="AG80" s="145">
        <f t="shared" si="30"/>
        <v>-243.53599999977851</v>
      </c>
      <c r="AH80" s="142">
        <f t="shared" si="29"/>
        <v>11.535999999778511</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topLeftCell="H1" workbookViewId="0">
      <selection activeCell="B6" sqref="B6"/>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1.3139741147099402</v>
      </c>
    </row>
    <row r="2" spans="1:17" x14ac:dyDescent="0.25">
      <c r="A2" t="s">
        <v>782</v>
      </c>
      <c r="B2" s="143">
        <v>50</v>
      </c>
      <c r="E2" s="180" t="s">
        <v>496</v>
      </c>
      <c r="F2" s="181">
        <f>G38</f>
        <v>1.2739</v>
      </c>
    </row>
    <row r="3" spans="1:17" x14ac:dyDescent="0.25">
      <c r="A3" t="s">
        <v>784</v>
      </c>
      <c r="B3" s="114">
        <f>B1/B2</f>
        <v>10000</v>
      </c>
      <c r="E3" s="180" t="s">
        <v>544</v>
      </c>
      <c r="F3" s="181">
        <f>G37</f>
        <v>0.95679000000000003</v>
      </c>
    </row>
    <row r="4" spans="1:17" x14ac:dyDescent="0.25">
      <c r="B4" s="114"/>
      <c r="E4" s="180" t="s">
        <v>478</v>
      </c>
      <c r="F4" s="181">
        <f>1/G32</f>
        <v>0.87841814460519507</v>
      </c>
    </row>
    <row r="5" spans="1:17" x14ac:dyDescent="0.25">
      <c r="A5" t="s">
        <v>1197</v>
      </c>
      <c r="B5" s="207">
        <v>50000</v>
      </c>
      <c r="E5" s="180" t="s">
        <v>465</v>
      </c>
      <c r="F5" s="181">
        <f>1/G23</f>
        <v>0.67258541834813024</v>
      </c>
    </row>
    <row r="6" spans="1:17" x14ac:dyDescent="0.25">
      <c r="A6" t="s">
        <v>1198</v>
      </c>
      <c r="B6" s="207">
        <v>35000</v>
      </c>
      <c r="E6" s="180" t="s">
        <v>511</v>
      </c>
      <c r="F6" s="182">
        <v>7.77</v>
      </c>
    </row>
    <row r="7" spans="1:17" x14ac:dyDescent="0.25">
      <c r="A7" t="s">
        <v>1235</v>
      </c>
      <c r="B7" s="207">
        <v>1000000</v>
      </c>
      <c r="E7" s="180" t="s">
        <v>449</v>
      </c>
      <c r="F7" s="181">
        <f>G39</f>
        <v>106.128</v>
      </c>
    </row>
    <row r="8" spans="1:17" x14ac:dyDescent="0.25">
      <c r="A8" t="s">
        <v>1236</v>
      </c>
      <c r="B8" s="208">
        <v>2E-3</v>
      </c>
      <c r="E8" s="180" t="s">
        <v>786</v>
      </c>
      <c r="F8" s="181">
        <f>1/G36</f>
        <v>1.3814253546809598</v>
      </c>
    </row>
    <row r="9" spans="1:17" ht="15.75" thickBot="1" x14ac:dyDescent="0.3">
      <c r="B9" s="205"/>
      <c r="E9" s="183" t="s">
        <v>481</v>
      </c>
      <c r="F9" s="184">
        <v>1</v>
      </c>
    </row>
    <row r="10" spans="1:17" x14ac:dyDescent="0.25">
      <c r="B10" s="114"/>
      <c r="E10" s="111"/>
      <c r="F10" s="1"/>
    </row>
    <row r="11" spans="1:17" x14ac:dyDescent="0.25">
      <c r="G11" s="112" t="str">
        <f>[4]currenciesATR!$B1</f>
        <v>Close2016.06.23 20:00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1.3814253546809598</v>
      </c>
      <c r="E12" t="s">
        <v>1165</v>
      </c>
      <c r="F12" t="s">
        <v>22</v>
      </c>
      <c r="G12" s="112">
        <f>[4]currenciesATR!$B2</f>
        <v>1.04728</v>
      </c>
      <c r="H12" s="112">
        <f>[4]currenciesATR!$C2</f>
        <v>2.7415E-3</v>
      </c>
      <c r="I12" s="139">
        <f>J12*10000*G12/D12</f>
        <v>53068.086344000003</v>
      </c>
      <c r="J12" s="114">
        <f>ROUND($B$5*$D12/$G12/10000,0)</f>
        <v>7</v>
      </c>
      <c r="L12" t="s">
        <v>20</v>
      </c>
      <c r="M12" s="114">
        <f>ROUND($B$6*Q12/N12/10000,0)</f>
        <v>5</v>
      </c>
      <c r="N12" s="169">
        <f>G17</f>
        <v>0.96899999999999997</v>
      </c>
      <c r="O12" s="139">
        <f>N12*M12/Q12*10000</f>
        <v>38032.812622654834</v>
      </c>
      <c r="P12" t="str">
        <f t="shared" ref="P12:P39" si="0">RIGHT(L12,3)</f>
        <v>CAD</v>
      </c>
      <c r="Q12">
        <f>VLOOKUP(P12,$E$1:$F$9,2)</f>
        <v>1.2739</v>
      </c>
    </row>
    <row r="13" spans="1:17" x14ac:dyDescent="0.25">
      <c r="A13" t="s">
        <v>1177</v>
      </c>
      <c r="B13" t="s">
        <v>23</v>
      </c>
      <c r="C13" t="str">
        <f t="shared" ref="C13:C17" si="1">RIGHT(B13,3)</f>
        <v>AUD</v>
      </c>
      <c r="D13">
        <f>VLOOKUP(C13,$E$1:$F$9,2)</f>
        <v>1.3139741147099402</v>
      </c>
      <c r="E13" t="s">
        <v>1177</v>
      </c>
      <c r="F13" t="s">
        <v>23</v>
      </c>
      <c r="G13" s="112">
        <f>[4]currenciesATR!$B3</f>
        <v>1.94998</v>
      </c>
      <c r="H13" s="112">
        <f>[4]currenciesATR!$C3</f>
        <v>1.02565E-2</v>
      </c>
      <c r="I13" s="139">
        <f t="shared" ref="I13:I39" si="2">J13*10000*G13/D13</f>
        <v>44520.968370000002</v>
      </c>
      <c r="J13" s="114">
        <f t="shared" ref="J13:J39" si="3">ROUND($B$5*$D13/$G13/10000,0)</f>
        <v>3</v>
      </c>
      <c r="L13" t="s">
        <v>21</v>
      </c>
      <c r="M13" s="114">
        <f t="shared" ref="M13:M39" si="4">ROUND($B$6*Q13/N13/10000,0)</f>
        <v>5</v>
      </c>
      <c r="N13" s="169">
        <f>G15</f>
        <v>0.72792000000000001</v>
      </c>
      <c r="O13" s="139">
        <f t="shared" ref="O13:O39" si="5">N13*M13/Q13*10000</f>
        <v>38039.695230928417</v>
      </c>
      <c r="P13" t="str">
        <f t="shared" si="0"/>
        <v>CHF</v>
      </c>
      <c r="Q13">
        <f t="shared" ref="Q13:Q39" si="6">VLOOKUP(P13,$E$1:$F$9,2)</f>
        <v>0.95679000000000003</v>
      </c>
    </row>
    <row r="14" spans="1:17" x14ac:dyDescent="0.25">
      <c r="A14" t="s">
        <v>1162</v>
      </c>
      <c r="B14" t="s">
        <v>7</v>
      </c>
      <c r="C14" t="str">
        <f t="shared" si="1"/>
        <v>JPY</v>
      </c>
      <c r="D14">
        <f>VLOOKUP(C14,$E$1:$F$9,2)</f>
        <v>106.128</v>
      </c>
      <c r="E14" t="s">
        <v>1162</v>
      </c>
      <c r="F14" t="s">
        <v>7</v>
      </c>
      <c r="G14" s="112">
        <f>[4]currenciesATR!$B4</f>
        <v>80.759</v>
      </c>
      <c r="H14" s="112">
        <f>[4]currenciesATR!$C4</f>
        <v>0.49120000000000003</v>
      </c>
      <c r="I14" s="139">
        <f t="shared" si="2"/>
        <v>53267.092567465705</v>
      </c>
      <c r="J14" s="114">
        <f t="shared" si="3"/>
        <v>7</v>
      </c>
      <c r="L14" t="s">
        <v>7</v>
      </c>
      <c r="M14" s="114">
        <f t="shared" si="4"/>
        <v>5</v>
      </c>
      <c r="N14" s="169">
        <f>G14</f>
        <v>80.759</v>
      </c>
      <c r="O14" s="139">
        <f t="shared" si="5"/>
        <v>38047.923262475502</v>
      </c>
      <c r="P14" t="str">
        <f t="shared" si="0"/>
        <v>JPY</v>
      </c>
      <c r="Q14">
        <f t="shared" si="6"/>
        <v>106.128</v>
      </c>
    </row>
    <row r="15" spans="1:17" x14ac:dyDescent="0.25">
      <c r="A15" t="s">
        <v>1163</v>
      </c>
      <c r="B15" t="s">
        <v>21</v>
      </c>
      <c r="C15" t="str">
        <f t="shared" si="1"/>
        <v>CHF</v>
      </c>
      <c r="D15">
        <f>VLOOKUP(C15,$E$1:$F$9,2)</f>
        <v>0.95679000000000003</v>
      </c>
      <c r="E15" t="s">
        <v>1163</v>
      </c>
      <c r="F15" t="s">
        <v>21</v>
      </c>
      <c r="G15" s="112">
        <f>[4]currenciesATR!$B5</f>
        <v>0.72792000000000001</v>
      </c>
      <c r="H15" s="112">
        <f>[4]currenciesATR!$C5</f>
        <v>2.7355000000000001E-3</v>
      </c>
      <c r="I15" s="139">
        <f t="shared" si="2"/>
        <v>53255.573323299781</v>
      </c>
      <c r="J15" s="114">
        <f t="shared" si="3"/>
        <v>7</v>
      </c>
      <c r="L15" t="s">
        <v>22</v>
      </c>
      <c r="M15" s="114">
        <f t="shared" si="4"/>
        <v>5</v>
      </c>
      <c r="N15" s="169">
        <f>G12</f>
        <v>1.04728</v>
      </c>
      <c r="O15" s="139">
        <f t="shared" si="5"/>
        <v>37905.775959999999</v>
      </c>
      <c r="P15" t="str">
        <f t="shared" si="0"/>
        <v>NZD</v>
      </c>
      <c r="Q15">
        <f t="shared" si="6"/>
        <v>1.3814253546809598</v>
      </c>
    </row>
    <row r="16" spans="1:17" x14ac:dyDescent="0.25">
      <c r="A16" t="s">
        <v>1164</v>
      </c>
      <c r="B16" t="s">
        <v>9</v>
      </c>
      <c r="C16" t="str">
        <f t="shared" si="1"/>
        <v>USD</v>
      </c>
      <c r="D16">
        <f>VLOOKUP(C16,$E$1:$F$9,2)</f>
        <v>1</v>
      </c>
      <c r="E16" t="s">
        <v>1164</v>
      </c>
      <c r="F16" t="s">
        <v>9</v>
      </c>
      <c r="G16" s="112">
        <f>[4]currenciesATR!$B6</f>
        <v>0.76105</v>
      </c>
      <c r="H16" s="112">
        <f>[4]currenciesATR!$C6</f>
        <v>2.8555E-3</v>
      </c>
      <c r="I16" s="139">
        <f t="shared" si="2"/>
        <v>53273.5</v>
      </c>
      <c r="J16" s="114">
        <f t="shared" si="3"/>
        <v>7</v>
      </c>
      <c r="L16" t="s">
        <v>9</v>
      </c>
      <c r="M16" s="114">
        <f t="shared" si="4"/>
        <v>5</v>
      </c>
      <c r="N16" s="169">
        <f>G16</f>
        <v>0.76105</v>
      </c>
      <c r="O16" s="139">
        <f t="shared" si="5"/>
        <v>38052.5</v>
      </c>
      <c r="P16" t="str">
        <f t="shared" si="0"/>
        <v>USD</v>
      </c>
      <c r="Q16">
        <f t="shared" si="6"/>
        <v>1</v>
      </c>
    </row>
    <row r="17" spans="1:17" x14ac:dyDescent="0.25">
      <c r="A17" t="s">
        <v>1166</v>
      </c>
      <c r="B17" t="s">
        <v>20</v>
      </c>
      <c r="C17" t="str">
        <f t="shared" si="1"/>
        <v>CAD</v>
      </c>
      <c r="D17">
        <f t="shared" ref="D17:D39" si="7">VLOOKUP(C17,$E$1:$F$9,2)</f>
        <v>1.2739</v>
      </c>
      <c r="E17" t="s">
        <v>1166</v>
      </c>
      <c r="F17" t="s">
        <v>20</v>
      </c>
      <c r="G17" s="112">
        <f>[4]currenciesATR!$B7</f>
        <v>0.96899999999999997</v>
      </c>
      <c r="H17" s="112">
        <f>[4]currenciesATR!$C7</f>
        <v>3.0875E-3</v>
      </c>
      <c r="I17" s="139">
        <f t="shared" si="2"/>
        <v>53245.937671716776</v>
      </c>
      <c r="J17" s="114">
        <f t="shared" si="3"/>
        <v>7</v>
      </c>
      <c r="L17" t="s">
        <v>27</v>
      </c>
      <c r="M17" s="114">
        <f t="shared" si="4"/>
        <v>4</v>
      </c>
      <c r="N17" s="169">
        <f>G19</f>
        <v>0.74922</v>
      </c>
      <c r="O17" s="139">
        <f t="shared" si="5"/>
        <v>31322.233718997897</v>
      </c>
      <c r="P17" t="str">
        <f t="shared" si="0"/>
        <v>CHF</v>
      </c>
      <c r="Q17">
        <f t="shared" si="6"/>
        <v>0.95679000000000003</v>
      </c>
    </row>
    <row r="18" spans="1:17" x14ac:dyDescent="0.25">
      <c r="A18" t="s">
        <v>1167</v>
      </c>
      <c r="B18" t="s">
        <v>27</v>
      </c>
      <c r="C18" t="str">
        <f>RIGHT(B39,3)</f>
        <v>CAD</v>
      </c>
      <c r="D18">
        <f>VLOOKUP(C18,$E$1:$F$9,2)</f>
        <v>1.2739</v>
      </c>
      <c r="E18" t="s">
        <v>1214</v>
      </c>
      <c r="F18" t="s">
        <v>29</v>
      </c>
      <c r="G18" s="112">
        <f>[4]currenciesATR!$B8</f>
        <v>0.92220999999999997</v>
      </c>
      <c r="H18" s="112">
        <f>[4]currenciesATR!$C8</f>
        <v>3.0734999999999998E-3</v>
      </c>
      <c r="I18" s="139">
        <f>J18*10000*G18/D18</f>
        <v>50674.856739147493</v>
      </c>
      <c r="J18" s="114">
        <f>ROUND($B$5*$D18/$G18/10000,0)</f>
        <v>7</v>
      </c>
      <c r="L18" t="s">
        <v>3</v>
      </c>
      <c r="M18" s="114">
        <f t="shared" si="4"/>
        <v>4</v>
      </c>
      <c r="N18" s="169">
        <f>G33</f>
        <v>83.076999999999998</v>
      </c>
      <c r="O18" s="139">
        <f t="shared" si="5"/>
        <v>31312.000603045381</v>
      </c>
      <c r="P18" t="str">
        <f t="shared" si="0"/>
        <v>JPY</v>
      </c>
      <c r="Q18">
        <f t="shared" si="6"/>
        <v>106.128</v>
      </c>
    </row>
    <row r="19" spans="1:17" x14ac:dyDescent="0.25">
      <c r="A19" t="s">
        <v>1183</v>
      </c>
      <c r="B19" t="s">
        <v>28</v>
      </c>
      <c r="C19" t="str">
        <f t="shared" ref="C19:C39" si="8">RIGHT(B18,3)</f>
        <v>CHF</v>
      </c>
      <c r="D19">
        <f t="shared" si="7"/>
        <v>0.95679000000000003</v>
      </c>
      <c r="E19" t="s">
        <v>1167</v>
      </c>
      <c r="F19" t="s">
        <v>27</v>
      </c>
      <c r="G19" s="112">
        <f>[4]currenciesATR!$B9</f>
        <v>0.74922</v>
      </c>
      <c r="H19" s="112">
        <f>[4]currenciesATR!$C9</f>
        <v>2.8054999999999998E-3</v>
      </c>
      <c r="I19" s="139">
        <f t="shared" si="2"/>
        <v>46983.350578496844</v>
      </c>
      <c r="J19" s="114">
        <f t="shared" si="3"/>
        <v>6</v>
      </c>
      <c r="L19" t="s">
        <v>4</v>
      </c>
      <c r="M19" s="114">
        <f t="shared" si="4"/>
        <v>3</v>
      </c>
      <c r="N19" s="169">
        <f>G35</f>
        <v>110.447</v>
      </c>
      <c r="O19" s="139">
        <f t="shared" si="5"/>
        <v>31220.884215287202</v>
      </c>
      <c r="P19" t="str">
        <f t="shared" si="0"/>
        <v>JPY</v>
      </c>
      <c r="Q19">
        <f t="shared" si="6"/>
        <v>106.128</v>
      </c>
    </row>
    <row r="20" spans="1:17" x14ac:dyDescent="0.25">
      <c r="A20" t="s">
        <v>1181</v>
      </c>
      <c r="B20" t="s">
        <v>25</v>
      </c>
      <c r="C20" t="str">
        <f t="shared" si="8"/>
        <v>CHF</v>
      </c>
      <c r="D20">
        <f t="shared" si="7"/>
        <v>0.95679000000000003</v>
      </c>
      <c r="E20" t="s">
        <v>1183</v>
      </c>
      <c r="F20" t="s">
        <v>28</v>
      </c>
      <c r="G20" s="112">
        <f>[4]currenciesATR!$B10</f>
        <v>0.69242999999999999</v>
      </c>
      <c r="H20" s="112">
        <f>[4]currenciesATR!$C10</f>
        <v>2.9245E-3</v>
      </c>
      <c r="I20" s="139">
        <f t="shared" si="2"/>
        <v>50659.078794719841</v>
      </c>
      <c r="J20" s="114">
        <f t="shared" si="3"/>
        <v>7</v>
      </c>
      <c r="L20" t="s">
        <v>11</v>
      </c>
      <c r="M20" s="114">
        <f t="shared" si="4"/>
        <v>3</v>
      </c>
      <c r="N20" s="169">
        <f>G27</f>
        <v>1.4936199999999999</v>
      </c>
      <c r="O20" s="139">
        <f t="shared" si="5"/>
        <v>34101.585030000002</v>
      </c>
      <c r="P20" t="str">
        <f t="shared" si="0"/>
        <v>AUD</v>
      </c>
      <c r="Q20">
        <f t="shared" si="6"/>
        <v>1.3139741147099402</v>
      </c>
    </row>
    <row r="21" spans="1:17" x14ac:dyDescent="0.25">
      <c r="A21" t="s">
        <v>1179</v>
      </c>
      <c r="B21" t="s">
        <v>26</v>
      </c>
      <c r="C21" t="str">
        <f t="shared" si="8"/>
        <v>NZD</v>
      </c>
      <c r="D21">
        <f t="shared" si="7"/>
        <v>1.3814253546809598</v>
      </c>
      <c r="E21" t="s">
        <v>1181</v>
      </c>
      <c r="F21" t="s">
        <v>25</v>
      </c>
      <c r="G21" s="112">
        <f>[4]currenciesATR!$B11</f>
        <v>2.0493100000000002</v>
      </c>
      <c r="H21" s="112">
        <f>[4]currenciesATR!$C11</f>
        <v>1.0625000000000001E-2</v>
      </c>
      <c r="I21" s="139">
        <f t="shared" si="2"/>
        <v>44504.250477000001</v>
      </c>
      <c r="J21" s="114">
        <f t="shared" si="3"/>
        <v>3</v>
      </c>
      <c r="L21" t="s">
        <v>12</v>
      </c>
      <c r="M21" s="114">
        <f t="shared" si="4"/>
        <v>3</v>
      </c>
      <c r="N21" s="169">
        <f>G28</f>
        <v>1.4495</v>
      </c>
      <c r="O21" s="139">
        <f t="shared" si="5"/>
        <v>34135.332443676896</v>
      </c>
      <c r="P21" t="str">
        <f t="shared" si="0"/>
        <v>CAD</v>
      </c>
      <c r="Q21">
        <f t="shared" si="6"/>
        <v>1.2739</v>
      </c>
    </row>
    <row r="22" spans="1:17" x14ac:dyDescent="0.25">
      <c r="A22" t="s">
        <v>1182</v>
      </c>
      <c r="B22" t="s">
        <v>14</v>
      </c>
      <c r="C22" t="str">
        <f t="shared" si="8"/>
        <v>CHF</v>
      </c>
      <c r="D22">
        <f t="shared" si="7"/>
        <v>0.95679000000000003</v>
      </c>
      <c r="E22" t="s">
        <v>1179</v>
      </c>
      <c r="F22" t="s">
        <v>26</v>
      </c>
      <c r="G22" s="112">
        <f>[4]currenciesATR!$B12</f>
        <v>1.42327</v>
      </c>
      <c r="H22" s="112">
        <f>[4]currenciesATR!$C12</f>
        <v>8.5775000000000001E-3</v>
      </c>
      <c r="I22" s="139">
        <f t="shared" si="2"/>
        <v>44626.407048568646</v>
      </c>
      <c r="J22" s="114">
        <f t="shared" si="3"/>
        <v>3</v>
      </c>
      <c r="L22" t="s">
        <v>18</v>
      </c>
      <c r="M22" s="114">
        <f t="shared" si="4"/>
        <v>3</v>
      </c>
      <c r="N22" s="169">
        <f>G30</f>
        <v>1.08907</v>
      </c>
      <c r="O22" s="139">
        <f t="shared" si="5"/>
        <v>34147.618599692723</v>
      </c>
      <c r="P22" t="str">
        <f t="shared" si="0"/>
        <v>CHF</v>
      </c>
      <c r="Q22">
        <f t="shared" si="6"/>
        <v>0.95679000000000003</v>
      </c>
    </row>
    <row r="23" spans="1:17" x14ac:dyDescent="0.25">
      <c r="A23" t="s">
        <v>1180</v>
      </c>
      <c r="B23" t="s">
        <v>6</v>
      </c>
      <c r="C23" t="str">
        <f t="shared" si="8"/>
        <v>USD</v>
      </c>
      <c r="D23">
        <f t="shared" si="7"/>
        <v>1</v>
      </c>
      <c r="E23" t="s">
        <v>1182</v>
      </c>
      <c r="F23" t="s">
        <v>14</v>
      </c>
      <c r="G23" s="112">
        <f>[4]currenciesATR!$B13</f>
        <v>1.4867999999999999</v>
      </c>
      <c r="H23" s="112">
        <f>[4]currenciesATR!$C13</f>
        <v>8.9744999999999998E-3</v>
      </c>
      <c r="I23" s="139">
        <f t="shared" si="2"/>
        <v>44604</v>
      </c>
      <c r="J23" s="114">
        <f t="shared" si="3"/>
        <v>3</v>
      </c>
      <c r="L23" t="s">
        <v>19</v>
      </c>
      <c r="M23" s="114">
        <f t="shared" si="4"/>
        <v>3</v>
      </c>
      <c r="N23" s="169">
        <f>G31</f>
        <v>0.76336000000000004</v>
      </c>
      <c r="O23" s="139">
        <f t="shared" si="5"/>
        <v>34048.909439999996</v>
      </c>
      <c r="P23" t="str">
        <f t="shared" si="0"/>
        <v>GBP</v>
      </c>
      <c r="Q23">
        <f t="shared" si="6"/>
        <v>0.67258541834813024</v>
      </c>
    </row>
    <row r="24" spans="1:17" x14ac:dyDescent="0.25">
      <c r="A24" t="s">
        <v>1178</v>
      </c>
      <c r="B24" t="s">
        <v>24</v>
      </c>
      <c r="C24" t="str">
        <f t="shared" si="8"/>
        <v>JPY</v>
      </c>
      <c r="D24">
        <f t="shared" si="7"/>
        <v>106.128</v>
      </c>
      <c r="E24" t="s">
        <v>1180</v>
      </c>
      <c r="F24" t="s">
        <v>6</v>
      </c>
      <c r="G24" s="112">
        <f>[4]currenciesATR!$B14</f>
        <v>157.61600000000001</v>
      </c>
      <c r="H24" s="112">
        <f>[4]currenciesATR!$C14</f>
        <v>1.2737499999999999</v>
      </c>
      <c r="I24" s="139">
        <f t="shared" si="2"/>
        <v>44554.500226142016</v>
      </c>
      <c r="J24" s="114">
        <f t="shared" si="3"/>
        <v>3</v>
      </c>
      <c r="L24" t="s">
        <v>5</v>
      </c>
      <c r="M24" s="114">
        <f t="shared" si="4"/>
        <v>3</v>
      </c>
      <c r="N24" s="169">
        <f>G29</f>
        <v>120.758</v>
      </c>
      <c r="O24" s="139">
        <f t="shared" si="5"/>
        <v>34135.572139303484</v>
      </c>
      <c r="P24" t="str">
        <f t="shared" si="0"/>
        <v>JPY</v>
      </c>
      <c r="Q24">
        <f t="shared" si="6"/>
        <v>106.128</v>
      </c>
    </row>
    <row r="25" spans="1:17" x14ac:dyDescent="0.25">
      <c r="A25" t="s">
        <v>1175</v>
      </c>
      <c r="B25" t="s">
        <v>13</v>
      </c>
      <c r="C25" t="str">
        <f t="shared" si="8"/>
        <v>CAD</v>
      </c>
      <c r="D25">
        <f t="shared" si="7"/>
        <v>1.2739</v>
      </c>
      <c r="E25" t="s">
        <v>1178</v>
      </c>
      <c r="F25" t="s">
        <v>24</v>
      </c>
      <c r="G25" s="112">
        <f>[4]currenciesATR!$B15</f>
        <v>1.8884300000000001</v>
      </c>
      <c r="H25" s="112">
        <f>[4]currenciesATR!$C15</f>
        <v>9.2335000000000004E-3</v>
      </c>
      <c r="I25" s="139">
        <f t="shared" si="2"/>
        <v>44472.015071826674</v>
      </c>
      <c r="J25" s="114">
        <f t="shared" si="3"/>
        <v>3</v>
      </c>
      <c r="L25" t="s">
        <v>13</v>
      </c>
      <c r="M25" s="114">
        <f t="shared" si="4"/>
        <v>3</v>
      </c>
      <c r="N25" s="169">
        <f>G26</f>
        <v>1.5674999999999999</v>
      </c>
      <c r="O25" s="139">
        <f t="shared" si="5"/>
        <v>34040.927250000001</v>
      </c>
      <c r="P25" t="str">
        <f t="shared" si="0"/>
        <v>NZD</v>
      </c>
      <c r="Q25">
        <f t="shared" si="6"/>
        <v>1.3814253546809598</v>
      </c>
    </row>
    <row r="26" spans="1:17" x14ac:dyDescent="0.25">
      <c r="A26" t="s">
        <v>1170</v>
      </c>
      <c r="B26" t="s">
        <v>11</v>
      </c>
      <c r="C26" t="str">
        <f t="shared" si="8"/>
        <v>NZD</v>
      </c>
      <c r="D26">
        <f t="shared" si="7"/>
        <v>1.3814253546809598</v>
      </c>
      <c r="E26" t="s">
        <v>1175</v>
      </c>
      <c r="F26" t="s">
        <v>13</v>
      </c>
      <c r="G26" s="112">
        <f>[4]currenciesATR!$B16</f>
        <v>1.5674999999999999</v>
      </c>
      <c r="H26" s="112">
        <f>[4]currenciesATR!$C16</f>
        <v>5.4774999999999997E-3</v>
      </c>
      <c r="I26" s="139">
        <f t="shared" si="2"/>
        <v>45387.902999999991</v>
      </c>
      <c r="J26" s="114">
        <f t="shared" si="3"/>
        <v>4</v>
      </c>
      <c r="L26" t="s">
        <v>10</v>
      </c>
      <c r="M26" s="114">
        <f t="shared" si="4"/>
        <v>3</v>
      </c>
      <c r="N26" s="169">
        <f>G32</f>
        <v>1.1384099999999999</v>
      </c>
      <c r="O26" s="139">
        <f t="shared" si="5"/>
        <v>34152.299999999996</v>
      </c>
      <c r="P26" t="str">
        <f t="shared" si="0"/>
        <v>USD</v>
      </c>
      <c r="Q26">
        <f t="shared" si="6"/>
        <v>1</v>
      </c>
    </row>
    <row r="27" spans="1:17" x14ac:dyDescent="0.25">
      <c r="A27" t="s">
        <v>1171</v>
      </c>
      <c r="B27" t="s">
        <v>12</v>
      </c>
      <c r="C27" t="str">
        <f t="shared" si="8"/>
        <v>AUD</v>
      </c>
      <c r="D27">
        <f t="shared" si="7"/>
        <v>1.3139741147099402</v>
      </c>
      <c r="E27" t="s">
        <v>1170</v>
      </c>
      <c r="F27" t="s">
        <v>11</v>
      </c>
      <c r="G27" s="112">
        <f>[4]currenciesATR!$B17</f>
        <v>1.4936199999999999</v>
      </c>
      <c r="H27" s="112">
        <f>[4]currenciesATR!$C17</f>
        <v>5.2360000000000002E-3</v>
      </c>
      <c r="I27" s="139">
        <f t="shared" si="2"/>
        <v>45468.780039999998</v>
      </c>
      <c r="J27" s="114">
        <f t="shared" si="3"/>
        <v>4</v>
      </c>
      <c r="L27" t="s">
        <v>23</v>
      </c>
      <c r="M27" s="114">
        <f t="shared" si="4"/>
        <v>2</v>
      </c>
      <c r="N27" s="169">
        <f>G13</f>
        <v>1.94998</v>
      </c>
      <c r="O27" s="139">
        <f>N27*M27/Q27*10000</f>
        <v>29680.64558</v>
      </c>
      <c r="P27" t="str">
        <f t="shared" si="0"/>
        <v>AUD</v>
      </c>
      <c r="Q27">
        <f t="shared" si="6"/>
        <v>1.3139741147099402</v>
      </c>
    </row>
    <row r="28" spans="1:17" x14ac:dyDescent="0.25">
      <c r="A28" t="s">
        <v>1172</v>
      </c>
      <c r="B28" t="s">
        <v>5</v>
      </c>
      <c r="C28" t="str">
        <f t="shared" si="8"/>
        <v>CAD</v>
      </c>
      <c r="D28">
        <f t="shared" si="7"/>
        <v>1.2739</v>
      </c>
      <c r="E28" t="s">
        <v>1171</v>
      </c>
      <c r="F28" t="s">
        <v>12</v>
      </c>
      <c r="G28" s="112">
        <f>[4]currenciesATR!$B18</f>
        <v>1.4495</v>
      </c>
      <c r="H28" s="112">
        <f>[4]currenciesATR!$C18</f>
        <v>4.4070000000000003E-3</v>
      </c>
      <c r="I28" s="139">
        <f t="shared" si="2"/>
        <v>45513.776591569193</v>
      </c>
      <c r="J28" s="114">
        <f t="shared" si="3"/>
        <v>4</v>
      </c>
      <c r="L28" t="s">
        <v>24</v>
      </c>
      <c r="M28" s="114">
        <f t="shared" si="4"/>
        <v>2</v>
      </c>
      <c r="N28" s="169">
        <f>G25</f>
        <v>1.8884300000000001</v>
      </c>
      <c r="O28" s="139">
        <f t="shared" si="5"/>
        <v>29648.010047884447</v>
      </c>
      <c r="P28" t="str">
        <f t="shared" si="0"/>
        <v>CAD</v>
      </c>
      <c r="Q28">
        <f t="shared" si="6"/>
        <v>1.2739</v>
      </c>
    </row>
    <row r="29" spans="1:17" x14ac:dyDescent="0.25">
      <c r="A29" t="s">
        <v>1173</v>
      </c>
      <c r="B29" t="s">
        <v>18</v>
      </c>
      <c r="C29" t="str">
        <f t="shared" si="8"/>
        <v>JPY</v>
      </c>
      <c r="D29">
        <f t="shared" si="7"/>
        <v>106.128</v>
      </c>
      <c r="E29" t="s">
        <v>1172</v>
      </c>
      <c r="F29" t="s">
        <v>5</v>
      </c>
      <c r="G29" s="112">
        <f>[4]currenciesATR!$B19</f>
        <v>120.758</v>
      </c>
      <c r="H29" s="112">
        <f>[4]currenciesATR!$C19</f>
        <v>0.67369999999999997</v>
      </c>
      <c r="I29" s="139">
        <f t="shared" si="2"/>
        <v>45514.096185737973</v>
      </c>
      <c r="J29" s="114">
        <f t="shared" si="3"/>
        <v>4</v>
      </c>
      <c r="L29" t="s">
        <v>26</v>
      </c>
      <c r="M29" s="114">
        <f t="shared" si="4"/>
        <v>2</v>
      </c>
      <c r="N29" s="169">
        <f>G22</f>
        <v>1.42327</v>
      </c>
      <c r="O29" s="139">
        <f t="shared" si="5"/>
        <v>29750.938032379101</v>
      </c>
      <c r="P29" t="str">
        <f t="shared" si="0"/>
        <v>CHF</v>
      </c>
      <c r="Q29">
        <f t="shared" si="6"/>
        <v>0.95679000000000003</v>
      </c>
    </row>
    <row r="30" spans="1:17" x14ac:dyDescent="0.25">
      <c r="A30" t="s">
        <v>1174</v>
      </c>
      <c r="B30" t="s">
        <v>19</v>
      </c>
      <c r="C30" t="str">
        <f t="shared" si="8"/>
        <v>CHF</v>
      </c>
      <c r="D30">
        <f t="shared" si="7"/>
        <v>0.95679000000000003</v>
      </c>
      <c r="E30" t="s">
        <v>1173</v>
      </c>
      <c r="F30" t="s">
        <v>18</v>
      </c>
      <c r="G30" s="112">
        <f>[4]currenciesATR!$B20</f>
        <v>1.08907</v>
      </c>
      <c r="H30" s="112">
        <f>[4]currenciesATR!$C20</f>
        <v>3.4965E-3</v>
      </c>
      <c r="I30" s="139">
        <f t="shared" si="2"/>
        <v>45530.158132923629</v>
      </c>
      <c r="J30" s="114">
        <f t="shared" si="3"/>
        <v>4</v>
      </c>
      <c r="L30" t="s">
        <v>6</v>
      </c>
      <c r="M30" s="114">
        <f t="shared" si="4"/>
        <v>2</v>
      </c>
      <c r="N30" s="169">
        <f>G24</f>
        <v>157.61600000000001</v>
      </c>
      <c r="O30" s="139">
        <f t="shared" si="5"/>
        <v>29703.000150761349</v>
      </c>
      <c r="P30" t="str">
        <f t="shared" si="0"/>
        <v>JPY</v>
      </c>
      <c r="Q30">
        <f t="shared" si="6"/>
        <v>106.128</v>
      </c>
    </row>
    <row r="31" spans="1:17" x14ac:dyDescent="0.25">
      <c r="A31" t="s">
        <v>1176</v>
      </c>
      <c r="B31" t="s">
        <v>10</v>
      </c>
      <c r="C31" t="str">
        <f t="shared" si="8"/>
        <v>GBP</v>
      </c>
      <c r="D31">
        <f t="shared" si="7"/>
        <v>0.67258541834813024</v>
      </c>
      <c r="E31" t="s">
        <v>1174</v>
      </c>
      <c r="F31" t="s">
        <v>19</v>
      </c>
      <c r="G31" s="112">
        <f>[4]currenciesATR!$B21</f>
        <v>0.76336000000000004</v>
      </c>
      <c r="H31" s="112">
        <f>[4]currenciesATR!$C21</f>
        <v>3.6900000000000001E-3</v>
      </c>
      <c r="I31" s="139">
        <f t="shared" si="2"/>
        <v>45398.545920000004</v>
      </c>
      <c r="J31" s="114">
        <f t="shared" si="3"/>
        <v>4</v>
      </c>
      <c r="L31" t="s">
        <v>25</v>
      </c>
      <c r="M31" s="114">
        <f t="shared" si="4"/>
        <v>2</v>
      </c>
      <c r="N31" s="169">
        <f>G21</f>
        <v>2.0493100000000002</v>
      </c>
      <c r="O31" s="139">
        <f t="shared" si="5"/>
        <v>29669.500318000002</v>
      </c>
      <c r="P31" t="str">
        <f t="shared" si="0"/>
        <v>NZD</v>
      </c>
      <c r="Q31">
        <f t="shared" si="6"/>
        <v>1.3814253546809598</v>
      </c>
    </row>
    <row r="32" spans="1:17" x14ac:dyDescent="0.25">
      <c r="A32" t="s">
        <v>1168</v>
      </c>
      <c r="B32" t="s">
        <v>3</v>
      </c>
      <c r="C32" t="str">
        <f t="shared" si="8"/>
        <v>USD</v>
      </c>
      <c r="D32">
        <f t="shared" si="7"/>
        <v>1</v>
      </c>
      <c r="E32" t="s">
        <v>1176</v>
      </c>
      <c r="F32" t="s">
        <v>10</v>
      </c>
      <c r="G32" s="112">
        <f>[4]currenciesATR!$B22</f>
        <v>1.1384099999999999</v>
      </c>
      <c r="H32" s="112">
        <f>[4]currenciesATR!$C22</f>
        <v>3.7655000000000002E-3</v>
      </c>
      <c r="I32" s="139">
        <f t="shared" si="2"/>
        <v>45536.399999999994</v>
      </c>
      <c r="J32" s="114">
        <f t="shared" si="3"/>
        <v>4</v>
      </c>
      <c r="L32" t="s">
        <v>14</v>
      </c>
      <c r="M32" s="114">
        <f t="shared" si="4"/>
        <v>2</v>
      </c>
      <c r="N32" s="169">
        <f>G23</f>
        <v>1.4867999999999999</v>
      </c>
      <c r="O32" s="139">
        <f t="shared" si="5"/>
        <v>29735.999999999996</v>
      </c>
      <c r="P32" t="str">
        <f t="shared" si="0"/>
        <v>USD</v>
      </c>
      <c r="Q32">
        <f t="shared" si="6"/>
        <v>1</v>
      </c>
    </row>
    <row r="33" spans="1:17" x14ac:dyDescent="0.25">
      <c r="A33" t="s">
        <v>1184</v>
      </c>
      <c r="B33" t="s">
        <v>2</v>
      </c>
      <c r="C33" t="str">
        <f t="shared" si="8"/>
        <v>JPY</v>
      </c>
      <c r="D33">
        <f t="shared" si="7"/>
        <v>106.128</v>
      </c>
      <c r="E33" t="s">
        <v>1168</v>
      </c>
      <c r="F33" t="s">
        <v>3</v>
      </c>
      <c r="G33" s="112">
        <f>[4]currenciesATR!$B23</f>
        <v>83.076999999999998</v>
      </c>
      <c r="H33" s="112">
        <f>[4]currenciesATR!$C23</f>
        <v>0.4798</v>
      </c>
      <c r="I33" s="139">
        <f t="shared" si="2"/>
        <v>46968.000904568071</v>
      </c>
      <c r="J33" s="114">
        <f t="shared" si="3"/>
        <v>6</v>
      </c>
      <c r="L33" t="s">
        <v>29</v>
      </c>
      <c r="M33" s="114">
        <f t="shared" si="4"/>
        <v>5</v>
      </c>
      <c r="N33" s="169">
        <f>G18</f>
        <v>0.92220999999999997</v>
      </c>
      <c r="O33" s="139">
        <f t="shared" si="5"/>
        <v>36196.326242248208</v>
      </c>
      <c r="P33" t="str">
        <f t="shared" si="0"/>
        <v>CAD</v>
      </c>
      <c r="Q33">
        <f t="shared" si="6"/>
        <v>1.2739</v>
      </c>
    </row>
    <row r="34" spans="1:17" x14ac:dyDescent="0.25">
      <c r="A34" t="s">
        <v>1169</v>
      </c>
      <c r="B34" t="s">
        <v>4</v>
      </c>
      <c r="C34" t="str">
        <f t="shared" si="8"/>
        <v>JPY</v>
      </c>
      <c r="D34">
        <f t="shared" si="7"/>
        <v>106.128</v>
      </c>
      <c r="E34" t="s">
        <v>1184</v>
      </c>
      <c r="F34" t="s">
        <v>2</v>
      </c>
      <c r="G34" s="112">
        <f>[4]currenciesATR!$B24</f>
        <v>76.820999999999998</v>
      </c>
      <c r="H34" s="112">
        <f>[4]currenciesATR!$C24</f>
        <v>0.44714999999999999</v>
      </c>
      <c r="I34" s="139">
        <f t="shared" si="2"/>
        <v>50669.663048394388</v>
      </c>
      <c r="J34" s="114">
        <f t="shared" si="3"/>
        <v>7</v>
      </c>
      <c r="L34" t="s">
        <v>28</v>
      </c>
      <c r="M34" s="114">
        <f t="shared" si="4"/>
        <v>5</v>
      </c>
      <c r="N34" s="169">
        <f>G20</f>
        <v>0.69242999999999999</v>
      </c>
      <c r="O34" s="139">
        <f t="shared" si="5"/>
        <v>36185.056281942743</v>
      </c>
      <c r="P34" t="str">
        <f t="shared" si="0"/>
        <v>CHF</v>
      </c>
      <c r="Q34">
        <f t="shared" si="6"/>
        <v>0.95679000000000003</v>
      </c>
    </row>
    <row r="35" spans="1:17" x14ac:dyDescent="0.25">
      <c r="A35" t="s">
        <v>1185</v>
      </c>
      <c r="B35" t="s">
        <v>17</v>
      </c>
      <c r="C35" t="str">
        <f t="shared" si="8"/>
        <v>JPY</v>
      </c>
      <c r="D35">
        <f t="shared" si="7"/>
        <v>106.128</v>
      </c>
      <c r="E35" t="s">
        <v>1169</v>
      </c>
      <c r="F35" t="s">
        <v>4</v>
      </c>
      <c r="G35" s="112">
        <f>[4]currenciesATR!$B25</f>
        <v>110.447</v>
      </c>
      <c r="H35" s="112">
        <f>[4]currenciesATR!$C25</f>
        <v>0.53634999999999999</v>
      </c>
      <c r="I35" s="139">
        <f t="shared" si="2"/>
        <v>52034.807025478665</v>
      </c>
      <c r="J35" s="114">
        <f t="shared" si="3"/>
        <v>5</v>
      </c>
      <c r="L35" t="s">
        <v>2</v>
      </c>
      <c r="M35" s="114">
        <f t="shared" si="4"/>
        <v>5</v>
      </c>
      <c r="N35" s="169">
        <f>G34</f>
        <v>76.820999999999998</v>
      </c>
      <c r="O35" s="139">
        <f t="shared" si="5"/>
        <v>36192.616463138853</v>
      </c>
      <c r="P35" t="str">
        <f t="shared" si="0"/>
        <v>JPY</v>
      </c>
      <c r="Q35">
        <f t="shared" si="6"/>
        <v>106.128</v>
      </c>
    </row>
    <row r="36" spans="1:17" x14ac:dyDescent="0.25">
      <c r="A36" t="s">
        <v>1187</v>
      </c>
      <c r="B36" t="s">
        <v>16</v>
      </c>
      <c r="C36" t="str">
        <f t="shared" si="8"/>
        <v>USD</v>
      </c>
      <c r="D36">
        <f t="shared" si="7"/>
        <v>1</v>
      </c>
      <c r="E36" t="s">
        <v>1185</v>
      </c>
      <c r="F36" t="s">
        <v>17</v>
      </c>
      <c r="G36" s="112">
        <f>[4]currenciesATR!$B26</f>
        <v>0.72389000000000003</v>
      </c>
      <c r="H36" s="112">
        <f>[4]currenciesATR!$C26</f>
        <v>2.6640000000000001E-3</v>
      </c>
      <c r="I36" s="139">
        <f t="shared" si="2"/>
        <v>50672.3</v>
      </c>
      <c r="J36" s="114">
        <f t="shared" si="3"/>
        <v>7</v>
      </c>
      <c r="L36" t="s">
        <v>17</v>
      </c>
      <c r="M36" s="114">
        <f t="shared" si="4"/>
        <v>5</v>
      </c>
      <c r="N36" s="169">
        <f>G36</f>
        <v>0.72389000000000003</v>
      </c>
      <c r="O36" s="139">
        <f t="shared" si="5"/>
        <v>36194.5</v>
      </c>
      <c r="P36" t="str">
        <f t="shared" si="0"/>
        <v>USD</v>
      </c>
      <c r="Q36">
        <f t="shared" si="6"/>
        <v>1</v>
      </c>
    </row>
    <row r="37" spans="1:17" x14ac:dyDescent="0.25">
      <c r="A37" t="s">
        <v>1186</v>
      </c>
      <c r="B37" t="s">
        <v>15</v>
      </c>
      <c r="C37" t="str">
        <f t="shared" si="8"/>
        <v>CHF</v>
      </c>
      <c r="D37">
        <f t="shared" si="7"/>
        <v>0.95679000000000003</v>
      </c>
      <c r="E37" t="s">
        <v>1187</v>
      </c>
      <c r="F37" t="s">
        <v>16</v>
      </c>
      <c r="G37" s="112">
        <f>[4]currenciesATR!$B27</f>
        <v>0.95679000000000003</v>
      </c>
      <c r="H37" s="112">
        <f>[4]currenciesATR!$C27</f>
        <v>2.9535E-3</v>
      </c>
      <c r="I37" s="139">
        <f t="shared" si="2"/>
        <v>50000</v>
      </c>
      <c r="J37" s="114">
        <f t="shared" si="3"/>
        <v>5</v>
      </c>
      <c r="L37" t="s">
        <v>15</v>
      </c>
      <c r="M37" s="114">
        <f t="shared" si="4"/>
        <v>4</v>
      </c>
      <c r="N37" s="169">
        <f>G38</f>
        <v>1.2739</v>
      </c>
      <c r="O37" s="139">
        <f t="shared" si="5"/>
        <v>40000</v>
      </c>
      <c r="P37" t="str">
        <f t="shared" si="0"/>
        <v>CAD</v>
      </c>
      <c r="Q37">
        <f t="shared" si="6"/>
        <v>1.2739</v>
      </c>
    </row>
    <row r="38" spans="1:17" x14ac:dyDescent="0.25">
      <c r="A38" t="s">
        <v>1188</v>
      </c>
      <c r="B38" t="s">
        <v>8</v>
      </c>
      <c r="C38" t="str">
        <f t="shared" si="8"/>
        <v>CAD</v>
      </c>
      <c r="D38">
        <f t="shared" si="7"/>
        <v>1.2739</v>
      </c>
      <c r="E38" t="s">
        <v>1186</v>
      </c>
      <c r="F38" t="s">
        <v>15</v>
      </c>
      <c r="G38" s="112">
        <f>[4]currenciesATR!$B28</f>
        <v>1.2739</v>
      </c>
      <c r="H38" s="112">
        <f>[4]currenciesATR!$C28</f>
        <v>4.1729999999999996E-3</v>
      </c>
      <c r="I38" s="139">
        <f t="shared" si="2"/>
        <v>50000</v>
      </c>
      <c r="J38" s="114">
        <f t="shared" si="3"/>
        <v>5</v>
      </c>
      <c r="L38" t="s">
        <v>16</v>
      </c>
      <c r="M38" s="114">
        <f t="shared" si="4"/>
        <v>4</v>
      </c>
      <c r="N38" s="169">
        <f>G37</f>
        <v>0.95679000000000003</v>
      </c>
      <c r="O38" s="139">
        <f t="shared" si="5"/>
        <v>40000</v>
      </c>
      <c r="P38" t="str">
        <f t="shared" si="0"/>
        <v>CHF</v>
      </c>
      <c r="Q38">
        <f t="shared" si="6"/>
        <v>0.95679000000000003</v>
      </c>
    </row>
    <row r="39" spans="1:17" x14ac:dyDescent="0.25">
      <c r="A39" t="s">
        <v>1214</v>
      </c>
      <c r="B39" t="s">
        <v>29</v>
      </c>
      <c r="C39" t="str">
        <f t="shared" si="8"/>
        <v>JPY</v>
      </c>
      <c r="D39">
        <f t="shared" si="7"/>
        <v>106.128</v>
      </c>
      <c r="E39" t="s">
        <v>1188</v>
      </c>
      <c r="F39" t="s">
        <v>8</v>
      </c>
      <c r="G39" s="112">
        <f>[4]currenciesATR!$B29</f>
        <v>106.128</v>
      </c>
      <c r="H39" s="112">
        <f>[4]currenciesATR!$C29</f>
        <v>0.43585000000000002</v>
      </c>
      <c r="I39" s="139">
        <f t="shared" si="2"/>
        <v>50000</v>
      </c>
      <c r="J39" s="114">
        <f t="shared" si="3"/>
        <v>5</v>
      </c>
      <c r="L39" t="s">
        <v>8</v>
      </c>
      <c r="M39" s="114">
        <f t="shared" si="4"/>
        <v>4</v>
      </c>
      <c r="N39" s="169">
        <f>G39</f>
        <v>106.128</v>
      </c>
      <c r="O39" s="139">
        <f t="shared" si="5"/>
        <v>40000</v>
      </c>
      <c r="P39" t="str">
        <f t="shared" si="0"/>
        <v>JPY</v>
      </c>
      <c r="Q39">
        <f t="shared" si="6"/>
        <v>106.128</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106.128</v>
      </c>
      <c r="O53" s="140">
        <f t="shared" si="10"/>
        <v>13626.18724559023</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106.128</v>
      </c>
      <c r="O70" s="140">
        <f t="shared" si="10"/>
        <v>419.55939996984773</v>
      </c>
      <c r="P70" s="114">
        <f t="shared" si="12"/>
        <v>24</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1.2739</v>
      </c>
      <c r="O93" s="140">
        <f t="shared" si="14"/>
        <v>275.53183138393905</v>
      </c>
      <c r="P93" s="114">
        <f t="shared" si="12"/>
        <v>36</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0.87841814460519507</v>
      </c>
      <c r="O116" s="140">
        <f t="shared" si="17"/>
        <v>11065.345199999998</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1.3139741147099402</v>
      </c>
      <c r="O117" s="140">
        <f t="shared" si="17"/>
        <v>6420.9788500000004</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106.128</v>
      </c>
      <c r="O118" s="140">
        <f t="shared" si="17"/>
        <v>471.12920247248604</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0.87841814460519507</v>
      </c>
      <c r="O119" s="140">
        <f t="shared" si="17"/>
        <v>4411.3387499999999</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0.87841814460519507</v>
      </c>
      <c r="O120" s="140">
        <f t="shared" si="17"/>
        <v>1280.7112499999998</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0.87841814460519507</v>
      </c>
      <c r="O121" s="140">
        <f t="shared" si="17"/>
        <v>1508.3932499999999</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0.87841814460519507</v>
      </c>
      <c r="O122" s="140">
        <f t="shared" si="17"/>
        <v>7371.204749999999</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1.2739</v>
      </c>
      <c r="O123" s="140">
        <f t="shared" si="17"/>
        <v>1177.4864589057227</v>
      </c>
      <c r="P123" s="114">
        <f t="shared" si="18"/>
        <v>8</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0.87841814460519507</v>
      </c>
      <c r="O125" s="140">
        <f t="shared" si="17"/>
        <v>5919.7319999999991</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0.87841814460519507</v>
      </c>
      <c r="O127" s="140">
        <f t="shared" si="17"/>
        <v>693.2916899999999</v>
      </c>
      <c r="P127" s="114">
        <f t="shared" si="18"/>
        <v>14</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0.87841814460519507</v>
      </c>
      <c r="O128" s="140">
        <f t="shared" si="17"/>
        <v>3301.3889999999997</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0.87841814460519507</v>
      </c>
      <c r="O129" s="140">
        <f t="shared" si="17"/>
        <v>554.40566999999999</v>
      </c>
      <c r="P129" s="114">
        <f t="shared" ref="P129:P147" si="19">ROUND($B$3/O129,0)</f>
        <v>18</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0.67258541834813024</v>
      </c>
      <c r="O130" s="140">
        <f t="shared" si="17"/>
        <v>2230.1999999999998</v>
      </c>
      <c r="P130" s="114">
        <f t="shared" si="19"/>
        <v>4</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1.3139741147099402</v>
      </c>
      <c r="O132" s="140">
        <f t="shared" si="17"/>
        <v>570.78750000000002</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1.3139741147099402</v>
      </c>
      <c r="O135" s="140">
        <f t="shared" si="17"/>
        <v>761.05000000000007</v>
      </c>
      <c r="P135" s="114">
        <f t="shared" si="19"/>
        <v>13</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1.3139741147099402</v>
      </c>
      <c r="O136" s="140">
        <f t="shared" si="17"/>
        <v>2473.4124999999999</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0.87841814460519507</v>
      </c>
      <c r="O137" s="140">
        <f t="shared" si="17"/>
        <v>12807.112499999999</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0.87841814460519507</v>
      </c>
      <c r="O138" s="140">
        <f t="shared" ref="O138:O169" si="21">M138/N138</f>
        <v>426.90374999999995</v>
      </c>
      <c r="P138" s="114">
        <f t="shared" si="19"/>
        <v>23</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106.128</v>
      </c>
      <c r="O140" s="140">
        <f t="shared" si="21"/>
        <v>4711.2920247248603</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0.67258541834813024</v>
      </c>
      <c r="O141" s="140">
        <f t="shared" si="21"/>
        <v>6336.7415999999994</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0.67258541834813024</v>
      </c>
      <c r="O142" s="140">
        <f t="shared" si="21"/>
        <v>5853.5315999999993</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0.67258541834813024</v>
      </c>
      <c r="O143" s="140">
        <f t="shared" si="21"/>
        <v>456.44759999999997</v>
      </c>
      <c r="P143" s="114">
        <f t="shared" si="19"/>
        <v>22</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0.95679000000000003</v>
      </c>
      <c r="O145" s="140">
        <f t="shared" si="21"/>
        <v>630.23233938481792</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0.87841814460519507</v>
      </c>
      <c r="O148" s="140">
        <f t="shared" si="21"/>
        <v>623.84867999999994</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106.128</v>
      </c>
      <c r="O150" s="140">
        <f t="shared" si="21"/>
        <v>12031.509121061359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0.67258541834813024</v>
      </c>
      <c r="O151" s="140">
        <f t="shared" si="21"/>
        <v>2619.7415999999998</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1.2739</v>
      </c>
      <c r="O163" s="140">
        <f t="shared" si="21"/>
        <v>4625.166810581678</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0.87841814460519507</v>
      </c>
      <c r="O164" s="140">
        <f t="shared" si="21"/>
        <v>7898.2885799999995</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0.67258541834813024</v>
      </c>
      <c r="O165" s="140">
        <f t="shared" si="21"/>
        <v>1784.1599999999999</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0.95679000000000003</v>
      </c>
      <c r="O166" s="140">
        <f t="shared" si="21"/>
        <v>8947.6269609841238</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0.87841814460519507</v>
      </c>
      <c r="O167" s="140">
        <f t="shared" si="21"/>
        <v>853.80749999999989</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0.87841814460519507</v>
      </c>
      <c r="O168" s="140">
        <f t="shared" si="21"/>
        <v>3614.4517499999997</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0.87841814460519507</v>
      </c>
      <c r="O169" s="140">
        <f t="shared" si="21"/>
        <v>1789.5805199999998</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0.87841814460519507</v>
      </c>
      <c r="O171" s="140">
        <f t="shared" si="24"/>
        <v>30203.155709999995</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1.3139741147099402</v>
      </c>
      <c r="O172" s="140">
        <f t="shared" si="24"/>
        <v>1826.52</v>
      </c>
      <c r="P172" s="114">
        <f>ROUND($B$3/O172,0)</f>
        <v>5</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87" t="s">
        <v>37</v>
      </c>
      <c r="B2" s="287"/>
      <c r="C2" s="6"/>
      <c r="D2" s="288">
        <v>41080</v>
      </c>
      <c r="E2" s="288"/>
      <c r="F2" s="289"/>
      <c r="G2" s="289"/>
      <c r="H2" s="289"/>
      <c r="I2" s="289"/>
      <c r="J2" s="289"/>
      <c r="K2" s="289"/>
      <c r="L2" s="289"/>
      <c r="M2" s="289"/>
      <c r="N2" s="289"/>
      <c r="O2" s="289"/>
      <c r="P2" s="289"/>
      <c r="Q2" s="289"/>
      <c r="R2" s="289"/>
      <c r="S2" s="289"/>
    </row>
    <row r="3" spans="1:58" ht="15.75" x14ac:dyDescent="0.25">
      <c r="A3" s="287" t="s">
        <v>38</v>
      </c>
      <c r="B3" s="287"/>
      <c r="D3" s="290" t="s">
        <v>39</v>
      </c>
      <c r="E3" s="290"/>
      <c r="F3" s="290"/>
      <c r="G3" s="8"/>
      <c r="H3" s="8"/>
      <c r="I3" s="8"/>
      <c r="J3" s="8"/>
      <c r="K3" s="8"/>
      <c r="L3" s="8"/>
      <c r="M3" s="8"/>
      <c r="N3" s="8"/>
      <c r="O3" s="8"/>
      <c r="P3" s="8"/>
      <c r="Q3" s="8"/>
      <c r="R3" s="8"/>
      <c r="S3" s="8"/>
    </row>
    <row r="4" spans="1:58" ht="15.75" x14ac:dyDescent="0.25">
      <c r="A4" s="287" t="s">
        <v>40</v>
      </c>
      <c r="B4" s="287"/>
      <c r="D4" s="9">
        <v>1</v>
      </c>
      <c r="E4" s="9">
        <v>2</v>
      </c>
      <c r="F4" s="9">
        <v>3</v>
      </c>
      <c r="G4" s="10"/>
      <c r="H4" s="11"/>
      <c r="I4" s="11"/>
      <c r="J4" s="11"/>
      <c r="K4" s="11"/>
      <c r="L4" s="11"/>
      <c r="M4" s="11"/>
      <c r="N4" s="11"/>
      <c r="O4" s="11"/>
      <c r="P4" s="11"/>
      <c r="Q4" s="11"/>
      <c r="R4" s="11"/>
      <c r="S4" s="11"/>
    </row>
    <row r="5" spans="1:58" x14ac:dyDescent="0.25">
      <c r="A5" s="287" t="s">
        <v>41</v>
      </c>
      <c r="B5" s="287"/>
      <c r="D5" s="12" t="s">
        <v>42</v>
      </c>
      <c r="E5" s="12" t="s">
        <v>43</v>
      </c>
      <c r="F5" s="12" t="s">
        <v>43</v>
      </c>
      <c r="G5" s="13"/>
      <c r="H5" s="292" t="s">
        <v>44</v>
      </c>
      <c r="I5" s="293"/>
      <c r="J5" s="293"/>
      <c r="K5" s="293"/>
      <c r="L5" s="293"/>
      <c r="M5" s="293"/>
      <c r="N5" s="293"/>
      <c r="O5" s="293"/>
      <c r="P5" s="293"/>
      <c r="Q5" s="293"/>
      <c r="R5" s="293"/>
      <c r="S5" s="294"/>
    </row>
    <row r="6" spans="1:58" x14ac:dyDescent="0.25">
      <c r="A6" s="14"/>
      <c r="B6" s="14"/>
      <c r="C6" s="15"/>
      <c r="D6" s="16"/>
      <c r="E6" s="16" t="s">
        <v>45</v>
      </c>
      <c r="F6" s="16" t="s">
        <v>46</v>
      </c>
      <c r="G6" s="17"/>
      <c r="H6" s="295" t="s">
        <v>47</v>
      </c>
      <c r="I6" s="296"/>
      <c r="J6" s="297"/>
      <c r="K6" s="298" t="s">
        <v>48</v>
      </c>
      <c r="L6" s="299"/>
      <c r="M6" s="300"/>
      <c r="N6" s="301" t="s">
        <v>49</v>
      </c>
      <c r="O6" s="302"/>
      <c r="P6" s="303"/>
      <c r="Q6" s="304" t="s">
        <v>50</v>
      </c>
      <c r="R6" s="305"/>
      <c r="S6" s="306"/>
    </row>
    <row r="7" spans="1:58" x14ac:dyDescent="0.25">
      <c r="A7" s="18"/>
      <c r="B7" s="18"/>
      <c r="C7" s="15"/>
      <c r="D7" s="19"/>
      <c r="E7" s="20"/>
      <c r="F7" s="21"/>
      <c r="G7" s="21"/>
      <c r="H7" s="291" t="s">
        <v>51</v>
      </c>
      <c r="I7" s="291"/>
      <c r="J7" s="291"/>
      <c r="K7" s="291"/>
      <c r="L7" s="291"/>
      <c r="M7" s="291"/>
      <c r="N7" s="291"/>
      <c r="O7" s="291"/>
      <c r="P7" s="291"/>
      <c r="Q7" s="291"/>
      <c r="R7" s="291"/>
      <c r="S7" s="291"/>
      <c r="U7" s="291" t="s">
        <v>52</v>
      </c>
      <c r="V7" s="291"/>
      <c r="W7" s="291"/>
      <c r="X7" s="291"/>
      <c r="Y7" s="291"/>
      <c r="Z7" s="291"/>
      <c r="AA7" s="291"/>
      <c r="AB7" s="291"/>
      <c r="AC7" s="291"/>
      <c r="AD7" s="291"/>
      <c r="AE7" s="291"/>
      <c r="AF7" s="291"/>
      <c r="AU7" s="291" t="s">
        <v>53</v>
      </c>
      <c r="AV7" s="291"/>
      <c r="AW7" s="291"/>
      <c r="AX7" s="291"/>
      <c r="AY7" s="291"/>
      <c r="AZ7" s="291"/>
      <c r="BA7" s="291"/>
      <c r="BB7" s="291"/>
      <c r="BC7" s="291"/>
      <c r="BD7" s="291"/>
      <c r="BE7" s="291"/>
      <c r="BF7" s="291"/>
    </row>
    <row r="8" spans="1:58" x14ac:dyDescent="0.25">
      <c r="A8" s="307" t="s">
        <v>54</v>
      </c>
      <c r="B8" s="307"/>
      <c r="D8" s="308" t="s">
        <v>55</v>
      </c>
      <c r="E8" s="308"/>
      <c r="F8" s="309"/>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1" t="s">
        <v>51</v>
      </c>
      <c r="I35" s="291"/>
      <c r="J35" s="291"/>
      <c r="K35" s="291"/>
      <c r="L35" s="291"/>
      <c r="M35" s="291"/>
      <c r="N35" s="291"/>
      <c r="O35" s="291"/>
      <c r="P35" s="291"/>
      <c r="Q35" s="291"/>
      <c r="R35" s="291"/>
      <c r="S35" s="291"/>
      <c r="U35" s="291" t="s">
        <v>52</v>
      </c>
      <c r="V35" s="291"/>
      <c r="W35" s="291"/>
      <c r="X35" s="291"/>
      <c r="Y35" s="291"/>
      <c r="Z35" s="291"/>
      <c r="AA35" s="291"/>
      <c r="AB35" s="291"/>
      <c r="AC35" s="291"/>
      <c r="AD35" s="291"/>
      <c r="AE35" s="291"/>
      <c r="AF35" s="291"/>
      <c r="AH35" s="291" t="s">
        <v>114</v>
      </c>
      <c r="AI35" s="291"/>
      <c r="AJ35" s="291"/>
      <c r="AK35" s="291"/>
      <c r="AL35" s="291"/>
      <c r="AM35" s="291"/>
      <c r="AN35" s="291"/>
      <c r="AO35" s="291"/>
      <c r="AP35" s="291"/>
      <c r="AQ35" s="291"/>
      <c r="AR35" s="291"/>
      <c r="AS35" s="291"/>
      <c r="AU35" s="291" t="s">
        <v>53</v>
      </c>
      <c r="AV35" s="291"/>
      <c r="AW35" s="291"/>
      <c r="AX35" s="291"/>
      <c r="AY35" s="291"/>
      <c r="AZ35" s="291"/>
      <c r="BA35" s="291"/>
      <c r="BB35" s="291"/>
      <c r="BC35" s="291"/>
      <c r="BD35" s="291"/>
      <c r="BE35" s="291"/>
      <c r="BF35" s="291"/>
    </row>
    <row r="36" spans="1:58" x14ac:dyDescent="0.25">
      <c r="A36" s="307" t="s">
        <v>115</v>
      </c>
      <c r="B36" s="307"/>
      <c r="D36" s="308" t="s">
        <v>116</v>
      </c>
      <c r="E36" s="308"/>
      <c r="F36" s="309"/>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1" t="s">
        <v>51</v>
      </c>
      <c r="I47" s="291"/>
      <c r="J47" s="291"/>
      <c r="K47" s="291"/>
      <c r="L47" s="291"/>
      <c r="M47" s="291"/>
      <c r="N47" s="291"/>
      <c r="O47" s="291"/>
      <c r="P47" s="291"/>
      <c r="Q47" s="291"/>
      <c r="R47" s="291"/>
      <c r="S47" s="291"/>
      <c r="U47" s="291" t="s">
        <v>52</v>
      </c>
      <c r="V47" s="291"/>
      <c r="W47" s="291"/>
      <c r="X47" s="291"/>
      <c r="Y47" s="291"/>
      <c r="Z47" s="291"/>
      <c r="AA47" s="291"/>
      <c r="AB47" s="291"/>
      <c r="AC47" s="291"/>
      <c r="AD47" s="291"/>
      <c r="AE47" s="291"/>
      <c r="AF47" s="291"/>
      <c r="AH47" s="291" t="s">
        <v>114</v>
      </c>
      <c r="AI47" s="291"/>
      <c r="AJ47" s="291"/>
      <c r="AK47" s="291"/>
      <c r="AL47" s="291"/>
      <c r="AM47" s="291"/>
      <c r="AN47" s="291"/>
      <c r="AO47" s="291"/>
      <c r="AP47" s="291"/>
      <c r="AQ47" s="291"/>
      <c r="AR47" s="291"/>
      <c r="AS47" s="291"/>
      <c r="AU47" s="291" t="s">
        <v>53</v>
      </c>
      <c r="AV47" s="291"/>
      <c r="AW47" s="291"/>
      <c r="AX47" s="291"/>
      <c r="AY47" s="291"/>
      <c r="AZ47" s="291"/>
      <c r="BA47" s="291"/>
      <c r="BB47" s="291"/>
      <c r="BC47" s="291"/>
      <c r="BD47" s="291"/>
      <c r="BE47" s="291"/>
      <c r="BF47" s="291"/>
    </row>
    <row r="48" spans="1:58" x14ac:dyDescent="0.25">
      <c r="A48" s="307" t="s">
        <v>133</v>
      </c>
      <c r="B48" s="307"/>
      <c r="C48" s="14"/>
      <c r="D48" s="308" t="s">
        <v>134</v>
      </c>
      <c r="E48" s="308"/>
      <c r="F48" s="309"/>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1" t="s">
        <v>168</v>
      </c>
      <c r="I65" s="291"/>
      <c r="J65" s="291"/>
      <c r="K65" s="291"/>
      <c r="L65" s="291"/>
      <c r="M65" s="291"/>
      <c r="N65" s="291"/>
      <c r="O65" s="291"/>
      <c r="P65" s="291"/>
      <c r="Q65" s="291"/>
      <c r="R65" s="291"/>
      <c r="S65" s="291"/>
      <c r="U65" s="310" t="s">
        <v>51</v>
      </c>
      <c r="V65" s="310"/>
      <c r="W65" s="310"/>
      <c r="X65" s="310"/>
      <c r="Y65" s="310"/>
      <c r="Z65" s="310"/>
      <c r="AA65" s="310"/>
      <c r="AB65" s="310"/>
      <c r="AC65" s="310"/>
      <c r="AD65" s="310"/>
      <c r="AE65" s="310"/>
      <c r="AF65" s="310"/>
      <c r="AH65" s="291" t="s">
        <v>52</v>
      </c>
      <c r="AI65" s="291"/>
      <c r="AJ65" s="291"/>
      <c r="AK65" s="291"/>
      <c r="AL65" s="291"/>
      <c r="AM65" s="291"/>
      <c r="AN65" s="291"/>
      <c r="AO65" s="291"/>
      <c r="AP65" s="291"/>
      <c r="AQ65" s="291"/>
      <c r="AR65" s="291"/>
      <c r="AS65" s="291"/>
      <c r="AU65" s="291" t="s">
        <v>53</v>
      </c>
      <c r="AV65" s="291"/>
      <c r="AW65" s="291"/>
      <c r="AX65" s="291"/>
      <c r="AY65" s="291"/>
      <c r="AZ65" s="291"/>
      <c r="BA65" s="291"/>
      <c r="BB65" s="291"/>
      <c r="BC65" s="291"/>
      <c r="BD65" s="291"/>
      <c r="BE65" s="291"/>
      <c r="BF65" s="291"/>
    </row>
    <row r="66" spans="1:58" x14ac:dyDescent="0.25">
      <c r="A66" s="311" t="s">
        <v>169</v>
      </c>
      <c r="B66" s="311"/>
      <c r="D66" s="312" t="s">
        <v>170</v>
      </c>
      <c r="E66" s="312"/>
      <c r="F66" s="31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1" t="s">
        <v>168</v>
      </c>
      <c r="I72" s="291"/>
      <c r="J72" s="291"/>
      <c r="K72" s="291"/>
      <c r="L72" s="291"/>
      <c r="M72" s="291"/>
      <c r="N72" s="291"/>
      <c r="O72" s="291"/>
      <c r="P72" s="291"/>
      <c r="Q72" s="291"/>
      <c r="R72" s="291"/>
      <c r="S72" s="291"/>
      <c r="U72" s="310" t="s">
        <v>51</v>
      </c>
      <c r="V72" s="310"/>
      <c r="W72" s="310"/>
      <c r="X72" s="310"/>
      <c r="Y72" s="310"/>
      <c r="Z72" s="310"/>
      <c r="AA72" s="310"/>
      <c r="AB72" s="310"/>
      <c r="AC72" s="310"/>
      <c r="AD72" s="310"/>
      <c r="AE72" s="310"/>
      <c r="AF72" s="310"/>
      <c r="AH72" s="291" t="s">
        <v>52</v>
      </c>
      <c r="AI72" s="291"/>
      <c r="AJ72" s="291"/>
      <c r="AK72" s="291"/>
      <c r="AL72" s="291"/>
      <c r="AM72" s="291"/>
      <c r="AN72" s="291"/>
      <c r="AO72" s="291"/>
      <c r="AP72" s="291"/>
      <c r="AQ72" s="291"/>
      <c r="AR72" s="291"/>
      <c r="AS72" s="291"/>
      <c r="AU72" s="291" t="s">
        <v>53</v>
      </c>
      <c r="AV72" s="291"/>
      <c r="AW72" s="291"/>
      <c r="AX72" s="291"/>
      <c r="AY72" s="291"/>
      <c r="AZ72" s="291"/>
      <c r="BA72" s="291"/>
      <c r="BB72" s="291"/>
      <c r="BC72" s="291"/>
      <c r="BD72" s="291"/>
      <c r="BE72" s="291"/>
      <c r="BF72" s="291"/>
    </row>
    <row r="73" spans="1:58" x14ac:dyDescent="0.25">
      <c r="A73" s="314" t="s">
        <v>182</v>
      </c>
      <c r="B73" s="314"/>
      <c r="D73" s="314" t="s">
        <v>170</v>
      </c>
      <c r="E73" s="314"/>
      <c r="F73" s="31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1" t="s">
        <v>195</v>
      </c>
      <c r="I80" s="291"/>
      <c r="J80" s="291"/>
      <c r="K80" s="291"/>
      <c r="L80" s="291"/>
      <c r="M80" s="291"/>
      <c r="N80" s="291"/>
      <c r="O80" s="291"/>
      <c r="P80" s="291"/>
      <c r="Q80" s="291"/>
      <c r="R80" s="291"/>
      <c r="S80" s="291"/>
      <c r="U80" s="310" t="s">
        <v>51</v>
      </c>
      <c r="V80" s="310"/>
      <c r="W80" s="310"/>
      <c r="X80" s="310"/>
      <c r="Y80" s="310"/>
      <c r="Z80" s="310"/>
      <c r="AA80" s="310"/>
      <c r="AB80" s="310"/>
      <c r="AC80" s="310"/>
      <c r="AD80" s="310"/>
      <c r="AE80" s="310"/>
      <c r="AF80" s="310"/>
      <c r="AH80" s="291" t="s">
        <v>52</v>
      </c>
      <c r="AI80" s="291"/>
      <c r="AJ80" s="291"/>
      <c r="AK80" s="291"/>
      <c r="AL80" s="291"/>
      <c r="AM80" s="291"/>
      <c r="AN80" s="291"/>
      <c r="AO80" s="291"/>
      <c r="AP80" s="291"/>
      <c r="AQ80" s="291"/>
      <c r="AR80" s="291"/>
      <c r="AS80" s="291"/>
      <c r="AU80" s="291" t="s">
        <v>53</v>
      </c>
      <c r="AV80" s="291"/>
      <c r="AW80" s="291"/>
      <c r="AX80" s="291"/>
      <c r="AY80" s="291"/>
      <c r="AZ80" s="291"/>
      <c r="BA80" s="291"/>
      <c r="BB80" s="291"/>
      <c r="BC80" s="291"/>
      <c r="BD80" s="291"/>
      <c r="BE80" s="291"/>
      <c r="BF80" s="291"/>
    </row>
    <row r="81" spans="1:58" x14ac:dyDescent="0.25">
      <c r="A81" s="316" t="s">
        <v>196</v>
      </c>
      <c r="B81" s="316"/>
      <c r="D81" s="316" t="s">
        <v>197</v>
      </c>
      <c r="E81" s="316"/>
      <c r="F81" s="31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1" t="s">
        <v>195</v>
      </c>
      <c r="I90" s="291"/>
      <c r="J90" s="291"/>
      <c r="K90" s="291"/>
      <c r="L90" s="291"/>
      <c r="M90" s="291"/>
      <c r="N90" s="291"/>
      <c r="O90" s="291"/>
      <c r="P90" s="291"/>
      <c r="Q90" s="291"/>
      <c r="R90" s="291"/>
      <c r="S90" s="291"/>
      <c r="U90" s="310" t="s">
        <v>51</v>
      </c>
      <c r="V90" s="310"/>
      <c r="W90" s="310"/>
      <c r="X90" s="310"/>
      <c r="Y90" s="310"/>
      <c r="Z90" s="310"/>
      <c r="AA90" s="310"/>
      <c r="AB90" s="310"/>
      <c r="AC90" s="310"/>
      <c r="AD90" s="310"/>
      <c r="AE90" s="310"/>
      <c r="AF90" s="310"/>
      <c r="AH90" s="291" t="s">
        <v>52</v>
      </c>
      <c r="AI90" s="291"/>
      <c r="AJ90" s="291"/>
      <c r="AK90" s="291"/>
      <c r="AL90" s="291"/>
      <c r="AM90" s="291"/>
      <c r="AN90" s="291"/>
      <c r="AO90" s="291"/>
      <c r="AP90" s="291"/>
      <c r="AQ90" s="291"/>
      <c r="AR90" s="291"/>
      <c r="AS90" s="291"/>
      <c r="AU90" s="291" t="s">
        <v>53</v>
      </c>
      <c r="AV90" s="291"/>
      <c r="AW90" s="291"/>
      <c r="AX90" s="291"/>
      <c r="AY90" s="291"/>
      <c r="AZ90" s="291"/>
      <c r="BA90" s="291"/>
      <c r="BB90" s="291"/>
      <c r="BC90" s="291"/>
      <c r="BD90" s="291"/>
      <c r="BE90" s="291"/>
      <c r="BF90" s="291"/>
    </row>
    <row r="91" spans="1:58" x14ac:dyDescent="0.25">
      <c r="A91" s="316" t="s">
        <v>216</v>
      </c>
      <c r="B91" s="316"/>
      <c r="D91" s="316" t="s">
        <v>197</v>
      </c>
      <c r="E91" s="316"/>
      <c r="F91" s="31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1" t="s">
        <v>224</v>
      </c>
      <c r="I95" s="291"/>
      <c r="J95" s="291"/>
      <c r="K95" s="291"/>
      <c r="L95" s="291"/>
      <c r="M95" s="291"/>
      <c r="N95" s="291"/>
      <c r="O95" s="291"/>
      <c r="P95" s="291"/>
      <c r="Q95" s="291"/>
      <c r="R95" s="291"/>
      <c r="S95" s="291"/>
      <c r="U95" s="310" t="s">
        <v>51</v>
      </c>
      <c r="V95" s="310"/>
      <c r="W95" s="310"/>
      <c r="X95" s="310"/>
      <c r="Y95" s="310"/>
      <c r="Z95" s="310"/>
      <c r="AA95" s="310"/>
      <c r="AB95" s="310"/>
      <c r="AC95" s="310"/>
      <c r="AD95" s="310"/>
      <c r="AE95" s="310"/>
      <c r="AF95" s="310"/>
      <c r="AH95" s="291" t="s">
        <v>52</v>
      </c>
      <c r="AI95" s="291"/>
      <c r="AJ95" s="291"/>
      <c r="AK95" s="291"/>
      <c r="AL95" s="291"/>
      <c r="AM95" s="291"/>
      <c r="AN95" s="291"/>
      <c r="AO95" s="291"/>
      <c r="AP95" s="291"/>
      <c r="AQ95" s="291"/>
      <c r="AR95" s="291"/>
      <c r="AS95" s="291"/>
      <c r="AU95" s="291" t="s">
        <v>53</v>
      </c>
      <c r="AV95" s="291"/>
      <c r="AW95" s="291"/>
      <c r="AX95" s="291"/>
      <c r="AY95" s="291"/>
      <c r="AZ95" s="291"/>
      <c r="BA95" s="291"/>
      <c r="BB95" s="291"/>
      <c r="BC95" s="291"/>
      <c r="BD95" s="291"/>
      <c r="BE95" s="291"/>
      <c r="BF95" s="291"/>
    </row>
    <row r="96" spans="1:58" x14ac:dyDescent="0.25">
      <c r="A96" s="316" t="s">
        <v>225</v>
      </c>
      <c r="B96" s="316"/>
      <c r="D96" s="316" t="s">
        <v>197</v>
      </c>
      <c r="E96" s="316"/>
      <c r="F96" s="31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1253</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1252</v>
      </c>
      <c r="C6" t="s">
        <v>1257</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1258</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1259</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1260</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1256</v>
      </c>
      <c r="B20" s="221" t="s">
        <v>1254</v>
      </c>
      <c r="C20" s="221" t="s">
        <v>1261</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1255</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1262</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1264</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1263</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0.87841814460519507</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1.2739</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0.87841814460519507</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0.87841814460519507</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0.87841814460519507</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0.87841814460519507</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0.87841814460519507</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0.87841814460519507</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0.67258541834813024</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0.67258541834813024</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0.67258541834813024</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0.87841814460519507</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106.128</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1.2739</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106.128</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0.95679000000000003</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1.3814253546809598</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0.87841814460519507</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1.3139741147099402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1.3139741147099402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1.3139741147099402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1.3139741147099402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2016-06-24T04:40:07Z</dcterms:modified>
</cp:coreProperties>
</file>