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I123" i="1" l="1"/>
  <c r="RK123" i="1" s="1"/>
  <c r="RL123" i="1" s="1"/>
  <c r="RH123" i="1"/>
  <c r="RC123" i="1"/>
  <c r="RQ123" i="1" s="1"/>
  <c r="RA123" i="1"/>
  <c r="RN123" i="1" s="1"/>
  <c r="RR123" i="1" s="1"/>
  <c r="QT123" i="1"/>
  <c r="RK122" i="1"/>
  <c r="RL122" i="1" s="1"/>
  <c r="RN122" i="1" s="1"/>
  <c r="RR122" i="1" s="1"/>
  <c r="RI122" i="1"/>
  <c r="RJ122" i="1" s="1"/>
  <c r="RH122" i="1"/>
  <c r="RC122" i="1"/>
  <c r="RA122" i="1"/>
  <c r="QT122" i="1"/>
  <c r="RQ121" i="1"/>
  <c r="RI121" i="1"/>
  <c r="RK121" i="1" s="1"/>
  <c r="RL121" i="1" s="1"/>
  <c r="RH121" i="1"/>
  <c r="RC121" i="1"/>
  <c r="RA121" i="1"/>
  <c r="RN121" i="1" s="1"/>
  <c r="RR121" i="1" s="1"/>
  <c r="QT121" i="1"/>
  <c r="RI120" i="1"/>
  <c r="RH120" i="1"/>
  <c r="RC120" i="1"/>
  <c r="RA120" i="1"/>
  <c r="QT120" i="1"/>
  <c r="RL119" i="1"/>
  <c r="RN119" i="1" s="1"/>
  <c r="RR119" i="1" s="1"/>
  <c r="RJ119" i="1"/>
  <c r="RI119" i="1"/>
  <c r="RK119" i="1" s="1"/>
  <c r="RH119" i="1"/>
  <c r="RC119" i="1"/>
  <c r="RA119" i="1"/>
  <c r="QT119" i="1"/>
  <c r="RJ118" i="1"/>
  <c r="RI118" i="1"/>
  <c r="RK118" i="1" s="1"/>
  <c r="RL118" i="1" s="1"/>
  <c r="RN118" i="1" s="1"/>
  <c r="RR118" i="1" s="1"/>
  <c r="RH118" i="1"/>
  <c r="RC118" i="1"/>
  <c r="RA118" i="1"/>
  <c r="QT118" i="1"/>
  <c r="RK117" i="1"/>
  <c r="RL117" i="1" s="1"/>
  <c r="RN117" i="1" s="1"/>
  <c r="RR117" i="1" s="1"/>
  <c r="RJ117" i="1"/>
  <c r="RI117" i="1"/>
  <c r="RH117" i="1"/>
  <c r="RC117" i="1"/>
  <c r="RA117" i="1"/>
  <c r="QT117" i="1"/>
  <c r="RK116" i="1"/>
  <c r="RL116" i="1" s="1"/>
  <c r="RQ116" i="1" s="1"/>
  <c r="RJ116" i="1"/>
  <c r="RI116" i="1"/>
  <c r="RH116" i="1"/>
  <c r="RC116" i="1"/>
  <c r="RA116" i="1"/>
  <c r="QT116" i="1"/>
  <c r="RI115" i="1"/>
  <c r="RK115" i="1" s="1"/>
  <c r="RL115" i="1" s="1"/>
  <c r="RQ115" i="1" s="1"/>
  <c r="RH115" i="1"/>
  <c r="RC115" i="1"/>
  <c r="RA115" i="1"/>
  <c r="QT115" i="1"/>
  <c r="RK114" i="1"/>
  <c r="RL114" i="1" s="1"/>
  <c r="RQ114" i="1" s="1"/>
  <c r="RI114" i="1"/>
  <c r="RJ114" i="1" s="1"/>
  <c r="RH114" i="1"/>
  <c r="RC114" i="1"/>
  <c r="RA114" i="1"/>
  <c r="RN114" i="1" s="1"/>
  <c r="RR114" i="1" s="1"/>
  <c r="QT114" i="1"/>
  <c r="RI113" i="1"/>
  <c r="RK113" i="1" s="1"/>
  <c r="RL113" i="1" s="1"/>
  <c r="RQ113" i="1" s="1"/>
  <c r="RH113" i="1"/>
  <c r="RC113" i="1"/>
  <c r="RA113" i="1"/>
  <c r="QT113" i="1"/>
  <c r="RI112" i="1"/>
  <c r="RH112" i="1"/>
  <c r="RC112" i="1"/>
  <c r="RA112" i="1"/>
  <c r="QT112" i="1"/>
  <c r="RL111" i="1"/>
  <c r="RN111" i="1" s="1"/>
  <c r="RR111" i="1" s="1"/>
  <c r="RK111" i="1"/>
  <c r="RJ111" i="1"/>
  <c r="RI111" i="1"/>
  <c r="RH111" i="1"/>
  <c r="RC111" i="1"/>
  <c r="RQ111" i="1" s="1"/>
  <c r="RA111" i="1"/>
  <c r="QT111" i="1"/>
  <c r="RJ110" i="1"/>
  <c r="RI110" i="1"/>
  <c r="RK110" i="1" s="1"/>
  <c r="RL110" i="1" s="1"/>
  <c r="RN110" i="1" s="1"/>
  <c r="RR110" i="1" s="1"/>
  <c r="RH110" i="1"/>
  <c r="RC110" i="1"/>
  <c r="RA110" i="1"/>
  <c r="QT110" i="1"/>
  <c r="RK109" i="1"/>
  <c r="RL109" i="1" s="1"/>
  <c r="RN109" i="1" s="1"/>
  <c r="RR109" i="1" s="1"/>
  <c r="RJ109" i="1"/>
  <c r="RI109" i="1"/>
  <c r="RH109" i="1"/>
  <c r="RC109" i="1"/>
  <c r="RQ109" i="1" s="1"/>
  <c r="RA109" i="1"/>
  <c r="QT109" i="1"/>
  <c r="RN108" i="1"/>
  <c r="RR108" i="1" s="1"/>
  <c r="RK108" i="1"/>
  <c r="RL108" i="1" s="1"/>
  <c r="RQ108" i="1" s="1"/>
  <c r="RJ108" i="1"/>
  <c r="RI108" i="1"/>
  <c r="RH108" i="1"/>
  <c r="RC108" i="1"/>
  <c r="RA108" i="1"/>
  <c r="QT108" i="1"/>
  <c r="RI107" i="1"/>
  <c r="RK107" i="1" s="1"/>
  <c r="RL107" i="1" s="1"/>
  <c r="RQ107" i="1" s="1"/>
  <c r="RH107" i="1"/>
  <c r="RC107" i="1"/>
  <c r="RA107" i="1"/>
  <c r="QT107" i="1"/>
  <c r="RK106" i="1"/>
  <c r="RL106" i="1" s="1"/>
  <c r="RQ106" i="1" s="1"/>
  <c r="RI106" i="1"/>
  <c r="RJ106" i="1" s="1"/>
  <c r="RH106" i="1"/>
  <c r="RC106" i="1"/>
  <c r="RA106" i="1"/>
  <c r="QT106" i="1"/>
  <c r="RI105" i="1"/>
  <c r="RK105" i="1" s="1"/>
  <c r="RL105" i="1" s="1"/>
  <c r="RQ105" i="1" s="1"/>
  <c r="RH105" i="1"/>
  <c r="RC105" i="1"/>
  <c r="RA105" i="1"/>
  <c r="QT105" i="1"/>
  <c r="RI104" i="1"/>
  <c r="RH104" i="1"/>
  <c r="RC104" i="1"/>
  <c r="RA104" i="1"/>
  <c r="QT104" i="1"/>
  <c r="RJ103" i="1"/>
  <c r="RI103" i="1"/>
  <c r="RK103" i="1" s="1"/>
  <c r="RL103" i="1" s="1"/>
  <c r="RN103" i="1" s="1"/>
  <c r="RR103" i="1" s="1"/>
  <c r="RH103" i="1"/>
  <c r="RC103" i="1"/>
  <c r="RA103" i="1"/>
  <c r="QT103" i="1"/>
  <c r="RR102" i="1"/>
  <c r="RJ102" i="1"/>
  <c r="RI102" i="1"/>
  <c r="RK102" i="1" s="1"/>
  <c r="RL102" i="1" s="1"/>
  <c r="RN102" i="1" s="1"/>
  <c r="RH102" i="1"/>
  <c r="RC102" i="1"/>
  <c r="RA102" i="1"/>
  <c r="QT102" i="1"/>
  <c r="RK101" i="1"/>
  <c r="RL101" i="1" s="1"/>
  <c r="RN101" i="1" s="1"/>
  <c r="RR101" i="1" s="1"/>
  <c r="RJ101" i="1"/>
  <c r="RI101" i="1"/>
  <c r="RH101" i="1"/>
  <c r="RC101" i="1"/>
  <c r="RQ101" i="1" s="1"/>
  <c r="RA101" i="1"/>
  <c r="QT101" i="1"/>
  <c r="RK100" i="1"/>
  <c r="RL100" i="1" s="1"/>
  <c r="RQ100" i="1" s="1"/>
  <c r="RI100" i="1"/>
  <c r="RJ100" i="1" s="1"/>
  <c r="RH100" i="1"/>
  <c r="RC100" i="1"/>
  <c r="RA100" i="1"/>
  <c r="QT100" i="1"/>
  <c r="RI99" i="1"/>
  <c r="RK99" i="1" s="1"/>
  <c r="RL99" i="1" s="1"/>
  <c r="RQ99" i="1" s="1"/>
  <c r="RH99" i="1"/>
  <c r="RC99" i="1"/>
  <c r="RA99" i="1"/>
  <c r="RN99" i="1" s="1"/>
  <c r="RR99" i="1" s="1"/>
  <c r="QT99" i="1"/>
  <c r="RK98" i="1"/>
  <c r="RL98" i="1" s="1"/>
  <c r="RI98" i="1"/>
  <c r="RJ98" i="1" s="1"/>
  <c r="RH98" i="1"/>
  <c r="RC98" i="1"/>
  <c r="RA98" i="1"/>
  <c r="QT98" i="1"/>
  <c r="RQ97" i="1"/>
  <c r="RI97" i="1"/>
  <c r="RK97" i="1" s="1"/>
  <c r="RL97" i="1" s="1"/>
  <c r="RH97" i="1"/>
  <c r="RC97" i="1"/>
  <c r="RA97" i="1"/>
  <c r="QT97" i="1"/>
  <c r="RI96" i="1"/>
  <c r="RH96" i="1"/>
  <c r="RC96" i="1"/>
  <c r="RC95" i="1" s="1"/>
  <c r="RA96" i="1"/>
  <c r="QT96" i="1"/>
  <c r="QZ95" i="1"/>
  <c r="QX95" i="1"/>
  <c r="QV95" i="1"/>
  <c r="QU95" i="1"/>
  <c r="RR94" i="1"/>
  <c r="RQ94" i="1"/>
  <c r="RN94" i="1"/>
  <c r="RL94" i="1"/>
  <c r="RK94" i="1"/>
  <c r="RJ94" i="1"/>
  <c r="RI94" i="1"/>
  <c r="RH94" i="1"/>
  <c r="RG94" i="1"/>
  <c r="RF94" i="1"/>
  <c r="RE94" i="1"/>
  <c r="RC94" i="1"/>
  <c r="RA94" i="1"/>
  <c r="QZ94" i="1"/>
  <c r="QX94" i="1"/>
  <c r="QV94" i="1"/>
  <c r="QU94" i="1"/>
  <c r="QT94" i="1"/>
  <c r="RK92" i="1"/>
  <c r="RM92" i="1" s="1"/>
  <c r="RO92" i="1" s="1"/>
  <c r="RI92" i="1"/>
  <c r="RL92" i="1" s="1"/>
  <c r="RN92" i="1" s="1"/>
  <c r="RH92" i="1"/>
  <c r="RB92" i="1"/>
  <c r="RA92" i="1"/>
  <c r="QY92" i="1"/>
  <c r="RD92" i="1" s="1"/>
  <c r="QT92" i="1"/>
  <c r="RL91" i="1"/>
  <c r="RP91" i="1" s="1"/>
  <c r="RK91" i="1"/>
  <c r="RM91" i="1" s="1"/>
  <c r="RO91" i="1" s="1"/>
  <c r="RI91" i="1"/>
  <c r="RH91" i="1"/>
  <c r="RB91" i="1"/>
  <c r="RA91" i="1"/>
  <c r="RN91" i="1" s="1"/>
  <c r="QY91" i="1"/>
  <c r="RD91" i="1" s="1"/>
  <c r="RR91" i="1" s="1"/>
  <c r="QT91" i="1"/>
  <c r="RM90" i="1"/>
  <c r="RL90" i="1"/>
  <c r="RP90" i="1" s="1"/>
  <c r="RK90" i="1"/>
  <c r="RI90" i="1"/>
  <c r="RH90" i="1"/>
  <c r="RB90" i="1"/>
  <c r="RA90" i="1"/>
  <c r="QY90" i="1"/>
  <c r="RD90" i="1" s="1"/>
  <c r="RR90" i="1" s="1"/>
  <c r="QT90" i="1"/>
  <c r="RN89" i="1"/>
  <c r="RL89" i="1"/>
  <c r="RI89" i="1"/>
  <c r="RK89" i="1" s="1"/>
  <c r="RM89" i="1" s="1"/>
  <c r="RH89" i="1"/>
  <c r="RB89" i="1"/>
  <c r="RP89" i="1" s="1"/>
  <c r="RA89" i="1"/>
  <c r="RO89" i="1" s="1"/>
  <c r="QY89" i="1"/>
  <c r="RD89" i="1" s="1"/>
  <c r="RR89" i="1" s="1"/>
  <c r="QT89" i="1"/>
  <c r="RO88" i="1"/>
  <c r="RN88" i="1"/>
  <c r="RM88" i="1"/>
  <c r="RL88" i="1"/>
  <c r="RK88" i="1"/>
  <c r="RI88" i="1"/>
  <c r="RH88" i="1"/>
  <c r="RB88" i="1"/>
  <c r="RP88" i="1" s="1"/>
  <c r="RA88" i="1"/>
  <c r="QY88" i="1"/>
  <c r="RD88" i="1" s="1"/>
  <c r="RR88" i="1" s="1"/>
  <c r="QT88" i="1"/>
  <c r="RP87" i="1"/>
  <c r="RO87" i="1"/>
  <c r="RM87" i="1"/>
  <c r="RL87" i="1"/>
  <c r="RK87" i="1"/>
  <c r="RI87" i="1"/>
  <c r="RH87" i="1"/>
  <c r="RD87" i="1"/>
  <c r="RR87" i="1" s="1"/>
  <c r="RB87" i="1"/>
  <c r="RA87" i="1"/>
  <c r="RN87" i="1" s="1"/>
  <c r="QY87" i="1"/>
  <c r="QT87" i="1"/>
  <c r="RP86" i="1"/>
  <c r="RM86" i="1"/>
  <c r="RL86" i="1"/>
  <c r="RK86" i="1"/>
  <c r="RI86" i="1"/>
  <c r="RH86" i="1"/>
  <c r="RD86" i="1"/>
  <c r="RR86" i="1" s="1"/>
  <c r="RB86" i="1"/>
  <c r="RA86" i="1"/>
  <c r="RO86" i="1" s="1"/>
  <c r="QY86" i="1"/>
  <c r="QT86" i="1"/>
  <c r="RI85" i="1"/>
  <c r="RH85" i="1"/>
  <c r="RD85" i="1"/>
  <c r="RB85" i="1"/>
  <c r="RA85" i="1"/>
  <c r="QY85" i="1"/>
  <c r="QT85" i="1"/>
  <c r="RK84" i="1"/>
  <c r="RM84" i="1" s="1"/>
  <c r="RO84" i="1" s="1"/>
  <c r="RI84" i="1"/>
  <c r="RL84" i="1" s="1"/>
  <c r="RH84" i="1"/>
  <c r="RD84" i="1"/>
  <c r="RB84" i="1"/>
  <c r="RP84" i="1" s="1"/>
  <c r="RA84" i="1"/>
  <c r="QY84" i="1"/>
  <c r="QT84" i="1"/>
  <c r="RL83" i="1"/>
  <c r="RK83" i="1"/>
  <c r="RM83" i="1" s="1"/>
  <c r="RO83" i="1" s="1"/>
  <c r="RI83" i="1"/>
  <c r="RH83" i="1"/>
  <c r="RB83" i="1"/>
  <c r="RA83" i="1"/>
  <c r="QY83" i="1"/>
  <c r="RD83" i="1" s="1"/>
  <c r="QT83" i="1"/>
  <c r="RM82" i="1"/>
  <c r="RL82" i="1"/>
  <c r="RP82" i="1" s="1"/>
  <c r="RI82" i="1"/>
  <c r="RK82" i="1" s="1"/>
  <c r="RH82" i="1"/>
  <c r="RB82" i="1"/>
  <c r="RA82" i="1"/>
  <c r="QY82" i="1"/>
  <c r="RD82" i="1" s="1"/>
  <c r="RR82" i="1" s="1"/>
  <c r="QT82" i="1"/>
  <c r="RN81" i="1"/>
  <c r="RI81" i="1"/>
  <c r="RL81" i="1" s="1"/>
  <c r="RH81" i="1"/>
  <c r="RB81" i="1"/>
  <c r="RP81" i="1" s="1"/>
  <c r="RA81" i="1"/>
  <c r="QY81" i="1"/>
  <c r="RD81" i="1" s="1"/>
  <c r="QT81" i="1"/>
  <c r="RO80" i="1"/>
  <c r="RN80" i="1"/>
  <c r="RL80" i="1"/>
  <c r="RK80" i="1"/>
  <c r="RM80" i="1" s="1"/>
  <c r="RI80" i="1"/>
  <c r="RH80" i="1"/>
  <c r="RB80" i="1"/>
  <c r="RP80" i="1" s="1"/>
  <c r="RA80" i="1"/>
  <c r="QY80" i="1"/>
  <c r="RD80" i="1" s="1"/>
  <c r="RR80" i="1" s="1"/>
  <c r="QT80" i="1"/>
  <c r="RP79" i="1"/>
  <c r="RO79" i="1"/>
  <c r="RM79" i="1"/>
  <c r="RL79" i="1"/>
  <c r="RK79" i="1"/>
  <c r="RI79" i="1"/>
  <c r="RH79" i="1"/>
  <c r="RD79" i="1"/>
  <c r="RR79" i="1" s="1"/>
  <c r="RB79" i="1"/>
  <c r="RA79" i="1"/>
  <c r="RN79" i="1" s="1"/>
  <c r="QY79" i="1"/>
  <c r="QT79" i="1"/>
  <c r="RP78" i="1"/>
  <c r="RM78" i="1"/>
  <c r="RL78" i="1"/>
  <c r="RK78" i="1"/>
  <c r="RI78" i="1"/>
  <c r="RH78" i="1"/>
  <c r="RD78" i="1"/>
  <c r="RR78" i="1" s="1"/>
  <c r="RB78" i="1"/>
  <c r="RA78" i="1"/>
  <c r="RO78" i="1" s="1"/>
  <c r="QY78" i="1"/>
  <c r="QT78" i="1"/>
  <c r="RI77" i="1"/>
  <c r="RH77" i="1"/>
  <c r="RD77" i="1"/>
  <c r="RB77" i="1"/>
  <c r="RA77" i="1"/>
  <c r="QY77" i="1"/>
  <c r="QT77" i="1"/>
  <c r="RK76" i="1"/>
  <c r="RM76" i="1" s="1"/>
  <c r="RO76" i="1" s="1"/>
  <c r="RI76" i="1"/>
  <c r="RL76" i="1" s="1"/>
  <c r="RH76" i="1"/>
  <c r="RD76" i="1"/>
  <c r="RB76" i="1"/>
  <c r="RA76" i="1"/>
  <c r="QY76" i="1"/>
  <c r="QT76" i="1"/>
  <c r="RL75" i="1"/>
  <c r="RP75" i="1" s="1"/>
  <c r="RK75" i="1"/>
  <c r="RM75" i="1" s="1"/>
  <c r="RO75" i="1" s="1"/>
  <c r="RI75" i="1"/>
  <c r="RH75" i="1"/>
  <c r="RB75" i="1"/>
  <c r="RA75" i="1"/>
  <c r="QY75" i="1"/>
  <c r="RD75" i="1" s="1"/>
  <c r="QT75" i="1"/>
  <c r="RM74" i="1"/>
  <c r="RL74" i="1"/>
  <c r="RP74" i="1" s="1"/>
  <c r="RI74" i="1"/>
  <c r="RK74" i="1" s="1"/>
  <c r="RH74" i="1"/>
  <c r="RB74" i="1"/>
  <c r="RA74" i="1"/>
  <c r="QY74" i="1"/>
  <c r="RD74" i="1" s="1"/>
  <c r="RR74" i="1" s="1"/>
  <c r="QT74" i="1"/>
  <c r="RN73" i="1"/>
  <c r="RI73" i="1"/>
  <c r="RL73" i="1" s="1"/>
  <c r="RH73" i="1"/>
  <c r="RB73" i="1"/>
  <c r="RA73" i="1"/>
  <c r="QY73" i="1"/>
  <c r="RD73" i="1" s="1"/>
  <c r="RR73" i="1" s="1"/>
  <c r="QT73" i="1"/>
  <c r="RO72" i="1"/>
  <c r="RN72" i="1"/>
  <c r="RL72" i="1"/>
  <c r="RI72" i="1"/>
  <c r="RK72" i="1" s="1"/>
  <c r="RM72" i="1" s="1"/>
  <c r="RH72" i="1"/>
  <c r="RB72" i="1"/>
  <c r="RP72" i="1" s="1"/>
  <c r="RA72" i="1"/>
  <c r="QY72" i="1"/>
  <c r="RD72" i="1" s="1"/>
  <c r="RR72" i="1" s="1"/>
  <c r="QT72" i="1"/>
  <c r="RP71" i="1"/>
  <c r="RO71" i="1"/>
  <c r="RM71" i="1"/>
  <c r="RL71" i="1"/>
  <c r="RK71" i="1"/>
  <c r="RI71" i="1"/>
  <c r="RH71" i="1"/>
  <c r="RD71" i="1"/>
  <c r="RR71" i="1" s="1"/>
  <c r="RB71" i="1"/>
  <c r="RA71" i="1"/>
  <c r="RN71" i="1" s="1"/>
  <c r="QY71" i="1"/>
  <c r="QT71" i="1"/>
  <c r="RP70" i="1"/>
  <c r="RN70" i="1"/>
  <c r="RL70" i="1"/>
  <c r="RI70" i="1"/>
  <c r="RK70" i="1" s="1"/>
  <c r="RM70" i="1" s="1"/>
  <c r="RH70" i="1"/>
  <c r="RD70" i="1"/>
  <c r="RR70" i="1" s="1"/>
  <c r="RB70" i="1"/>
  <c r="RA70" i="1"/>
  <c r="RO70" i="1" s="1"/>
  <c r="QY70" i="1"/>
  <c r="QT70" i="1"/>
  <c r="RI69" i="1"/>
  <c r="RH69" i="1"/>
  <c r="RD69" i="1"/>
  <c r="RB69" i="1"/>
  <c r="RA69" i="1"/>
  <c r="QY69" i="1"/>
  <c r="QT69" i="1"/>
  <c r="RK68" i="1"/>
  <c r="RM68" i="1" s="1"/>
  <c r="RO68" i="1" s="1"/>
  <c r="RI68" i="1"/>
  <c r="RL68" i="1" s="1"/>
  <c r="RH68" i="1"/>
  <c r="RD68" i="1"/>
  <c r="RB68" i="1"/>
  <c r="RA68" i="1"/>
  <c r="QY68" i="1"/>
  <c r="QT68" i="1"/>
  <c r="RL67" i="1"/>
  <c r="RP67" i="1" s="1"/>
  <c r="RK67" i="1"/>
  <c r="RM67" i="1" s="1"/>
  <c r="RO67" i="1" s="1"/>
  <c r="RI67" i="1"/>
  <c r="RH67" i="1"/>
  <c r="RB67" i="1"/>
  <c r="RA67" i="1"/>
  <c r="RN67" i="1" s="1"/>
  <c r="QY67" i="1"/>
  <c r="RD67" i="1" s="1"/>
  <c r="RR67" i="1" s="1"/>
  <c r="QT67" i="1"/>
  <c r="RM66" i="1"/>
  <c r="RL66" i="1"/>
  <c r="RP66" i="1" s="1"/>
  <c r="RI66" i="1"/>
  <c r="RK66" i="1" s="1"/>
  <c r="RH66" i="1"/>
  <c r="RB66" i="1"/>
  <c r="RA66" i="1"/>
  <c r="QY66" i="1"/>
  <c r="RD66" i="1" s="1"/>
  <c r="RR66" i="1" s="1"/>
  <c r="QT66" i="1"/>
  <c r="RM65" i="1"/>
  <c r="RK65" i="1"/>
  <c r="RI65" i="1"/>
  <c r="RL65" i="1" s="1"/>
  <c r="RN65" i="1" s="1"/>
  <c r="RH65" i="1"/>
  <c r="RB65" i="1"/>
  <c r="RA65" i="1"/>
  <c r="RO65" i="1" s="1"/>
  <c r="QY65" i="1"/>
  <c r="RD65" i="1" s="1"/>
  <c r="RR65" i="1" s="1"/>
  <c r="QT65" i="1"/>
  <c r="RN64" i="1"/>
  <c r="RL64" i="1"/>
  <c r="RI64" i="1"/>
  <c r="RK64" i="1" s="1"/>
  <c r="RM64" i="1" s="1"/>
  <c r="RO64" i="1" s="1"/>
  <c r="RH64" i="1"/>
  <c r="RB64" i="1"/>
  <c r="RP64" i="1" s="1"/>
  <c r="RA64" i="1"/>
  <c r="QY64" i="1"/>
  <c r="RD64" i="1" s="1"/>
  <c r="RR64" i="1" s="1"/>
  <c r="QT64" i="1"/>
  <c r="RP63" i="1"/>
  <c r="RO63" i="1"/>
  <c r="RM63" i="1"/>
  <c r="RL63" i="1"/>
  <c r="RK63" i="1"/>
  <c r="RI63" i="1"/>
  <c r="RH63" i="1"/>
  <c r="RD63" i="1"/>
  <c r="RR63" i="1" s="1"/>
  <c r="RB63" i="1"/>
  <c r="RA63" i="1"/>
  <c r="RN63" i="1" s="1"/>
  <c r="QY63" i="1"/>
  <c r="QT63" i="1"/>
  <c r="RP62" i="1"/>
  <c r="RN62" i="1"/>
  <c r="RL62" i="1"/>
  <c r="RI62" i="1"/>
  <c r="RK62" i="1" s="1"/>
  <c r="RM62" i="1" s="1"/>
  <c r="RH62" i="1"/>
  <c r="RD62" i="1"/>
  <c r="RR62" i="1" s="1"/>
  <c r="RB62" i="1"/>
  <c r="RA62" i="1"/>
  <c r="RO62" i="1" s="1"/>
  <c r="QY62" i="1"/>
  <c r="QT62" i="1"/>
  <c r="RI61" i="1"/>
  <c r="RH61" i="1"/>
  <c r="RB61" i="1"/>
  <c r="RA61" i="1"/>
  <c r="QY61" i="1"/>
  <c r="RD61" i="1" s="1"/>
  <c r="QT61" i="1"/>
  <c r="RK60" i="1"/>
  <c r="RM60" i="1" s="1"/>
  <c r="RO60" i="1" s="1"/>
  <c r="RI60" i="1"/>
  <c r="RL60" i="1" s="1"/>
  <c r="RH60" i="1"/>
  <c r="RD60" i="1"/>
  <c r="RB60" i="1"/>
  <c r="RA60" i="1"/>
  <c r="QY60" i="1"/>
  <c r="QT60" i="1"/>
  <c r="RL59" i="1"/>
  <c r="RP59" i="1" s="1"/>
  <c r="RK59" i="1"/>
  <c r="RM59" i="1" s="1"/>
  <c r="RO59" i="1" s="1"/>
  <c r="RI59" i="1"/>
  <c r="RH59" i="1"/>
  <c r="RB59" i="1"/>
  <c r="RA59" i="1"/>
  <c r="RN59" i="1" s="1"/>
  <c r="QY59" i="1"/>
  <c r="RD59" i="1" s="1"/>
  <c r="RR59" i="1" s="1"/>
  <c r="QT59" i="1"/>
  <c r="RL58" i="1"/>
  <c r="RP58" i="1" s="1"/>
  <c r="RI58" i="1"/>
  <c r="RK58" i="1" s="1"/>
  <c r="RM58" i="1" s="1"/>
  <c r="RH58" i="1"/>
  <c r="RB58" i="1"/>
  <c r="RA58" i="1"/>
  <c r="QY58" i="1"/>
  <c r="RD58" i="1" s="1"/>
  <c r="RR58" i="1" s="1"/>
  <c r="QT58" i="1"/>
  <c r="RM57" i="1"/>
  <c r="RK57" i="1"/>
  <c r="RI57" i="1"/>
  <c r="RL57" i="1" s="1"/>
  <c r="RH57" i="1"/>
  <c r="RB57" i="1"/>
  <c r="RP57" i="1" s="1"/>
  <c r="RA57" i="1"/>
  <c r="RO57" i="1" s="1"/>
  <c r="QY57" i="1"/>
  <c r="RD57" i="1" s="1"/>
  <c r="QT57" i="1"/>
  <c r="RO56" i="1"/>
  <c r="RN56" i="1"/>
  <c r="RL56" i="1"/>
  <c r="RI56" i="1"/>
  <c r="RK56" i="1" s="1"/>
  <c r="RM56" i="1" s="1"/>
  <c r="RH56" i="1"/>
  <c r="RB56" i="1"/>
  <c r="RP56" i="1" s="1"/>
  <c r="RA56" i="1"/>
  <c r="QY56" i="1"/>
  <c r="RD56" i="1" s="1"/>
  <c r="RR56" i="1" s="1"/>
  <c r="QT56" i="1"/>
  <c r="RP55" i="1"/>
  <c r="RO55" i="1"/>
  <c r="RM55" i="1"/>
  <c r="RL55" i="1"/>
  <c r="RK55" i="1"/>
  <c r="RI55" i="1"/>
  <c r="RH55" i="1"/>
  <c r="RD55" i="1"/>
  <c r="RR55" i="1" s="1"/>
  <c r="RB55" i="1"/>
  <c r="RA55" i="1"/>
  <c r="RN55" i="1" s="1"/>
  <c r="QY55" i="1"/>
  <c r="QT55" i="1"/>
  <c r="RP54" i="1"/>
  <c r="RN54" i="1"/>
  <c r="RL54" i="1"/>
  <c r="RI54" i="1"/>
  <c r="RK54" i="1" s="1"/>
  <c r="RM54" i="1" s="1"/>
  <c r="RH54" i="1"/>
  <c r="RD54" i="1"/>
  <c r="RR54" i="1" s="1"/>
  <c r="RB54" i="1"/>
  <c r="RA54" i="1"/>
  <c r="QY54" i="1"/>
  <c r="QT54" i="1"/>
  <c r="RI53" i="1"/>
  <c r="RH53" i="1"/>
  <c r="RB53" i="1"/>
  <c r="RA53" i="1"/>
  <c r="QY53" i="1"/>
  <c r="RD53" i="1" s="1"/>
  <c r="QT53" i="1"/>
  <c r="RP52" i="1"/>
  <c r="RK52" i="1"/>
  <c r="RM52" i="1" s="1"/>
  <c r="RO52" i="1" s="1"/>
  <c r="RI52" i="1"/>
  <c r="RL52" i="1" s="1"/>
  <c r="RN52" i="1" s="1"/>
  <c r="RH52" i="1"/>
  <c r="RD52" i="1"/>
  <c r="RR52" i="1" s="1"/>
  <c r="RB52" i="1"/>
  <c r="RA52" i="1"/>
  <c r="QY52" i="1"/>
  <c r="QX52" i="1"/>
  <c r="RC52" i="1" s="1"/>
  <c r="RQ52" i="1" s="1"/>
  <c r="QT52" i="1"/>
  <c r="RL51" i="1"/>
  <c r="RP51" i="1" s="1"/>
  <c r="RK51" i="1"/>
  <c r="RM51" i="1" s="1"/>
  <c r="RO51" i="1" s="1"/>
  <c r="RI51" i="1"/>
  <c r="RH51" i="1"/>
  <c r="RB51" i="1"/>
  <c r="RA51" i="1"/>
  <c r="RN51" i="1" s="1"/>
  <c r="QY51" i="1"/>
  <c r="RD51" i="1" s="1"/>
  <c r="RR51" i="1" s="1"/>
  <c r="QT51" i="1"/>
  <c r="RM50" i="1"/>
  <c r="RI50" i="1"/>
  <c r="RK50" i="1" s="1"/>
  <c r="RH50" i="1"/>
  <c r="RB50" i="1"/>
  <c r="RA50" i="1"/>
  <c r="QY50" i="1"/>
  <c r="RD50" i="1" s="1"/>
  <c r="QT50" i="1"/>
  <c r="RK49" i="1"/>
  <c r="RM49" i="1" s="1"/>
  <c r="RI49" i="1"/>
  <c r="RL49" i="1" s="1"/>
  <c r="RN49" i="1" s="1"/>
  <c r="RH49" i="1"/>
  <c r="RB49" i="1"/>
  <c r="RA49" i="1"/>
  <c r="QY49" i="1"/>
  <c r="RD49" i="1" s="1"/>
  <c r="QT49" i="1"/>
  <c r="RO48" i="1"/>
  <c r="RN48" i="1"/>
  <c r="RL48" i="1"/>
  <c r="RI48" i="1"/>
  <c r="RK48" i="1" s="1"/>
  <c r="RM48" i="1" s="1"/>
  <c r="RH48" i="1"/>
  <c r="RB48" i="1"/>
  <c r="RP48" i="1" s="1"/>
  <c r="RA48" i="1"/>
  <c r="QY48" i="1"/>
  <c r="RD48" i="1" s="1"/>
  <c r="RR48" i="1" s="1"/>
  <c r="QT48" i="1"/>
  <c r="RP47" i="1"/>
  <c r="RO47" i="1"/>
  <c r="RM47" i="1"/>
  <c r="RL47" i="1"/>
  <c r="RK47" i="1"/>
  <c r="RI47" i="1"/>
  <c r="RH47" i="1"/>
  <c r="RD47" i="1"/>
  <c r="RR47" i="1" s="1"/>
  <c r="RB47" i="1"/>
  <c r="RA47" i="1"/>
  <c r="RN47" i="1" s="1"/>
  <c r="QY47" i="1"/>
  <c r="QT47" i="1"/>
  <c r="RM46" i="1"/>
  <c r="RL46" i="1"/>
  <c r="RK46" i="1"/>
  <c r="RI46" i="1"/>
  <c r="RH46" i="1"/>
  <c r="RD46" i="1"/>
  <c r="RR46" i="1" s="1"/>
  <c r="RB46" i="1"/>
  <c r="RC2" i="1" s="1"/>
  <c r="RA46" i="1"/>
  <c r="QY46" i="1"/>
  <c r="QT46" i="1"/>
  <c r="RI45" i="1"/>
  <c r="RH45" i="1"/>
  <c r="RB45" i="1"/>
  <c r="RA45" i="1"/>
  <c r="QY45" i="1"/>
  <c r="RD45" i="1" s="1"/>
  <c r="QT45" i="1"/>
  <c r="RL44" i="1"/>
  <c r="RP44" i="1" s="1"/>
  <c r="RI44" i="1"/>
  <c r="RK44" i="1" s="1"/>
  <c r="RM44" i="1" s="1"/>
  <c r="RH44" i="1"/>
  <c r="RB44" i="1"/>
  <c r="RA44" i="1"/>
  <c r="RO44" i="1" s="1"/>
  <c r="QY44" i="1"/>
  <c r="RD44" i="1" s="1"/>
  <c r="RR44" i="1" s="1"/>
  <c r="QT44" i="1"/>
  <c r="RL43" i="1"/>
  <c r="RP43" i="1" s="1"/>
  <c r="RI43" i="1"/>
  <c r="RK43" i="1" s="1"/>
  <c r="RM43" i="1" s="1"/>
  <c r="RH43" i="1"/>
  <c r="RB43" i="1"/>
  <c r="RA43" i="1"/>
  <c r="QY43" i="1"/>
  <c r="RD43" i="1" s="1"/>
  <c r="RR43" i="1" s="1"/>
  <c r="QT43" i="1"/>
  <c r="RI42" i="1"/>
  <c r="RL42" i="1" s="1"/>
  <c r="RR42" i="1" s="1"/>
  <c r="RH42" i="1"/>
  <c r="RD42" i="1"/>
  <c r="RB42" i="1"/>
  <c r="RA42" i="1"/>
  <c r="QY42" i="1"/>
  <c r="QT42" i="1"/>
  <c r="RN41" i="1"/>
  <c r="RL41" i="1"/>
  <c r="RK41" i="1"/>
  <c r="RM41" i="1" s="1"/>
  <c r="RO41" i="1" s="1"/>
  <c r="RI41" i="1"/>
  <c r="RH41" i="1"/>
  <c r="RB41" i="1"/>
  <c r="RP41" i="1" s="1"/>
  <c r="RA41" i="1"/>
  <c r="QY41" i="1"/>
  <c r="RD41" i="1" s="1"/>
  <c r="RR41" i="1" s="1"/>
  <c r="QX41" i="1"/>
  <c r="RC41" i="1" s="1"/>
  <c r="RQ41" i="1" s="1"/>
  <c r="QT41" i="1"/>
  <c r="RM40" i="1"/>
  <c r="RL40" i="1"/>
  <c r="RP40" i="1" s="1"/>
  <c r="RK40" i="1"/>
  <c r="RI40" i="1"/>
  <c r="RH40" i="1"/>
  <c r="RB40" i="1"/>
  <c r="RA40" i="1"/>
  <c r="RO40" i="1" s="1"/>
  <c r="QY40" i="1"/>
  <c r="RD40" i="1" s="1"/>
  <c r="RR40" i="1" s="1"/>
  <c r="QT40" i="1"/>
  <c r="RM39" i="1"/>
  <c r="RL39" i="1"/>
  <c r="RK39" i="1"/>
  <c r="RI39" i="1"/>
  <c r="RH39" i="1"/>
  <c r="RD39" i="1"/>
  <c r="RR39" i="1" s="1"/>
  <c r="RB39" i="1"/>
  <c r="RP39" i="1" s="1"/>
  <c r="RA39" i="1"/>
  <c r="QX8" i="1" s="1"/>
  <c r="QZ8" i="1" s="1"/>
  <c r="QY39" i="1"/>
  <c r="QT39" i="1"/>
  <c r="RI38" i="1"/>
  <c r="RL38" i="1" s="1"/>
  <c r="RN38" i="1" s="1"/>
  <c r="RH38" i="1"/>
  <c r="RB38" i="1"/>
  <c r="RA38" i="1"/>
  <c r="QY38" i="1"/>
  <c r="RD38" i="1" s="1"/>
  <c r="RR38" i="1" s="1"/>
  <c r="QT38" i="1"/>
  <c r="RI37" i="1"/>
  <c r="RL37" i="1" s="1"/>
  <c r="RH37" i="1"/>
  <c r="RD37" i="1"/>
  <c r="RR37" i="1" s="1"/>
  <c r="RB37" i="1"/>
  <c r="RA37" i="1"/>
  <c r="QY37" i="1"/>
  <c r="QT37" i="1"/>
  <c r="RP36" i="1"/>
  <c r="RL36" i="1"/>
  <c r="RN36" i="1" s="1"/>
  <c r="RK36" i="1"/>
  <c r="RM36" i="1" s="1"/>
  <c r="RO36" i="1" s="1"/>
  <c r="RI36" i="1"/>
  <c r="RH36" i="1"/>
  <c r="RD36" i="1"/>
  <c r="RR36" i="1" s="1"/>
  <c r="RB36" i="1"/>
  <c r="RA36" i="1"/>
  <c r="QY36" i="1"/>
  <c r="QT36" i="1"/>
  <c r="RI35" i="1"/>
  <c r="RL35" i="1" s="1"/>
  <c r="RP35" i="1" s="1"/>
  <c r="RH35" i="1"/>
  <c r="RB35" i="1"/>
  <c r="RA35" i="1"/>
  <c r="QY35" i="1"/>
  <c r="RD35" i="1" s="1"/>
  <c r="QT35" i="1"/>
  <c r="RI34" i="1"/>
  <c r="RL34" i="1" s="1"/>
  <c r="RN34" i="1" s="1"/>
  <c r="RH34" i="1"/>
  <c r="RB34" i="1"/>
  <c r="RA34" i="1"/>
  <c r="QY34" i="1"/>
  <c r="RD34" i="1" s="1"/>
  <c r="QT34" i="1"/>
  <c r="RL33" i="1"/>
  <c r="RN33" i="1" s="1"/>
  <c r="RK33" i="1"/>
  <c r="RM33" i="1" s="1"/>
  <c r="RO33" i="1" s="1"/>
  <c r="RI33" i="1"/>
  <c r="RH33" i="1"/>
  <c r="RB33" i="1"/>
  <c r="RP33" i="1" s="1"/>
  <c r="RA33" i="1"/>
  <c r="QY33" i="1"/>
  <c r="RD33" i="1" s="1"/>
  <c r="RR33" i="1" s="1"/>
  <c r="QX33" i="1"/>
  <c r="RC33" i="1" s="1"/>
  <c r="RQ33" i="1" s="1"/>
  <c r="QT33" i="1"/>
  <c r="RM32" i="1"/>
  <c r="RL32" i="1"/>
  <c r="RP32" i="1" s="1"/>
  <c r="RK32" i="1"/>
  <c r="RI32" i="1"/>
  <c r="RH32" i="1"/>
  <c r="RB32" i="1"/>
  <c r="RA32" i="1"/>
  <c r="RO32" i="1" s="1"/>
  <c r="QY32" i="1"/>
  <c r="RD32" i="1" s="1"/>
  <c r="RR32" i="1" s="1"/>
  <c r="QT32" i="1"/>
  <c r="RM31" i="1"/>
  <c r="RL31" i="1"/>
  <c r="RK31" i="1"/>
  <c r="RI31" i="1"/>
  <c r="RH31" i="1"/>
  <c r="RD31" i="1"/>
  <c r="RR31" i="1" s="1"/>
  <c r="RB31" i="1"/>
  <c r="RP31" i="1" s="1"/>
  <c r="RA31" i="1"/>
  <c r="QX5" i="1" s="1"/>
  <c r="QZ5" i="1" s="1"/>
  <c r="QY31" i="1"/>
  <c r="QT31" i="1"/>
  <c r="RI30" i="1"/>
  <c r="RL30" i="1" s="1"/>
  <c r="RN30" i="1" s="1"/>
  <c r="RH30" i="1"/>
  <c r="RB30" i="1"/>
  <c r="RA30" i="1"/>
  <c r="QY30" i="1"/>
  <c r="RD30" i="1" s="1"/>
  <c r="RR30" i="1" s="1"/>
  <c r="QT30" i="1"/>
  <c r="RK29" i="1"/>
  <c r="RM29" i="1" s="1"/>
  <c r="RO29" i="1" s="1"/>
  <c r="RI29" i="1"/>
  <c r="RL29" i="1" s="1"/>
  <c r="RH29" i="1"/>
  <c r="RD29" i="1"/>
  <c r="RR29" i="1" s="1"/>
  <c r="RB29" i="1"/>
  <c r="RA29" i="1"/>
  <c r="QY29" i="1"/>
  <c r="QT29" i="1"/>
  <c r="RP28" i="1"/>
  <c r="RL28" i="1"/>
  <c r="RN28" i="1" s="1"/>
  <c r="RK28" i="1"/>
  <c r="RM28" i="1" s="1"/>
  <c r="RO28" i="1" s="1"/>
  <c r="RI28" i="1"/>
  <c r="RH28" i="1"/>
  <c r="RD28" i="1"/>
  <c r="RR28" i="1" s="1"/>
  <c r="RB28" i="1"/>
  <c r="RA28" i="1"/>
  <c r="QY28" i="1"/>
  <c r="QT28" i="1"/>
  <c r="RI27" i="1"/>
  <c r="RL27" i="1" s="1"/>
  <c r="RP27" i="1" s="1"/>
  <c r="RH27" i="1"/>
  <c r="RB27" i="1"/>
  <c r="RA27" i="1"/>
  <c r="QY27" i="1"/>
  <c r="RD27" i="1" s="1"/>
  <c r="QT27" i="1"/>
  <c r="RI26" i="1"/>
  <c r="RL26" i="1" s="1"/>
  <c r="RH26" i="1"/>
  <c r="RD26" i="1"/>
  <c r="RB26" i="1"/>
  <c r="RA26" i="1"/>
  <c r="QY26" i="1"/>
  <c r="QT26" i="1"/>
  <c r="RL25" i="1"/>
  <c r="RN25" i="1" s="1"/>
  <c r="RK25" i="1"/>
  <c r="RM25" i="1" s="1"/>
  <c r="RO25" i="1" s="1"/>
  <c r="RI25" i="1"/>
  <c r="RH25" i="1"/>
  <c r="RB25" i="1"/>
  <c r="RP25" i="1" s="1"/>
  <c r="RA25" i="1"/>
  <c r="QY25" i="1"/>
  <c r="RD25" i="1" s="1"/>
  <c r="RR25" i="1" s="1"/>
  <c r="QX25" i="1"/>
  <c r="RC25" i="1" s="1"/>
  <c r="RQ25" i="1" s="1"/>
  <c r="QT25" i="1"/>
  <c r="RM24" i="1"/>
  <c r="RL24" i="1"/>
  <c r="RP24" i="1" s="1"/>
  <c r="RK24" i="1"/>
  <c r="RI24" i="1"/>
  <c r="RH24" i="1"/>
  <c r="RB24" i="1"/>
  <c r="RA24" i="1"/>
  <c r="RO24" i="1" s="1"/>
  <c r="QY24" i="1"/>
  <c r="RD24" i="1" s="1"/>
  <c r="RR24" i="1" s="1"/>
  <c r="QT24" i="1"/>
  <c r="RM23" i="1"/>
  <c r="RL23" i="1"/>
  <c r="RK23" i="1"/>
  <c r="RI23" i="1"/>
  <c r="RH23" i="1"/>
  <c r="RD23" i="1"/>
  <c r="RR23" i="1" s="1"/>
  <c r="RB23" i="1"/>
  <c r="RP23" i="1" s="1"/>
  <c r="RA23" i="1"/>
  <c r="QX3" i="1" s="1"/>
  <c r="QZ3" i="1" s="1"/>
  <c r="QY23" i="1"/>
  <c r="QT23" i="1"/>
  <c r="RI22" i="1"/>
  <c r="RL22" i="1" s="1"/>
  <c r="RN22" i="1" s="1"/>
  <c r="RH22" i="1"/>
  <c r="RB22" i="1"/>
  <c r="RA22" i="1"/>
  <c r="QY22" i="1"/>
  <c r="RD22" i="1" s="1"/>
  <c r="RR22" i="1" s="1"/>
  <c r="QT22" i="1"/>
  <c r="RK21" i="1"/>
  <c r="RM21" i="1" s="1"/>
  <c r="RO21" i="1" s="1"/>
  <c r="RI21" i="1"/>
  <c r="RL21" i="1" s="1"/>
  <c r="RH21" i="1"/>
  <c r="RD21" i="1"/>
  <c r="RB21" i="1"/>
  <c r="RA21" i="1"/>
  <c r="QY21" i="1"/>
  <c r="QT21" i="1"/>
  <c r="RP20" i="1"/>
  <c r="RL20" i="1"/>
  <c r="RN20" i="1" s="1"/>
  <c r="RK20" i="1"/>
  <c r="RM20" i="1" s="1"/>
  <c r="RO20" i="1" s="1"/>
  <c r="RI20" i="1"/>
  <c r="RH20" i="1"/>
  <c r="RD20" i="1"/>
  <c r="RR20" i="1" s="1"/>
  <c r="RB20" i="1"/>
  <c r="RA20" i="1"/>
  <c r="QY20" i="1"/>
  <c r="QT20" i="1"/>
  <c r="RI19" i="1"/>
  <c r="RL19" i="1" s="1"/>
  <c r="RP19" i="1" s="1"/>
  <c r="RH19" i="1"/>
  <c r="RB19" i="1"/>
  <c r="RA19" i="1"/>
  <c r="QY19" i="1"/>
  <c r="RD19" i="1" s="1"/>
  <c r="RR19" i="1" s="1"/>
  <c r="QT19" i="1"/>
  <c r="RI18" i="1"/>
  <c r="RL18" i="1" s="1"/>
  <c r="RH18" i="1"/>
  <c r="RD18" i="1"/>
  <c r="RB18" i="1"/>
  <c r="RA18" i="1"/>
  <c r="QY18" i="1"/>
  <c r="QT18" i="1"/>
  <c r="RL17" i="1"/>
  <c r="RN17" i="1" s="1"/>
  <c r="RK17" i="1"/>
  <c r="RM17" i="1" s="1"/>
  <c r="RO17" i="1" s="1"/>
  <c r="RI17" i="1"/>
  <c r="RH17" i="1"/>
  <c r="RB17" i="1"/>
  <c r="RP17" i="1" s="1"/>
  <c r="RA17" i="1"/>
  <c r="QY17" i="1"/>
  <c r="RD17" i="1" s="1"/>
  <c r="RR17" i="1" s="1"/>
  <c r="QX17" i="1"/>
  <c r="RC17" i="1" s="1"/>
  <c r="RQ17" i="1" s="1"/>
  <c r="QT17" i="1"/>
  <c r="RM16" i="1"/>
  <c r="RL16" i="1"/>
  <c r="RP16" i="1" s="1"/>
  <c r="RK16" i="1"/>
  <c r="RI16" i="1"/>
  <c r="RH16" i="1"/>
  <c r="RB16" i="1"/>
  <c r="RA16" i="1"/>
  <c r="RO16" i="1" s="1"/>
  <c r="QY16" i="1"/>
  <c r="QY13" i="1" s="1"/>
  <c r="QT16" i="1"/>
  <c r="RM15" i="1"/>
  <c r="RL15" i="1"/>
  <c r="RK15" i="1"/>
  <c r="RI15" i="1"/>
  <c r="RH15" i="1"/>
  <c r="RD15" i="1"/>
  <c r="RR15" i="1" s="1"/>
  <c r="RB15" i="1"/>
  <c r="RP15" i="1" s="1"/>
  <c r="RA15" i="1"/>
  <c r="QX2" i="1" s="1"/>
  <c r="QY15" i="1"/>
  <c r="QT15" i="1"/>
  <c r="RI14" i="1"/>
  <c r="RL14" i="1" s="1"/>
  <c r="RH14" i="1"/>
  <c r="RB14" i="1"/>
  <c r="RP14" i="1" s="1"/>
  <c r="RA14" i="1"/>
  <c r="QY14" i="1"/>
  <c r="RD14" i="1" s="1"/>
  <c r="QT14" i="1"/>
  <c r="QT13" i="1" s="1"/>
  <c r="QZ13" i="1"/>
  <c r="QV13" i="1"/>
  <c r="QU13" i="1"/>
  <c r="RN9" i="1"/>
  <c r="RQ9" i="1" s="1"/>
  <c r="RL9" i="1"/>
  <c r="RJ9" i="1"/>
  <c r="RH9" i="1"/>
  <c r="RG9" i="1"/>
  <c r="RC9" i="1"/>
  <c r="RD9" i="1" s="1"/>
  <c r="QX9" i="1"/>
  <c r="QZ9" i="1" s="1"/>
  <c r="QU9" i="1"/>
  <c r="QX49" i="1" s="1"/>
  <c r="RC49" i="1" s="1"/>
  <c r="RQ49" i="1" s="1"/>
  <c r="RN8" i="1"/>
  <c r="RQ8" i="1" s="1"/>
  <c r="RL8" i="1"/>
  <c r="RJ8" i="1"/>
  <c r="RH8" i="1"/>
  <c r="RG8" i="1"/>
  <c r="QU8" i="1"/>
  <c r="QX29" i="1" s="1"/>
  <c r="RC29" i="1" s="1"/>
  <c r="RQ29" i="1" s="1"/>
  <c r="RN7" i="1"/>
  <c r="RQ7" i="1" s="1"/>
  <c r="RL7" i="1"/>
  <c r="RJ7" i="1"/>
  <c r="RH7" i="1"/>
  <c r="RP7" i="1" s="1"/>
  <c r="RG7" i="1"/>
  <c r="RC7" i="1"/>
  <c r="RD7" i="1" s="1"/>
  <c r="QZ7" i="1"/>
  <c r="QX7" i="1"/>
  <c r="QU7" i="1"/>
  <c r="RQ6" i="1"/>
  <c r="RN6" i="1"/>
  <c r="RL6" i="1"/>
  <c r="RJ6" i="1"/>
  <c r="RH6" i="1"/>
  <c r="RG6" i="1"/>
  <c r="RD6" i="1"/>
  <c r="RC6" i="1"/>
  <c r="QX6" i="1"/>
  <c r="QZ6" i="1" s="1"/>
  <c r="QU6" i="1"/>
  <c r="RN5" i="1"/>
  <c r="RQ5" i="1" s="1"/>
  <c r="RL5" i="1"/>
  <c r="RK5" i="1"/>
  <c r="RJ5" i="1"/>
  <c r="RH5" i="1"/>
  <c r="RP5" i="1" s="1"/>
  <c r="RG5" i="1"/>
  <c r="RC5" i="1"/>
  <c r="RD5" i="1" s="1"/>
  <c r="QU5" i="1"/>
  <c r="QX44" i="1" s="1"/>
  <c r="RC44" i="1" s="1"/>
  <c r="RQ44" i="1" s="1"/>
  <c r="RN4" i="1"/>
  <c r="RL4" i="1"/>
  <c r="RJ4" i="1"/>
  <c r="RK4" i="1" s="1"/>
  <c r="RH4" i="1"/>
  <c r="RP4" i="1" s="1"/>
  <c r="RI4" i="1" s="1"/>
  <c r="RG4" i="1"/>
  <c r="RC4" i="1"/>
  <c r="RD4" i="1" s="1"/>
  <c r="QZ4" i="1"/>
  <c r="QX4" i="1"/>
  <c r="QU4" i="1"/>
  <c r="RQ3" i="1"/>
  <c r="RN3" i="1"/>
  <c r="RO3" i="1" s="1"/>
  <c r="RL3" i="1"/>
  <c r="RM3" i="1" s="1"/>
  <c r="RJ3" i="1"/>
  <c r="RK3" i="1" s="1"/>
  <c r="RI3" i="1"/>
  <c r="RH3" i="1"/>
  <c r="RP3" i="1" s="1"/>
  <c r="RG3" i="1"/>
  <c r="QU3" i="1"/>
  <c r="QX51" i="1" s="1"/>
  <c r="RC51" i="1" s="1"/>
  <c r="RQ51" i="1" s="1"/>
  <c r="RN2" i="1"/>
  <c r="RN10" i="1" s="1"/>
  <c r="RL2" i="1"/>
  <c r="RJ2" i="1"/>
  <c r="RH2" i="1"/>
  <c r="RG2" i="1"/>
  <c r="RD2" i="1"/>
  <c r="QU2" i="1"/>
  <c r="QX21" i="1" s="1"/>
  <c r="RC21" i="1" s="1"/>
  <c r="RQ21" i="1" s="1"/>
  <c r="RD1" i="1"/>
  <c r="QZ1" i="1"/>
  <c r="RM5" i="1" l="1"/>
  <c r="RR27" i="1"/>
  <c r="RR35" i="1"/>
  <c r="RE2" i="1"/>
  <c r="RM4" i="1"/>
  <c r="RQ4" i="1"/>
  <c r="RO4" i="1"/>
  <c r="RK7" i="1"/>
  <c r="RM7" i="1"/>
  <c r="RI7" i="1"/>
  <c r="RO18" i="1"/>
  <c r="RP22" i="1"/>
  <c r="RP38" i="1"/>
  <c r="RP6" i="1"/>
  <c r="RK6" i="1" s="1"/>
  <c r="RN14" i="1"/>
  <c r="RP18" i="1"/>
  <c r="RR21" i="1"/>
  <c r="RP30" i="1"/>
  <c r="RR34" i="1"/>
  <c r="RO43" i="1"/>
  <c r="RP26" i="1"/>
  <c r="RE7" i="1"/>
  <c r="RL10" i="1"/>
  <c r="RI5" i="1"/>
  <c r="RO5" i="1"/>
  <c r="RE5" i="1"/>
  <c r="RF5" i="1" s="1"/>
  <c r="RN21" i="1"/>
  <c r="RP21" i="1"/>
  <c r="RP34" i="1"/>
  <c r="RP42" i="1"/>
  <c r="RF7" i="1"/>
  <c r="RR14" i="1"/>
  <c r="RN26" i="1"/>
  <c r="RR26" i="1"/>
  <c r="QZ2" i="1"/>
  <c r="QX10" i="1"/>
  <c r="QZ10" i="1" s="1"/>
  <c r="RR18" i="1"/>
  <c r="RN18" i="1"/>
  <c r="RN29" i="1"/>
  <c r="RP29" i="1"/>
  <c r="RN37" i="1"/>
  <c r="RP37" i="1"/>
  <c r="RP46" i="1"/>
  <c r="RC8" i="1"/>
  <c r="RD8" i="1" s="1"/>
  <c r="RP9" i="1"/>
  <c r="RM9" i="1" s="1"/>
  <c r="RH10" i="1"/>
  <c r="RA13" i="1"/>
  <c r="RN15" i="1"/>
  <c r="QX18" i="1"/>
  <c r="RC18" i="1" s="1"/>
  <c r="RQ18" i="1" s="1"/>
  <c r="RK18" i="1"/>
  <c r="RM18" i="1" s="1"/>
  <c r="RN23" i="1"/>
  <c r="QX26" i="1"/>
  <c r="RC26" i="1" s="1"/>
  <c r="RQ26" i="1" s="1"/>
  <c r="RK26" i="1"/>
  <c r="RM26" i="1" s="1"/>
  <c r="RO26" i="1" s="1"/>
  <c r="RN31" i="1"/>
  <c r="QX34" i="1"/>
  <c r="RC34" i="1" s="1"/>
  <c r="RQ34" i="1" s="1"/>
  <c r="RK34" i="1"/>
  <c r="RM34" i="1" s="1"/>
  <c r="RO34" i="1" s="1"/>
  <c r="RN39" i="1"/>
  <c r="QX42" i="1"/>
  <c r="RC42" i="1" s="1"/>
  <c r="RQ42" i="1" s="1"/>
  <c r="RK42" i="1"/>
  <c r="RM42" i="1" s="1"/>
  <c r="RO42" i="1" s="1"/>
  <c r="QX68" i="1"/>
  <c r="RC68" i="1" s="1"/>
  <c r="RQ68" i="1" s="1"/>
  <c r="RN105" i="1"/>
  <c r="RR105" i="1" s="1"/>
  <c r="RQ112" i="1"/>
  <c r="RN115" i="1"/>
  <c r="RR115" i="1" s="1"/>
  <c r="RL53" i="1"/>
  <c r="RR53" i="1" s="1"/>
  <c r="RK53" i="1"/>
  <c r="RM53" i="1" s="1"/>
  <c r="RO53" i="1" s="1"/>
  <c r="RL77" i="1"/>
  <c r="RK77" i="1"/>
  <c r="RM77" i="1" s="1"/>
  <c r="QX59" i="1"/>
  <c r="RC59" i="1" s="1"/>
  <c r="RQ59" i="1" s="1"/>
  <c r="QX64" i="1"/>
  <c r="RC64" i="1" s="1"/>
  <c r="RQ64" i="1" s="1"/>
  <c r="QX48" i="1"/>
  <c r="RC48" i="1" s="1"/>
  <c r="RQ48" i="1" s="1"/>
  <c r="QX87" i="1"/>
  <c r="RC87" i="1" s="1"/>
  <c r="RQ87" i="1" s="1"/>
  <c r="QX71" i="1"/>
  <c r="RC71" i="1" s="1"/>
  <c r="RQ71" i="1" s="1"/>
  <c r="QX70" i="1"/>
  <c r="RC70" i="1" s="1"/>
  <c r="RQ70" i="1" s="1"/>
  <c r="QX77" i="1"/>
  <c r="RC77" i="1" s="1"/>
  <c r="RQ77" i="1" s="1"/>
  <c r="QX69" i="1"/>
  <c r="RC69" i="1" s="1"/>
  <c r="RC3" i="1"/>
  <c r="RD3" i="1" s="1"/>
  <c r="QX67" i="1"/>
  <c r="RC67" i="1" s="1"/>
  <c r="RQ67" i="1" s="1"/>
  <c r="QX74" i="1"/>
  <c r="RC74" i="1" s="1"/>
  <c r="RQ74" i="1" s="1"/>
  <c r="QX66" i="1"/>
  <c r="RC66" i="1" s="1"/>
  <c r="RQ66" i="1" s="1"/>
  <c r="RO7" i="1"/>
  <c r="RB13" i="1"/>
  <c r="RO15" i="1"/>
  <c r="RN16" i="1"/>
  <c r="QX19" i="1"/>
  <c r="RC19" i="1" s="1"/>
  <c r="RQ19" i="1" s="1"/>
  <c r="RK19" i="1"/>
  <c r="RM19" i="1" s="1"/>
  <c r="RO19" i="1" s="1"/>
  <c r="RO23" i="1"/>
  <c r="RN24" i="1"/>
  <c r="RA9" i="1" s="1"/>
  <c r="QX27" i="1"/>
  <c r="RC27" i="1" s="1"/>
  <c r="RQ27" i="1" s="1"/>
  <c r="RK27" i="1"/>
  <c r="RM27" i="1" s="1"/>
  <c r="RO27" i="1" s="1"/>
  <c r="RO31" i="1"/>
  <c r="RN32" i="1"/>
  <c r="QX35" i="1"/>
  <c r="RC35" i="1" s="1"/>
  <c r="RQ35" i="1" s="1"/>
  <c r="RK35" i="1"/>
  <c r="RM35" i="1" s="1"/>
  <c r="RO35" i="1" s="1"/>
  <c r="RO39" i="1"/>
  <c r="RN40" i="1"/>
  <c r="QX43" i="1"/>
  <c r="RC43" i="1" s="1"/>
  <c r="RQ43" i="1" s="1"/>
  <c r="RL50" i="1"/>
  <c r="RP65" i="1"/>
  <c r="RO66" i="1"/>
  <c r="RN66" i="1"/>
  <c r="RR75" i="1"/>
  <c r="QX76" i="1"/>
  <c r="RC76" i="1" s="1"/>
  <c r="RQ76" i="1" s="1"/>
  <c r="RQ110" i="1"/>
  <c r="RJ10" i="1"/>
  <c r="QX20" i="1"/>
  <c r="RC20" i="1" s="1"/>
  <c r="RQ20" i="1" s="1"/>
  <c r="QX28" i="1"/>
  <c r="RC28" i="1" s="1"/>
  <c r="RQ28" i="1" s="1"/>
  <c r="QX36" i="1"/>
  <c r="RC36" i="1" s="1"/>
  <c r="RQ36" i="1" s="1"/>
  <c r="QX47" i="1"/>
  <c r="RC47" i="1" s="1"/>
  <c r="RQ47" i="1" s="1"/>
  <c r="RO74" i="1"/>
  <c r="RN74" i="1"/>
  <c r="RN75" i="1"/>
  <c r="RP83" i="1"/>
  <c r="RN83" i="1"/>
  <c r="RR84" i="1"/>
  <c r="RN84" i="1"/>
  <c r="RL85" i="1"/>
  <c r="RK85" i="1"/>
  <c r="RM85" i="1" s="1"/>
  <c r="RO85" i="1" s="1"/>
  <c r="RO90" i="1"/>
  <c r="RN90" i="1"/>
  <c r="QX92" i="1"/>
  <c r="RC92" i="1" s="1"/>
  <c r="RQ92" i="1" s="1"/>
  <c r="RK112" i="1"/>
  <c r="RL112" i="1" s="1"/>
  <c r="RN112" i="1" s="1"/>
  <c r="RR112" i="1" s="1"/>
  <c r="RJ112" i="1"/>
  <c r="QX65" i="1"/>
  <c r="RC65" i="1" s="1"/>
  <c r="RQ65" i="1" s="1"/>
  <c r="QX72" i="1"/>
  <c r="RC72" i="1" s="1"/>
  <c r="RQ72" i="1" s="1"/>
  <c r="QX55" i="1"/>
  <c r="RC55" i="1" s="1"/>
  <c r="RQ55" i="1" s="1"/>
  <c r="QX54" i="1"/>
  <c r="RC54" i="1" s="1"/>
  <c r="RQ54" i="1" s="1"/>
  <c r="RR76" i="1"/>
  <c r="RN76" i="1"/>
  <c r="QX75" i="1"/>
  <c r="RC75" i="1" s="1"/>
  <c r="RQ75" i="1" s="1"/>
  <c r="QX90" i="1"/>
  <c r="RC90" i="1" s="1"/>
  <c r="RQ90" i="1" s="1"/>
  <c r="QX82" i="1"/>
  <c r="RC82" i="1" s="1"/>
  <c r="RQ82" i="1" s="1"/>
  <c r="QX81" i="1"/>
  <c r="RC81" i="1" s="1"/>
  <c r="RQ81" i="1" s="1"/>
  <c r="QX57" i="1"/>
  <c r="RC57" i="1" s="1"/>
  <c r="RQ57" i="1" s="1"/>
  <c r="QX88" i="1"/>
  <c r="RC88" i="1" s="1"/>
  <c r="RQ88" i="1" s="1"/>
  <c r="QX80" i="1"/>
  <c r="RC80" i="1" s="1"/>
  <c r="RQ80" i="1" s="1"/>
  <c r="QX56" i="1"/>
  <c r="RC56" i="1" s="1"/>
  <c r="RQ56" i="1" s="1"/>
  <c r="QX79" i="1"/>
  <c r="RC79" i="1" s="1"/>
  <c r="RQ79" i="1" s="1"/>
  <c r="QX63" i="1"/>
  <c r="RC63" i="1" s="1"/>
  <c r="RQ63" i="1" s="1"/>
  <c r="QX86" i="1"/>
  <c r="RC86" i="1" s="1"/>
  <c r="RQ86" i="1" s="1"/>
  <c r="QX78" i="1"/>
  <c r="RC78" i="1" s="1"/>
  <c r="RQ78" i="1" s="1"/>
  <c r="QX62" i="1"/>
  <c r="RC62" i="1" s="1"/>
  <c r="RQ62" i="1" s="1"/>
  <c r="RD16" i="1"/>
  <c r="RR16" i="1" s="1"/>
  <c r="QX37" i="1"/>
  <c r="RC37" i="1" s="1"/>
  <c r="RQ37" i="1" s="1"/>
  <c r="RK37" i="1"/>
  <c r="RM37" i="1" s="1"/>
  <c r="RO37" i="1" s="1"/>
  <c r="RN42" i="1"/>
  <c r="RR49" i="1"/>
  <c r="RN53" i="1"/>
  <c r="RL61" i="1"/>
  <c r="RP61" i="1" s="1"/>
  <c r="RK61" i="1"/>
  <c r="RM61" i="1" s="1"/>
  <c r="RO61" i="1" s="1"/>
  <c r="RO77" i="1"/>
  <c r="RR92" i="1"/>
  <c r="RN116" i="1"/>
  <c r="RR116" i="1" s="1"/>
  <c r="RO58" i="1"/>
  <c r="RN58" i="1"/>
  <c r="RP2" i="1"/>
  <c r="RO2" i="1" s="1"/>
  <c r="QX91" i="1"/>
  <c r="RC91" i="1" s="1"/>
  <c r="RQ91" i="1" s="1"/>
  <c r="QX83" i="1"/>
  <c r="RC83" i="1" s="1"/>
  <c r="RQ83" i="1" s="1"/>
  <c r="QX89" i="1"/>
  <c r="RC89" i="1" s="1"/>
  <c r="RQ89" i="1" s="1"/>
  <c r="QX85" i="1"/>
  <c r="RC85" i="1" s="1"/>
  <c r="RQ85" i="1" s="1"/>
  <c r="QX14" i="1"/>
  <c r="RK14" i="1"/>
  <c r="RM14" i="1" s="1"/>
  <c r="RN19" i="1"/>
  <c r="QX22" i="1"/>
  <c r="RC22" i="1" s="1"/>
  <c r="RQ22" i="1" s="1"/>
  <c r="RK22" i="1"/>
  <c r="RM22" i="1" s="1"/>
  <c r="RO22" i="1" s="1"/>
  <c r="RN27" i="1"/>
  <c r="QX30" i="1"/>
  <c r="RC30" i="1" s="1"/>
  <c r="RQ30" i="1" s="1"/>
  <c r="RK30" i="1"/>
  <c r="RM30" i="1" s="1"/>
  <c r="RO30" i="1" s="1"/>
  <c r="RN35" i="1"/>
  <c r="QX38" i="1"/>
  <c r="RC38" i="1" s="1"/>
  <c r="RQ38" i="1" s="1"/>
  <c r="RK38" i="1"/>
  <c r="RM38" i="1" s="1"/>
  <c r="RO38" i="1" s="1"/>
  <c r="RN43" i="1"/>
  <c r="RA7" i="1" s="1"/>
  <c r="RN44" i="1"/>
  <c r="RO49" i="1"/>
  <c r="RP53" i="1"/>
  <c r="RO54" i="1"/>
  <c r="RN57" i="1"/>
  <c r="RR60" i="1"/>
  <c r="RP60" i="1"/>
  <c r="RN60" i="1"/>
  <c r="RP73" i="1"/>
  <c r="RP76" i="1"/>
  <c r="RP77" i="1"/>
  <c r="RR83" i="1"/>
  <c r="QX84" i="1"/>
  <c r="RC84" i="1" s="1"/>
  <c r="RQ84" i="1" s="1"/>
  <c r="RK96" i="1"/>
  <c r="RL96" i="1" s="1"/>
  <c r="RN96" i="1" s="1"/>
  <c r="RJ96" i="1"/>
  <c r="RN98" i="1"/>
  <c r="RR98" i="1" s="1"/>
  <c r="RN100" i="1"/>
  <c r="RR100" i="1" s="1"/>
  <c r="RN107" i="1"/>
  <c r="RR107" i="1" s="1"/>
  <c r="RN113" i="1"/>
  <c r="RR113" i="1" s="1"/>
  <c r="RQ119" i="1"/>
  <c r="RP85" i="1"/>
  <c r="QX58" i="1"/>
  <c r="RC58" i="1" s="1"/>
  <c r="RQ58" i="1" s="1"/>
  <c r="QX73" i="1"/>
  <c r="RC73" i="1" s="1"/>
  <c r="RQ73" i="1" s="1"/>
  <c r="QX46" i="1"/>
  <c r="RC46" i="1" s="1"/>
  <c r="RQ46" i="1" s="1"/>
  <c r="RP8" i="1"/>
  <c r="RM8" i="1" s="1"/>
  <c r="QX15" i="1"/>
  <c r="RC15" i="1" s="1"/>
  <c r="RQ15" i="1" s="1"/>
  <c r="QX23" i="1"/>
  <c r="RC23" i="1" s="1"/>
  <c r="RQ23" i="1" s="1"/>
  <c r="QX31" i="1"/>
  <c r="RC31" i="1" s="1"/>
  <c r="RQ31" i="1" s="1"/>
  <c r="QX39" i="1"/>
  <c r="RC39" i="1" s="1"/>
  <c r="RQ39" i="1" s="1"/>
  <c r="RP49" i="1"/>
  <c r="RE9" i="1" s="1"/>
  <c r="RF9" i="1" s="1"/>
  <c r="RO50" i="1"/>
  <c r="RR57" i="1"/>
  <c r="RR81" i="1"/>
  <c r="RO82" i="1"/>
  <c r="RN82" i="1"/>
  <c r="RP92" i="1"/>
  <c r="RQ98" i="1"/>
  <c r="RQ103" i="1"/>
  <c r="RQ118" i="1"/>
  <c r="RK120" i="1"/>
  <c r="RL120" i="1" s="1"/>
  <c r="RQ120" i="1" s="1"/>
  <c r="RJ120" i="1"/>
  <c r="RQ2" i="1"/>
  <c r="RQ10" i="1" s="1"/>
  <c r="QX61" i="1"/>
  <c r="RC61" i="1" s="1"/>
  <c r="QX45" i="1"/>
  <c r="RC45" i="1" s="1"/>
  <c r="RQ45" i="1" s="1"/>
  <c r="QX50" i="1"/>
  <c r="RC50" i="1" s="1"/>
  <c r="QX53" i="1"/>
  <c r="RC53" i="1" s="1"/>
  <c r="RQ53" i="1" s="1"/>
  <c r="QX16" i="1"/>
  <c r="RC16" i="1" s="1"/>
  <c r="RQ16" i="1" s="1"/>
  <c r="QX24" i="1"/>
  <c r="RC24" i="1" s="1"/>
  <c r="RQ24" i="1" s="1"/>
  <c r="QX32" i="1"/>
  <c r="RC32" i="1" s="1"/>
  <c r="RQ32" i="1" s="1"/>
  <c r="QX40" i="1"/>
  <c r="RC40" i="1" s="1"/>
  <c r="RQ40" i="1" s="1"/>
  <c r="RL45" i="1"/>
  <c r="RR45" i="1" s="1"/>
  <c r="RK45" i="1"/>
  <c r="RM45" i="1" s="1"/>
  <c r="RO45" i="1" s="1"/>
  <c r="RO46" i="1"/>
  <c r="RN46" i="1"/>
  <c r="QX60" i="1"/>
  <c r="RC60" i="1" s="1"/>
  <c r="RQ60" i="1" s="1"/>
  <c r="RR68" i="1"/>
  <c r="RP68" i="1"/>
  <c r="RN68" i="1"/>
  <c r="RL69" i="1"/>
  <c r="RR69" i="1" s="1"/>
  <c r="RK69" i="1"/>
  <c r="RM69" i="1" s="1"/>
  <c r="RO69" i="1" s="1"/>
  <c r="RN97" i="1"/>
  <c r="RR97" i="1" s="1"/>
  <c r="RA95" i="1"/>
  <c r="RQ102" i="1"/>
  <c r="RK104" i="1"/>
  <c r="RL104" i="1" s="1"/>
  <c r="RN104" i="1" s="1"/>
  <c r="RR104" i="1" s="1"/>
  <c r="RJ104" i="1"/>
  <c r="RN106" i="1"/>
  <c r="RR106" i="1" s="1"/>
  <c r="RQ117" i="1"/>
  <c r="RQ122" i="1"/>
  <c r="RJ99" i="1"/>
  <c r="RJ107" i="1"/>
  <c r="RJ115" i="1"/>
  <c r="RJ123" i="1"/>
  <c r="RJ97" i="1"/>
  <c r="RJ105" i="1"/>
  <c r="RJ113" i="1"/>
  <c r="RJ121" i="1"/>
  <c r="RK73" i="1"/>
  <c r="RM73" i="1" s="1"/>
  <c r="RO73" i="1" s="1"/>
  <c r="RN78" i="1"/>
  <c r="RK81" i="1"/>
  <c r="RM81" i="1" s="1"/>
  <c r="RO81" i="1" s="1"/>
  <c r="RN86" i="1"/>
  <c r="QH123" i="1"/>
  <c r="QC123" i="1"/>
  <c r="QA123" i="1"/>
  <c r="PT123" i="1"/>
  <c r="QH122" i="1"/>
  <c r="QC122" i="1"/>
  <c r="QA122" i="1"/>
  <c r="PT122" i="1"/>
  <c r="QH121" i="1"/>
  <c r="QC121" i="1"/>
  <c r="QA121" i="1"/>
  <c r="PT121" i="1"/>
  <c r="QH120" i="1"/>
  <c r="QC120" i="1"/>
  <c r="QA120" i="1"/>
  <c r="PT120" i="1"/>
  <c r="QH119" i="1"/>
  <c r="QC119" i="1"/>
  <c r="QA119" i="1"/>
  <c r="PT119" i="1"/>
  <c r="QH118" i="1"/>
  <c r="QC118" i="1"/>
  <c r="QA118" i="1"/>
  <c r="PT118" i="1"/>
  <c r="QH117" i="1"/>
  <c r="QC117" i="1"/>
  <c r="QA117" i="1"/>
  <c r="PT117" i="1"/>
  <c r="QH116" i="1"/>
  <c r="QC116" i="1"/>
  <c r="QA116" i="1"/>
  <c r="PT116" i="1"/>
  <c r="QH115" i="1"/>
  <c r="QC115" i="1"/>
  <c r="QA115" i="1"/>
  <c r="PT115" i="1"/>
  <c r="QH114" i="1"/>
  <c r="QC114" i="1"/>
  <c r="QA114" i="1"/>
  <c r="PT114" i="1"/>
  <c r="QH113" i="1"/>
  <c r="QC113" i="1"/>
  <c r="QA113" i="1"/>
  <c r="PT113" i="1"/>
  <c r="QH112" i="1"/>
  <c r="QC112" i="1"/>
  <c r="QA112" i="1"/>
  <c r="PT112" i="1"/>
  <c r="QH111" i="1"/>
  <c r="QC111" i="1"/>
  <c r="QA111" i="1"/>
  <c r="PT111" i="1"/>
  <c r="QH110" i="1"/>
  <c r="QC110" i="1"/>
  <c r="QA110" i="1"/>
  <c r="PT110" i="1"/>
  <c r="QH109" i="1"/>
  <c r="QC109" i="1"/>
  <c r="QA109" i="1"/>
  <c r="PT109" i="1"/>
  <c r="QH108" i="1"/>
  <c r="QC108" i="1"/>
  <c r="QA108" i="1"/>
  <c r="PT108" i="1"/>
  <c r="QH107" i="1"/>
  <c r="QC107" i="1"/>
  <c r="QA107" i="1"/>
  <c r="PT107" i="1"/>
  <c r="QH106" i="1"/>
  <c r="QC106" i="1"/>
  <c r="QA106" i="1"/>
  <c r="PT106" i="1"/>
  <c r="QH105" i="1"/>
  <c r="QC105" i="1"/>
  <c r="QA105" i="1"/>
  <c r="PT105" i="1"/>
  <c r="QH104" i="1"/>
  <c r="QC104" i="1"/>
  <c r="QA104" i="1"/>
  <c r="PT104" i="1"/>
  <c r="QH103" i="1"/>
  <c r="QC103" i="1"/>
  <c r="QA103" i="1"/>
  <c r="PT103" i="1"/>
  <c r="QH102" i="1"/>
  <c r="QC102" i="1"/>
  <c r="QA102" i="1"/>
  <c r="PT102" i="1"/>
  <c r="QH101" i="1"/>
  <c r="QC101" i="1"/>
  <c r="QA101" i="1"/>
  <c r="PT101" i="1"/>
  <c r="QH100" i="1"/>
  <c r="QC100" i="1"/>
  <c r="QA100" i="1"/>
  <c r="PT100" i="1"/>
  <c r="QH99" i="1"/>
  <c r="QC99" i="1"/>
  <c r="QA99" i="1"/>
  <c r="PT99" i="1"/>
  <c r="QH98" i="1"/>
  <c r="QC98" i="1"/>
  <c r="QA98" i="1"/>
  <c r="PT98" i="1"/>
  <c r="QH97" i="1"/>
  <c r="QC97" i="1"/>
  <c r="QA97" i="1"/>
  <c r="PT97" i="1"/>
  <c r="QH96" i="1"/>
  <c r="QC96" i="1"/>
  <c r="QA96" i="1"/>
  <c r="PT96" i="1"/>
  <c r="PZ95" i="1"/>
  <c r="PX95" i="1"/>
  <c r="PV95" i="1"/>
  <c r="PU95" i="1"/>
  <c r="QR94" i="1"/>
  <c r="QQ94" i="1"/>
  <c r="QN94" i="1"/>
  <c r="QL94" i="1"/>
  <c r="QK94" i="1"/>
  <c r="QJ94" i="1"/>
  <c r="QI94" i="1"/>
  <c r="QH94" i="1"/>
  <c r="QG94" i="1"/>
  <c r="QF94" i="1"/>
  <c r="QE94" i="1"/>
  <c r="QC94" i="1"/>
  <c r="QA94" i="1"/>
  <c r="PZ94" i="1"/>
  <c r="PX94" i="1"/>
  <c r="PV94" i="1"/>
  <c r="PU94" i="1"/>
  <c r="PT94" i="1"/>
  <c r="QH92" i="1"/>
  <c r="QB92" i="1"/>
  <c r="QA92" i="1"/>
  <c r="PY92" i="1"/>
  <c r="QD92" i="1" s="1"/>
  <c r="PT92" i="1"/>
  <c r="QH91" i="1"/>
  <c r="QB91" i="1"/>
  <c r="QA91" i="1"/>
  <c r="PY91" i="1"/>
  <c r="QD91" i="1" s="1"/>
  <c r="PT91" i="1"/>
  <c r="QH90" i="1"/>
  <c r="QB90" i="1"/>
  <c r="QA90" i="1"/>
  <c r="PY90" i="1"/>
  <c r="QD90" i="1" s="1"/>
  <c r="PT90" i="1"/>
  <c r="QI89" i="1"/>
  <c r="QK89" i="1" s="1"/>
  <c r="QH89" i="1"/>
  <c r="QB89" i="1"/>
  <c r="QA89" i="1"/>
  <c r="PY89" i="1"/>
  <c r="QD89" i="1" s="1"/>
  <c r="PT89" i="1"/>
  <c r="QH88" i="1"/>
  <c r="QB88" i="1"/>
  <c r="QA88" i="1"/>
  <c r="PY88" i="1"/>
  <c r="QD88" i="1" s="1"/>
  <c r="PT88" i="1"/>
  <c r="QH87" i="1"/>
  <c r="QD87" i="1"/>
  <c r="QB87" i="1"/>
  <c r="QA87" i="1"/>
  <c r="PY87" i="1"/>
  <c r="PT87" i="1"/>
  <c r="QH86" i="1"/>
  <c r="QB86" i="1"/>
  <c r="QA86" i="1"/>
  <c r="PY86" i="1"/>
  <c r="QD86" i="1" s="1"/>
  <c r="PT86" i="1"/>
  <c r="QH85" i="1"/>
  <c r="QB85" i="1"/>
  <c r="QA85" i="1"/>
  <c r="PY85" i="1"/>
  <c r="QD85" i="1" s="1"/>
  <c r="PT85" i="1"/>
  <c r="QH84" i="1"/>
  <c r="QB84" i="1"/>
  <c r="QA84" i="1"/>
  <c r="PY84" i="1"/>
  <c r="QD84" i="1" s="1"/>
  <c r="PT84" i="1"/>
  <c r="QH83" i="1"/>
  <c r="QB83" i="1"/>
  <c r="QA83" i="1"/>
  <c r="PY83" i="1"/>
  <c r="QD83" i="1" s="1"/>
  <c r="PT83" i="1"/>
  <c r="QH82" i="1"/>
  <c r="QB82" i="1"/>
  <c r="QA82" i="1"/>
  <c r="PY82" i="1"/>
  <c r="QD82" i="1" s="1"/>
  <c r="PT82" i="1"/>
  <c r="QH81" i="1"/>
  <c r="QB81" i="1"/>
  <c r="QA81" i="1"/>
  <c r="PY81" i="1"/>
  <c r="QD81" i="1" s="1"/>
  <c r="PT81" i="1"/>
  <c r="QH80" i="1"/>
  <c r="QB80" i="1"/>
  <c r="QA80" i="1"/>
  <c r="PY80" i="1"/>
  <c r="QD80" i="1" s="1"/>
  <c r="PT80" i="1"/>
  <c r="QH79" i="1"/>
  <c r="QB79" i="1"/>
  <c r="QA79" i="1"/>
  <c r="PY79" i="1"/>
  <c r="QD79" i="1" s="1"/>
  <c r="PT79" i="1"/>
  <c r="QH78" i="1"/>
  <c r="QB78" i="1"/>
  <c r="QA78" i="1"/>
  <c r="PY78" i="1"/>
  <c r="QD78" i="1" s="1"/>
  <c r="PT78" i="1"/>
  <c r="QH77" i="1"/>
  <c r="QB77" i="1"/>
  <c r="QA77" i="1"/>
  <c r="PY77" i="1"/>
  <c r="QD77" i="1" s="1"/>
  <c r="PT77" i="1"/>
  <c r="QH76" i="1"/>
  <c r="QB76" i="1"/>
  <c r="QA76" i="1"/>
  <c r="PY76" i="1"/>
  <c r="QD76" i="1" s="1"/>
  <c r="PT76" i="1"/>
  <c r="QH75" i="1"/>
  <c r="QB75" i="1"/>
  <c r="QA75" i="1"/>
  <c r="PY75" i="1"/>
  <c r="QD75" i="1" s="1"/>
  <c r="PT75" i="1"/>
  <c r="QH74" i="1"/>
  <c r="QB74" i="1"/>
  <c r="QA74" i="1"/>
  <c r="PY74" i="1"/>
  <c r="QD74" i="1" s="1"/>
  <c r="PT74" i="1"/>
  <c r="QH73" i="1"/>
  <c r="QB73" i="1"/>
  <c r="QA73" i="1"/>
  <c r="PY73" i="1"/>
  <c r="QD73" i="1" s="1"/>
  <c r="PT73" i="1"/>
  <c r="QH72" i="1"/>
  <c r="QB72" i="1"/>
  <c r="QA72" i="1"/>
  <c r="PY72" i="1"/>
  <c r="QD72" i="1" s="1"/>
  <c r="PT72" i="1"/>
  <c r="QH71" i="1"/>
  <c r="QB71" i="1"/>
  <c r="QA71" i="1"/>
  <c r="PY71" i="1"/>
  <c r="QD71" i="1" s="1"/>
  <c r="PT71" i="1"/>
  <c r="QH70" i="1"/>
  <c r="QB70" i="1"/>
  <c r="QA70" i="1"/>
  <c r="PY70" i="1"/>
  <c r="QD70" i="1" s="1"/>
  <c r="PT70" i="1"/>
  <c r="QH69" i="1"/>
  <c r="QD69" i="1"/>
  <c r="QB69" i="1"/>
  <c r="QA69" i="1"/>
  <c r="PY69" i="1"/>
  <c r="PT69" i="1"/>
  <c r="QH68" i="1"/>
  <c r="QD68" i="1"/>
  <c r="QB68" i="1"/>
  <c r="QA68" i="1"/>
  <c r="PY68" i="1"/>
  <c r="PT68" i="1"/>
  <c r="QH67" i="1"/>
  <c r="QB67" i="1"/>
  <c r="QA67" i="1"/>
  <c r="PY67" i="1"/>
  <c r="QD67" i="1" s="1"/>
  <c r="PT67" i="1"/>
  <c r="QH66" i="1"/>
  <c r="QB66" i="1"/>
  <c r="QA66" i="1"/>
  <c r="PY66" i="1"/>
  <c r="QD66" i="1" s="1"/>
  <c r="PT66" i="1"/>
  <c r="QH65" i="1"/>
  <c r="QB65" i="1"/>
  <c r="QA65" i="1"/>
  <c r="PY65" i="1"/>
  <c r="QD65" i="1" s="1"/>
  <c r="PT65" i="1"/>
  <c r="QH64" i="1"/>
  <c r="QB64" i="1"/>
  <c r="QA64" i="1"/>
  <c r="PY64" i="1"/>
  <c r="QD64" i="1" s="1"/>
  <c r="PT64" i="1"/>
  <c r="QH63" i="1"/>
  <c r="QB63" i="1"/>
  <c r="QA63" i="1"/>
  <c r="PY63" i="1"/>
  <c r="QD63" i="1" s="1"/>
  <c r="PT63" i="1"/>
  <c r="QH62" i="1"/>
  <c r="QB62" i="1"/>
  <c r="QA62" i="1"/>
  <c r="PY62" i="1"/>
  <c r="QD62" i="1" s="1"/>
  <c r="PT62" i="1"/>
  <c r="QH61" i="1"/>
  <c r="QB61" i="1"/>
  <c r="QA61" i="1"/>
  <c r="PY61" i="1"/>
  <c r="QD61" i="1" s="1"/>
  <c r="PT61" i="1"/>
  <c r="QH60" i="1"/>
  <c r="QB60" i="1"/>
  <c r="QA60" i="1"/>
  <c r="PY60" i="1"/>
  <c r="QD60" i="1" s="1"/>
  <c r="PT60" i="1"/>
  <c r="QH59" i="1"/>
  <c r="QB59" i="1"/>
  <c r="QA59" i="1"/>
  <c r="PY59" i="1"/>
  <c r="QD59" i="1" s="1"/>
  <c r="PT59" i="1"/>
  <c r="QH58" i="1"/>
  <c r="QB58" i="1"/>
  <c r="QA58" i="1"/>
  <c r="PY58" i="1"/>
  <c r="QD58" i="1" s="1"/>
  <c r="PT58" i="1"/>
  <c r="QH57" i="1"/>
  <c r="QB57" i="1"/>
  <c r="QA57" i="1"/>
  <c r="PY57" i="1"/>
  <c r="QD57" i="1" s="1"/>
  <c r="PT57" i="1"/>
  <c r="QH56" i="1"/>
  <c r="QB56" i="1"/>
  <c r="QA56" i="1"/>
  <c r="PY56" i="1"/>
  <c r="QD56" i="1" s="1"/>
  <c r="PT56" i="1"/>
  <c r="QH55" i="1"/>
  <c r="QD55" i="1"/>
  <c r="QB55" i="1"/>
  <c r="QA55" i="1"/>
  <c r="PY55" i="1"/>
  <c r="PT55" i="1"/>
  <c r="QH54" i="1"/>
  <c r="QB54" i="1"/>
  <c r="QA54" i="1"/>
  <c r="PY54" i="1"/>
  <c r="QD54" i="1" s="1"/>
  <c r="PT54" i="1"/>
  <c r="QH53" i="1"/>
  <c r="QD53" i="1"/>
  <c r="QB53" i="1"/>
  <c r="QA53" i="1"/>
  <c r="PY53" i="1"/>
  <c r="PT53" i="1"/>
  <c r="QH52" i="1"/>
  <c r="QD52" i="1"/>
  <c r="QB52" i="1"/>
  <c r="QA52" i="1"/>
  <c r="PY52" i="1"/>
  <c r="PT52" i="1"/>
  <c r="QH51" i="1"/>
  <c r="QD51" i="1"/>
  <c r="QB51" i="1"/>
  <c r="QA51" i="1"/>
  <c r="PY51" i="1"/>
  <c r="PT51" i="1"/>
  <c r="QH50" i="1"/>
  <c r="QB50" i="1"/>
  <c r="QA50" i="1"/>
  <c r="PY50" i="1"/>
  <c r="QD50" i="1" s="1"/>
  <c r="PT50" i="1"/>
  <c r="QH49" i="1"/>
  <c r="QB49" i="1"/>
  <c r="QA49" i="1"/>
  <c r="PY49" i="1"/>
  <c r="QD49" i="1" s="1"/>
  <c r="PT49" i="1"/>
  <c r="QH48" i="1"/>
  <c r="QB48" i="1"/>
  <c r="QA48" i="1"/>
  <c r="PY48" i="1"/>
  <c r="QD48" i="1" s="1"/>
  <c r="PT48" i="1"/>
  <c r="QH47" i="1"/>
  <c r="QD47" i="1"/>
  <c r="QB47" i="1"/>
  <c r="QA47" i="1"/>
  <c r="PY47" i="1"/>
  <c r="PT47" i="1"/>
  <c r="QH46" i="1"/>
  <c r="QB46" i="1"/>
  <c r="QA46" i="1"/>
  <c r="PY46" i="1"/>
  <c r="QD46" i="1" s="1"/>
  <c r="PT46" i="1"/>
  <c r="QH45" i="1"/>
  <c r="QD45" i="1"/>
  <c r="QB45" i="1"/>
  <c r="QA45" i="1"/>
  <c r="PY45" i="1"/>
  <c r="PT45" i="1"/>
  <c r="QH44" i="1"/>
  <c r="QD44" i="1"/>
  <c r="QB44" i="1"/>
  <c r="QA44" i="1"/>
  <c r="PY44" i="1"/>
  <c r="PT44" i="1"/>
  <c r="QH43" i="1"/>
  <c r="QB43" i="1"/>
  <c r="QA43" i="1"/>
  <c r="PY43" i="1"/>
  <c r="QD43" i="1" s="1"/>
  <c r="PT43" i="1"/>
  <c r="QH42" i="1"/>
  <c r="QB42" i="1"/>
  <c r="QA42" i="1"/>
  <c r="PY42" i="1"/>
  <c r="QD42" i="1" s="1"/>
  <c r="PT42" i="1"/>
  <c r="QH41" i="1"/>
  <c r="QB41" i="1"/>
  <c r="QA41" i="1"/>
  <c r="PY41" i="1"/>
  <c r="QD41" i="1" s="1"/>
  <c r="PT41" i="1"/>
  <c r="QH40" i="1"/>
  <c r="QB40" i="1"/>
  <c r="QA40" i="1"/>
  <c r="PY40" i="1"/>
  <c r="QD40" i="1" s="1"/>
  <c r="PT40" i="1"/>
  <c r="QI39" i="1"/>
  <c r="QK39" i="1" s="1"/>
  <c r="QH39" i="1"/>
  <c r="QD39" i="1"/>
  <c r="QB39" i="1"/>
  <c r="QA39" i="1"/>
  <c r="PY39" i="1"/>
  <c r="PT39" i="1"/>
  <c r="QH38" i="1"/>
  <c r="QB38" i="1"/>
  <c r="QA38" i="1"/>
  <c r="PY38" i="1"/>
  <c r="QD38" i="1" s="1"/>
  <c r="PT38" i="1"/>
  <c r="QH37" i="1"/>
  <c r="QD37" i="1"/>
  <c r="QB37" i="1"/>
  <c r="QA37" i="1"/>
  <c r="PY37" i="1"/>
  <c r="PT37" i="1"/>
  <c r="QI36" i="1"/>
  <c r="QH36" i="1"/>
  <c r="QD36" i="1"/>
  <c r="QB36" i="1"/>
  <c r="QA36" i="1"/>
  <c r="PY36" i="1"/>
  <c r="PT36" i="1"/>
  <c r="QH35" i="1"/>
  <c r="QB35" i="1"/>
  <c r="QA35" i="1"/>
  <c r="PY35" i="1"/>
  <c r="QD35" i="1" s="1"/>
  <c r="PT35" i="1"/>
  <c r="QH34" i="1"/>
  <c r="QB34" i="1"/>
  <c r="QA34" i="1"/>
  <c r="PY34" i="1"/>
  <c r="QD34" i="1" s="1"/>
  <c r="PT34" i="1"/>
  <c r="QH33" i="1"/>
  <c r="QB33" i="1"/>
  <c r="QA33" i="1"/>
  <c r="PY33" i="1"/>
  <c r="QD33" i="1" s="1"/>
  <c r="PT33" i="1"/>
  <c r="QH32" i="1"/>
  <c r="QB32" i="1"/>
  <c r="QA32" i="1"/>
  <c r="PY32" i="1"/>
  <c r="QD32" i="1" s="1"/>
  <c r="PT32" i="1"/>
  <c r="QH31" i="1"/>
  <c r="QD31" i="1"/>
  <c r="QB31" i="1"/>
  <c r="QA31" i="1"/>
  <c r="PY31" i="1"/>
  <c r="PT31" i="1"/>
  <c r="QI30" i="1"/>
  <c r="QK30" i="1" s="1"/>
  <c r="QH30" i="1"/>
  <c r="QB30" i="1"/>
  <c r="QA30" i="1"/>
  <c r="PY30" i="1"/>
  <c r="QD30" i="1" s="1"/>
  <c r="PT30" i="1"/>
  <c r="QI29" i="1"/>
  <c r="QH29" i="1"/>
  <c r="QD29" i="1"/>
  <c r="QB29" i="1"/>
  <c r="QA29" i="1"/>
  <c r="PY29" i="1"/>
  <c r="PT29" i="1"/>
  <c r="QH28" i="1"/>
  <c r="QB28" i="1"/>
  <c r="QA28" i="1"/>
  <c r="PY28" i="1"/>
  <c r="QD28" i="1" s="1"/>
  <c r="PT28" i="1"/>
  <c r="QH27" i="1"/>
  <c r="QB27" i="1"/>
  <c r="QA27" i="1"/>
  <c r="PY27" i="1"/>
  <c r="QD27" i="1" s="1"/>
  <c r="PT27" i="1"/>
  <c r="QH26" i="1"/>
  <c r="QD26" i="1"/>
  <c r="QB26" i="1"/>
  <c r="QA26" i="1"/>
  <c r="PY26" i="1"/>
  <c r="PT26" i="1"/>
  <c r="QH25" i="1"/>
  <c r="QB25" i="1"/>
  <c r="QA25" i="1"/>
  <c r="PY25" i="1"/>
  <c r="QD25" i="1" s="1"/>
  <c r="PT25" i="1"/>
  <c r="QH24" i="1"/>
  <c r="QB24" i="1"/>
  <c r="QA24" i="1"/>
  <c r="PY24" i="1"/>
  <c r="QD24" i="1" s="1"/>
  <c r="PT24" i="1"/>
  <c r="QH23" i="1"/>
  <c r="QD23" i="1"/>
  <c r="QB23" i="1"/>
  <c r="QA23" i="1"/>
  <c r="PY23" i="1"/>
  <c r="PT23" i="1"/>
  <c r="QI22" i="1"/>
  <c r="QK22" i="1" s="1"/>
  <c r="QH22" i="1"/>
  <c r="QB22" i="1"/>
  <c r="QA22" i="1"/>
  <c r="PY22" i="1"/>
  <c r="QD22" i="1" s="1"/>
  <c r="PT22" i="1"/>
  <c r="QH21" i="1"/>
  <c r="QD21" i="1"/>
  <c r="QB21" i="1"/>
  <c r="QA21" i="1"/>
  <c r="PY21" i="1"/>
  <c r="PT21" i="1"/>
  <c r="QH20" i="1"/>
  <c r="QB20" i="1"/>
  <c r="QA20" i="1"/>
  <c r="PY20" i="1"/>
  <c r="QD20" i="1" s="1"/>
  <c r="PT20" i="1"/>
  <c r="QH19" i="1"/>
  <c r="QB19" i="1"/>
  <c r="QA19" i="1"/>
  <c r="PY19" i="1"/>
  <c r="QD19" i="1" s="1"/>
  <c r="PT19" i="1"/>
  <c r="QH18" i="1"/>
  <c r="QD18" i="1"/>
  <c r="QB18" i="1"/>
  <c r="QA18" i="1"/>
  <c r="PY18" i="1"/>
  <c r="PT18" i="1"/>
  <c r="QH17" i="1"/>
  <c r="QB17" i="1"/>
  <c r="QA17" i="1"/>
  <c r="PY17" i="1"/>
  <c r="QD17" i="1" s="1"/>
  <c r="PT17" i="1"/>
  <c r="QH16" i="1"/>
  <c r="QB16" i="1"/>
  <c r="QA16" i="1"/>
  <c r="PY16" i="1"/>
  <c r="QD16" i="1" s="1"/>
  <c r="PT16" i="1"/>
  <c r="QH15" i="1"/>
  <c r="QD15" i="1"/>
  <c r="QB15" i="1"/>
  <c r="QA15" i="1"/>
  <c r="PY15" i="1"/>
  <c r="PT15" i="1"/>
  <c r="QH14" i="1"/>
  <c r="QB14" i="1"/>
  <c r="QA14" i="1"/>
  <c r="PY14" i="1"/>
  <c r="QD14" i="1" s="1"/>
  <c r="PT14" i="1"/>
  <c r="PZ13" i="1"/>
  <c r="PV13" i="1"/>
  <c r="PU13" i="1"/>
  <c r="PT13" i="1"/>
  <c r="QN9" i="1"/>
  <c r="QQ9" i="1" s="1"/>
  <c r="QL9" i="1"/>
  <c r="QJ9" i="1"/>
  <c r="QH9" i="1"/>
  <c r="QG9" i="1"/>
  <c r="QN8" i="1"/>
  <c r="QQ8" i="1" s="1"/>
  <c r="QL8" i="1"/>
  <c r="QJ8" i="1"/>
  <c r="QH8" i="1"/>
  <c r="QP8" i="1" s="1"/>
  <c r="QG8" i="1"/>
  <c r="QP7" i="1"/>
  <c r="QN7" i="1"/>
  <c r="QO7" i="1" s="1"/>
  <c r="QL7" i="1"/>
  <c r="QM7" i="1" s="1"/>
  <c r="QJ7" i="1"/>
  <c r="QK7" i="1" s="1"/>
  <c r="QH7" i="1"/>
  <c r="QG7" i="1"/>
  <c r="QN6" i="1"/>
  <c r="QQ6" i="1" s="1"/>
  <c r="QL6" i="1"/>
  <c r="QK6" i="1"/>
  <c r="QJ6" i="1"/>
  <c r="QH6" i="1"/>
  <c r="QP6" i="1" s="1"/>
  <c r="QG6" i="1"/>
  <c r="QN5" i="1"/>
  <c r="QL5" i="1"/>
  <c r="QJ5" i="1"/>
  <c r="QH5" i="1"/>
  <c r="QP5" i="1" s="1"/>
  <c r="QI5" i="1" s="1"/>
  <c r="QG5" i="1"/>
  <c r="QQ4" i="1"/>
  <c r="QN4" i="1"/>
  <c r="QL4" i="1"/>
  <c r="QJ4" i="1"/>
  <c r="QH4" i="1"/>
  <c r="QP4" i="1" s="1"/>
  <c r="QM4" i="1" s="1"/>
  <c r="QG4" i="1"/>
  <c r="QN3" i="1"/>
  <c r="QL3" i="1"/>
  <c r="QJ3" i="1"/>
  <c r="QH3" i="1"/>
  <c r="QG3" i="1"/>
  <c r="QN2" i="1"/>
  <c r="QL2" i="1"/>
  <c r="QL10" i="1" s="1"/>
  <c r="QJ2" i="1"/>
  <c r="QH2" i="1"/>
  <c r="QH10" i="1" s="1"/>
  <c r="QG2" i="1"/>
  <c r="QD1" i="1"/>
  <c r="PZ1" i="1"/>
  <c r="N1" i="9"/>
  <c r="RR96" i="1" l="1"/>
  <c r="RQ104" i="1"/>
  <c r="RN85" i="1"/>
  <c r="RA8" i="1" s="1"/>
  <c r="RR85" i="1"/>
  <c r="RN69" i="1"/>
  <c r="RI9" i="1"/>
  <c r="RO6" i="1"/>
  <c r="RP50" i="1"/>
  <c r="RE6" i="1" s="1"/>
  <c r="RF6" i="1" s="1"/>
  <c r="RR50" i="1"/>
  <c r="RN50" i="1"/>
  <c r="RA6" i="1" s="1"/>
  <c r="RP45" i="1"/>
  <c r="RE3" i="1" s="1"/>
  <c r="RE10" i="1" s="1"/>
  <c r="RN120" i="1"/>
  <c r="RR120" i="1" s="1"/>
  <c r="RI6" i="1"/>
  <c r="RQ50" i="1"/>
  <c r="RR61" i="1"/>
  <c r="RK8" i="1"/>
  <c r="RF2" i="1"/>
  <c r="RL95" i="1"/>
  <c r="RM13" i="1"/>
  <c r="RO14" i="1"/>
  <c r="RO13" i="1" s="1"/>
  <c r="RP69" i="1"/>
  <c r="RE4" i="1" s="1"/>
  <c r="RF4" i="1" s="1"/>
  <c r="RI10" i="1"/>
  <c r="RP10" i="1"/>
  <c r="RO10" i="1" s="1"/>
  <c r="RD13" i="1"/>
  <c r="RM2" i="1"/>
  <c r="RK2" i="1"/>
  <c r="RQ96" i="1"/>
  <c r="RQ95" i="1" s="1"/>
  <c r="RQ61" i="1"/>
  <c r="QX13" i="1"/>
  <c r="RC14" i="1"/>
  <c r="RK10" i="1"/>
  <c r="RA5" i="1"/>
  <c r="RQ69" i="1"/>
  <c r="RN61" i="1"/>
  <c r="RO9" i="1"/>
  <c r="RK9" i="1"/>
  <c r="RM10" i="1"/>
  <c r="RI2" i="1"/>
  <c r="RA3" i="1"/>
  <c r="RC10" i="1"/>
  <c r="RD10" i="1" s="1"/>
  <c r="RA2" i="1"/>
  <c r="RO8" i="1"/>
  <c r="RN77" i="1"/>
  <c r="RA4" i="1" s="1"/>
  <c r="RR77" i="1"/>
  <c r="RR13" i="1" s="1"/>
  <c r="RN45" i="1"/>
  <c r="RF8" i="1"/>
  <c r="RI8" i="1"/>
  <c r="RL13" i="1"/>
  <c r="RE8" i="1"/>
  <c r="RM6" i="1"/>
  <c r="QK36" i="1"/>
  <c r="QQ3" i="1"/>
  <c r="QJ10" i="1"/>
  <c r="QB13" i="1"/>
  <c r="QN10" i="1"/>
  <c r="QI4" i="1"/>
  <c r="QK8" i="1"/>
  <c r="QI8" i="1"/>
  <c r="QK4" i="1"/>
  <c r="QO4" i="1"/>
  <c r="QK5" i="1"/>
  <c r="QI6" i="1"/>
  <c r="QO6" i="1"/>
  <c r="QO8" i="1"/>
  <c r="QM5" i="1"/>
  <c r="QI7" i="1"/>
  <c r="QQ5" i="1"/>
  <c r="QO5" i="1"/>
  <c r="QM8" i="1"/>
  <c r="QD13" i="1"/>
  <c r="QP10" i="1"/>
  <c r="QI10" i="1" s="1"/>
  <c r="QM6" i="1"/>
  <c r="QP2" i="1"/>
  <c r="QQ7" i="1"/>
  <c r="QK29" i="1"/>
  <c r="QQ2" i="1"/>
  <c r="QA95" i="1"/>
  <c r="QP3" i="1"/>
  <c r="QI3" i="1" s="1"/>
  <c r="PY13" i="1"/>
  <c r="QP9" i="1"/>
  <c r="QK9" i="1" s="1"/>
  <c r="QA13" i="1"/>
  <c r="QC95" i="1"/>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PH123" i="1"/>
  <c r="PC123" i="1"/>
  <c r="PA123" i="1"/>
  <c r="OT123" i="1"/>
  <c r="PH122" i="1"/>
  <c r="PC122" i="1"/>
  <c r="PA122" i="1"/>
  <c r="OT122" i="1"/>
  <c r="PH121" i="1"/>
  <c r="PC121" i="1"/>
  <c r="PA121" i="1"/>
  <c r="OT121" i="1"/>
  <c r="PH120" i="1"/>
  <c r="PC120" i="1"/>
  <c r="PA120" i="1"/>
  <c r="OT120" i="1"/>
  <c r="PH119" i="1"/>
  <c r="PC119" i="1"/>
  <c r="PA119" i="1"/>
  <c r="OT119" i="1"/>
  <c r="PH118" i="1"/>
  <c r="PC118" i="1"/>
  <c r="PA118" i="1"/>
  <c r="OT118" i="1"/>
  <c r="PH117" i="1"/>
  <c r="PC117" i="1"/>
  <c r="PA117" i="1"/>
  <c r="OT117" i="1"/>
  <c r="PH116" i="1"/>
  <c r="PC116" i="1"/>
  <c r="PA116" i="1"/>
  <c r="OT116" i="1"/>
  <c r="PH115" i="1"/>
  <c r="PC115" i="1"/>
  <c r="PA115" i="1"/>
  <c r="OT115" i="1"/>
  <c r="PH114" i="1"/>
  <c r="PC114" i="1"/>
  <c r="PA114" i="1"/>
  <c r="OT114" i="1"/>
  <c r="PH113" i="1"/>
  <c r="PC113" i="1"/>
  <c r="PA113" i="1"/>
  <c r="OT113" i="1"/>
  <c r="PH112" i="1"/>
  <c r="PC112" i="1"/>
  <c r="PA112" i="1"/>
  <c r="OT112" i="1"/>
  <c r="PH111" i="1"/>
  <c r="PC111" i="1"/>
  <c r="PA111" i="1"/>
  <c r="OT111" i="1"/>
  <c r="PH110" i="1"/>
  <c r="PC110" i="1"/>
  <c r="PA110" i="1"/>
  <c r="OT110" i="1"/>
  <c r="PH109" i="1"/>
  <c r="PC109" i="1"/>
  <c r="PA109" i="1"/>
  <c r="OT109" i="1"/>
  <c r="PH108" i="1"/>
  <c r="PC108" i="1"/>
  <c r="PA108" i="1"/>
  <c r="OT108" i="1"/>
  <c r="PH107" i="1"/>
  <c r="PC107" i="1"/>
  <c r="PA107" i="1"/>
  <c r="OT107" i="1"/>
  <c r="PH106" i="1"/>
  <c r="PC106" i="1"/>
  <c r="PA106" i="1"/>
  <c r="OT106" i="1"/>
  <c r="PH105" i="1"/>
  <c r="PC105" i="1"/>
  <c r="PA105" i="1"/>
  <c r="OT105" i="1"/>
  <c r="PH104" i="1"/>
  <c r="PC104" i="1"/>
  <c r="PA104" i="1"/>
  <c r="OT104" i="1"/>
  <c r="PH103" i="1"/>
  <c r="PC103" i="1"/>
  <c r="PA103" i="1"/>
  <c r="OT103" i="1"/>
  <c r="PH102" i="1"/>
  <c r="PC102" i="1"/>
  <c r="PA102" i="1"/>
  <c r="OT102" i="1"/>
  <c r="PH101" i="1"/>
  <c r="PC101" i="1"/>
  <c r="PA101" i="1"/>
  <c r="OT101" i="1"/>
  <c r="PH100" i="1"/>
  <c r="PC100" i="1"/>
  <c r="PA100" i="1"/>
  <c r="OT100" i="1"/>
  <c r="PH99" i="1"/>
  <c r="PC99" i="1"/>
  <c r="PA99" i="1"/>
  <c r="OT99" i="1"/>
  <c r="PH98" i="1"/>
  <c r="PC98" i="1"/>
  <c r="PA98" i="1"/>
  <c r="OT98" i="1"/>
  <c r="PH97" i="1"/>
  <c r="PC97" i="1"/>
  <c r="PA97" i="1"/>
  <c r="OT97" i="1"/>
  <c r="PH96" i="1"/>
  <c r="PC96" i="1"/>
  <c r="PA96" i="1"/>
  <c r="OT96" i="1"/>
  <c r="OZ95" i="1"/>
  <c r="OX95" i="1"/>
  <c r="OV95" i="1"/>
  <c r="OU95" i="1"/>
  <c r="PR94" i="1"/>
  <c r="PQ94" i="1"/>
  <c r="PN94" i="1"/>
  <c r="PL94" i="1"/>
  <c r="PK94" i="1"/>
  <c r="PJ94" i="1"/>
  <c r="PI94" i="1"/>
  <c r="PH94" i="1"/>
  <c r="PG94" i="1"/>
  <c r="PF94" i="1"/>
  <c r="PE94" i="1"/>
  <c r="PC94" i="1"/>
  <c r="PA94" i="1"/>
  <c r="OZ94" i="1"/>
  <c r="OX94" i="1"/>
  <c r="OV94" i="1"/>
  <c r="OU94" i="1"/>
  <c r="OT94" i="1"/>
  <c r="PH92" i="1"/>
  <c r="PB92" i="1"/>
  <c r="PA92" i="1"/>
  <c r="OY92" i="1"/>
  <c r="PD92" i="1" s="1"/>
  <c r="OT92" i="1"/>
  <c r="PH91" i="1"/>
  <c r="PB91" i="1"/>
  <c r="PA91" i="1"/>
  <c r="OY91" i="1"/>
  <c r="PD91" i="1" s="1"/>
  <c r="OT91" i="1"/>
  <c r="PH90" i="1"/>
  <c r="PB90" i="1"/>
  <c r="PA90" i="1"/>
  <c r="OY90" i="1"/>
  <c r="PD90" i="1" s="1"/>
  <c r="OT90" i="1"/>
  <c r="PI89" i="1"/>
  <c r="PH89" i="1"/>
  <c r="PB89" i="1"/>
  <c r="PA89" i="1"/>
  <c r="OY89" i="1"/>
  <c r="PD89" i="1" s="1"/>
  <c r="OT89" i="1"/>
  <c r="PH88" i="1"/>
  <c r="PB88" i="1"/>
  <c r="PA88" i="1"/>
  <c r="OY88" i="1"/>
  <c r="PD88" i="1" s="1"/>
  <c r="OT88" i="1"/>
  <c r="PH87" i="1"/>
  <c r="PB87" i="1"/>
  <c r="PA87" i="1"/>
  <c r="OY87" i="1"/>
  <c r="PD87" i="1" s="1"/>
  <c r="OT87" i="1"/>
  <c r="PH86" i="1"/>
  <c r="PD86" i="1"/>
  <c r="PB86" i="1"/>
  <c r="PA86" i="1"/>
  <c r="OY86" i="1"/>
  <c r="OT86" i="1"/>
  <c r="PH85" i="1"/>
  <c r="PB85" i="1"/>
  <c r="PA85" i="1"/>
  <c r="OY85" i="1"/>
  <c r="PD85" i="1" s="1"/>
  <c r="OT85" i="1"/>
  <c r="PH84" i="1"/>
  <c r="PB84" i="1"/>
  <c r="PA84" i="1"/>
  <c r="OY84" i="1"/>
  <c r="PD84" i="1" s="1"/>
  <c r="OT84" i="1"/>
  <c r="PH83" i="1"/>
  <c r="PB83" i="1"/>
  <c r="PA83" i="1"/>
  <c r="OY83" i="1"/>
  <c r="PD83" i="1" s="1"/>
  <c r="OT83" i="1"/>
  <c r="PH82" i="1"/>
  <c r="PB82" i="1"/>
  <c r="PA82" i="1"/>
  <c r="OY82" i="1"/>
  <c r="PD82" i="1" s="1"/>
  <c r="OT82" i="1"/>
  <c r="PH81" i="1"/>
  <c r="PB81" i="1"/>
  <c r="PA81" i="1"/>
  <c r="OY81" i="1"/>
  <c r="PD81" i="1" s="1"/>
  <c r="OT81" i="1"/>
  <c r="PH80" i="1"/>
  <c r="PB80" i="1"/>
  <c r="PA80" i="1"/>
  <c r="OY80" i="1"/>
  <c r="PD80" i="1" s="1"/>
  <c r="OT80" i="1"/>
  <c r="PH79" i="1"/>
  <c r="PB79" i="1"/>
  <c r="PA79" i="1"/>
  <c r="OY79" i="1"/>
  <c r="PD79" i="1" s="1"/>
  <c r="OT79" i="1"/>
  <c r="PH78" i="1"/>
  <c r="PB78" i="1"/>
  <c r="PA78" i="1"/>
  <c r="OY78" i="1"/>
  <c r="PD78" i="1" s="1"/>
  <c r="OT78" i="1"/>
  <c r="PH77" i="1"/>
  <c r="PB77" i="1"/>
  <c r="PA77" i="1"/>
  <c r="OY77" i="1"/>
  <c r="PD77" i="1" s="1"/>
  <c r="OT77" i="1"/>
  <c r="PH76" i="1"/>
  <c r="PB76" i="1"/>
  <c r="PA76" i="1"/>
  <c r="OY76" i="1"/>
  <c r="PD76" i="1" s="1"/>
  <c r="OT76" i="1"/>
  <c r="PH75" i="1"/>
  <c r="PB75" i="1"/>
  <c r="PA75" i="1"/>
  <c r="OY75" i="1"/>
  <c r="PD75" i="1" s="1"/>
  <c r="OT75" i="1"/>
  <c r="PH74" i="1"/>
  <c r="PB74" i="1"/>
  <c r="PA74" i="1"/>
  <c r="OY74" i="1"/>
  <c r="PD74" i="1" s="1"/>
  <c r="OT74" i="1"/>
  <c r="PH73" i="1"/>
  <c r="PD73" i="1"/>
  <c r="PB73" i="1"/>
  <c r="PA73" i="1"/>
  <c r="OY73" i="1"/>
  <c r="OT73" i="1"/>
  <c r="PH72" i="1"/>
  <c r="PB72" i="1"/>
  <c r="PA72" i="1"/>
  <c r="OY72" i="1"/>
  <c r="PD72" i="1" s="1"/>
  <c r="OT72" i="1"/>
  <c r="PH71" i="1"/>
  <c r="PB71" i="1"/>
  <c r="PA71" i="1"/>
  <c r="OY71" i="1"/>
  <c r="PD71" i="1" s="1"/>
  <c r="OT71" i="1"/>
  <c r="PH70" i="1"/>
  <c r="PD70" i="1"/>
  <c r="PB70" i="1"/>
  <c r="PA70" i="1"/>
  <c r="OY70" i="1"/>
  <c r="OT70" i="1"/>
  <c r="PH69" i="1"/>
  <c r="PB69" i="1"/>
  <c r="PA69" i="1"/>
  <c r="OY69" i="1"/>
  <c r="PD69" i="1" s="1"/>
  <c r="OT69" i="1"/>
  <c r="PH68" i="1"/>
  <c r="PB68" i="1"/>
  <c r="PA68" i="1"/>
  <c r="OY68" i="1"/>
  <c r="PD68" i="1" s="1"/>
  <c r="OT68" i="1"/>
  <c r="PH67" i="1"/>
  <c r="PB67" i="1"/>
  <c r="PA67" i="1"/>
  <c r="OY67" i="1"/>
  <c r="PD67" i="1" s="1"/>
  <c r="OT67" i="1"/>
  <c r="PH66" i="1"/>
  <c r="PB66" i="1"/>
  <c r="PA66" i="1"/>
  <c r="OY66" i="1"/>
  <c r="PD66" i="1" s="1"/>
  <c r="OT66" i="1"/>
  <c r="PH65" i="1"/>
  <c r="PB65" i="1"/>
  <c r="PA65" i="1"/>
  <c r="OY65" i="1"/>
  <c r="PD65" i="1" s="1"/>
  <c r="OT65" i="1"/>
  <c r="PH64" i="1"/>
  <c r="PB64" i="1"/>
  <c r="PA64" i="1"/>
  <c r="OY64" i="1"/>
  <c r="PD64" i="1" s="1"/>
  <c r="OT64" i="1"/>
  <c r="PH63" i="1"/>
  <c r="PB63" i="1"/>
  <c r="PA63" i="1"/>
  <c r="OY63" i="1"/>
  <c r="PD63" i="1" s="1"/>
  <c r="OT63" i="1"/>
  <c r="PH62" i="1"/>
  <c r="PB62" i="1"/>
  <c r="PA62" i="1"/>
  <c r="OY62" i="1"/>
  <c r="PD62" i="1" s="1"/>
  <c r="OT62" i="1"/>
  <c r="PH61" i="1"/>
  <c r="PB61" i="1"/>
  <c r="PA61" i="1"/>
  <c r="OY61" i="1"/>
  <c r="PD61" i="1" s="1"/>
  <c r="OT61" i="1"/>
  <c r="PH60" i="1"/>
  <c r="PB60" i="1"/>
  <c r="PA60" i="1"/>
  <c r="OY60" i="1"/>
  <c r="PD60" i="1" s="1"/>
  <c r="OT60" i="1"/>
  <c r="PH59" i="1"/>
  <c r="PB59" i="1"/>
  <c r="PA59" i="1"/>
  <c r="OY59" i="1"/>
  <c r="PD59" i="1" s="1"/>
  <c r="OT59" i="1"/>
  <c r="PH58" i="1"/>
  <c r="PB58" i="1"/>
  <c r="PA58" i="1"/>
  <c r="OY58" i="1"/>
  <c r="PD58" i="1" s="1"/>
  <c r="OT58" i="1"/>
  <c r="PH57" i="1"/>
  <c r="PB57" i="1"/>
  <c r="PA57" i="1"/>
  <c r="OY57" i="1"/>
  <c r="PD57" i="1" s="1"/>
  <c r="OT57" i="1"/>
  <c r="PH56" i="1"/>
  <c r="PB56" i="1"/>
  <c r="PA56" i="1"/>
  <c r="OY56" i="1"/>
  <c r="PD56" i="1" s="1"/>
  <c r="OT56" i="1"/>
  <c r="PH55" i="1"/>
  <c r="PB55" i="1"/>
  <c r="PA55" i="1"/>
  <c r="OY55" i="1"/>
  <c r="PD55" i="1" s="1"/>
  <c r="OT55" i="1"/>
  <c r="PH54" i="1"/>
  <c r="PD54" i="1"/>
  <c r="PB54" i="1"/>
  <c r="PA54" i="1"/>
  <c r="OY54" i="1"/>
  <c r="OT54" i="1"/>
  <c r="PH53" i="1"/>
  <c r="PB53" i="1"/>
  <c r="PA53" i="1"/>
  <c r="OY53" i="1"/>
  <c r="PD53" i="1" s="1"/>
  <c r="OT53" i="1"/>
  <c r="PH52" i="1"/>
  <c r="PB52" i="1"/>
  <c r="PA52" i="1"/>
  <c r="OY52" i="1"/>
  <c r="PD52" i="1" s="1"/>
  <c r="OT52" i="1"/>
  <c r="PH51" i="1"/>
  <c r="PB51" i="1"/>
  <c r="PA51" i="1"/>
  <c r="OY51" i="1"/>
  <c r="PD51" i="1" s="1"/>
  <c r="OT51" i="1"/>
  <c r="PH50" i="1"/>
  <c r="PB50" i="1"/>
  <c r="PA50" i="1"/>
  <c r="OY50" i="1"/>
  <c r="PD50" i="1" s="1"/>
  <c r="OT50" i="1"/>
  <c r="PH49" i="1"/>
  <c r="PB49" i="1"/>
  <c r="PA49" i="1"/>
  <c r="OY49" i="1"/>
  <c r="PD49" i="1" s="1"/>
  <c r="OT49" i="1"/>
  <c r="PH48" i="1"/>
  <c r="PB48" i="1"/>
  <c r="PA48" i="1"/>
  <c r="OY48" i="1"/>
  <c r="PD48" i="1" s="1"/>
  <c r="OT48" i="1"/>
  <c r="PH47" i="1"/>
  <c r="PB47" i="1"/>
  <c r="PA47" i="1"/>
  <c r="OY47" i="1"/>
  <c r="PD47" i="1" s="1"/>
  <c r="OT47" i="1"/>
  <c r="PH46" i="1"/>
  <c r="PB46" i="1"/>
  <c r="PA46" i="1"/>
  <c r="OY46" i="1"/>
  <c r="PD46" i="1" s="1"/>
  <c r="OT46" i="1"/>
  <c r="PH45" i="1"/>
  <c r="PB45" i="1"/>
  <c r="PA45" i="1"/>
  <c r="OY45" i="1"/>
  <c r="PD45" i="1" s="1"/>
  <c r="OT45" i="1"/>
  <c r="PH44" i="1"/>
  <c r="PB44" i="1"/>
  <c r="PA44" i="1"/>
  <c r="OY44" i="1"/>
  <c r="PD44" i="1" s="1"/>
  <c r="OT44" i="1"/>
  <c r="PH43" i="1"/>
  <c r="PB43" i="1"/>
  <c r="PA43" i="1"/>
  <c r="OY43" i="1"/>
  <c r="PD43" i="1" s="1"/>
  <c r="OT43" i="1"/>
  <c r="PH42" i="1"/>
  <c r="PB42" i="1"/>
  <c r="PA42" i="1"/>
  <c r="OY42" i="1"/>
  <c r="PD42" i="1" s="1"/>
  <c r="OT42" i="1"/>
  <c r="PH41" i="1"/>
  <c r="PB41" i="1"/>
  <c r="PA41" i="1"/>
  <c r="OY41" i="1"/>
  <c r="PD41" i="1" s="1"/>
  <c r="OT41" i="1"/>
  <c r="PH40" i="1"/>
  <c r="PB40" i="1"/>
  <c r="PA40" i="1"/>
  <c r="OY40" i="1"/>
  <c r="PD40" i="1" s="1"/>
  <c r="OT40" i="1"/>
  <c r="PI39" i="1"/>
  <c r="PK39" i="1" s="1"/>
  <c r="PH39" i="1"/>
  <c r="PB39" i="1"/>
  <c r="PA39" i="1"/>
  <c r="OY39" i="1"/>
  <c r="PD39" i="1" s="1"/>
  <c r="OT39" i="1"/>
  <c r="PH38" i="1"/>
  <c r="PB38" i="1"/>
  <c r="PA38" i="1"/>
  <c r="OY38" i="1"/>
  <c r="PD38" i="1" s="1"/>
  <c r="OT38" i="1"/>
  <c r="PH37" i="1"/>
  <c r="PB37" i="1"/>
  <c r="PA37" i="1"/>
  <c r="OY37" i="1"/>
  <c r="PD37" i="1" s="1"/>
  <c r="OT37" i="1"/>
  <c r="PI36" i="1"/>
  <c r="PH36" i="1"/>
  <c r="PB36" i="1"/>
  <c r="PA36" i="1"/>
  <c r="OY36" i="1"/>
  <c r="PD36" i="1" s="1"/>
  <c r="OT36" i="1"/>
  <c r="PH35" i="1"/>
  <c r="PB35" i="1"/>
  <c r="PA35" i="1"/>
  <c r="OY35" i="1"/>
  <c r="PD35" i="1" s="1"/>
  <c r="OT35" i="1"/>
  <c r="PH34" i="1"/>
  <c r="PB34" i="1"/>
  <c r="PA34" i="1"/>
  <c r="OY34" i="1"/>
  <c r="PD34" i="1" s="1"/>
  <c r="OT34" i="1"/>
  <c r="PH33" i="1"/>
  <c r="PB33" i="1"/>
  <c r="PA33" i="1"/>
  <c r="OY33" i="1"/>
  <c r="PD33" i="1" s="1"/>
  <c r="OT33" i="1"/>
  <c r="PH32" i="1"/>
  <c r="PB32" i="1"/>
  <c r="PA32" i="1"/>
  <c r="OY32" i="1"/>
  <c r="PD32" i="1" s="1"/>
  <c r="OT32" i="1"/>
  <c r="PH31" i="1"/>
  <c r="PD31" i="1"/>
  <c r="PB31" i="1"/>
  <c r="PA31" i="1"/>
  <c r="OY31" i="1"/>
  <c r="OT31" i="1"/>
  <c r="PI30" i="1"/>
  <c r="PK30" i="1" s="1"/>
  <c r="PH30" i="1"/>
  <c r="PB30" i="1"/>
  <c r="PA30" i="1"/>
  <c r="OY30" i="1"/>
  <c r="PD30" i="1" s="1"/>
  <c r="OT30" i="1"/>
  <c r="PI29" i="1"/>
  <c r="PK29" i="1" s="1"/>
  <c r="PH29" i="1"/>
  <c r="PB29" i="1"/>
  <c r="PA29" i="1"/>
  <c r="OY29" i="1"/>
  <c r="PD29" i="1" s="1"/>
  <c r="OT29" i="1"/>
  <c r="PH28" i="1"/>
  <c r="PB28" i="1"/>
  <c r="PA28" i="1"/>
  <c r="OY28" i="1"/>
  <c r="PD28" i="1" s="1"/>
  <c r="OT28" i="1"/>
  <c r="PH27" i="1"/>
  <c r="PB27" i="1"/>
  <c r="PA27" i="1"/>
  <c r="OY27" i="1"/>
  <c r="PD27" i="1" s="1"/>
  <c r="OT27" i="1"/>
  <c r="PH26" i="1"/>
  <c r="PB26" i="1"/>
  <c r="PA26" i="1"/>
  <c r="OY26" i="1"/>
  <c r="PD26" i="1" s="1"/>
  <c r="OT26" i="1"/>
  <c r="PH25" i="1"/>
  <c r="PB25" i="1"/>
  <c r="PA25" i="1"/>
  <c r="OY25" i="1"/>
  <c r="PD25" i="1" s="1"/>
  <c r="OT25" i="1"/>
  <c r="PH24" i="1"/>
  <c r="PB24" i="1"/>
  <c r="PA24" i="1"/>
  <c r="OY24" i="1"/>
  <c r="PD24" i="1" s="1"/>
  <c r="OT24" i="1"/>
  <c r="PH23" i="1"/>
  <c r="PB23" i="1"/>
  <c r="PA23" i="1"/>
  <c r="OY23" i="1"/>
  <c r="PD23" i="1" s="1"/>
  <c r="OT23" i="1"/>
  <c r="PI22" i="1"/>
  <c r="PK22" i="1" s="1"/>
  <c r="PH22" i="1"/>
  <c r="PB22" i="1"/>
  <c r="PA22" i="1"/>
  <c r="OY22" i="1"/>
  <c r="PD22" i="1" s="1"/>
  <c r="OT22" i="1"/>
  <c r="PH21" i="1"/>
  <c r="PB21" i="1"/>
  <c r="PA21" i="1"/>
  <c r="OY21" i="1"/>
  <c r="PD21" i="1" s="1"/>
  <c r="OT21" i="1"/>
  <c r="PH20" i="1"/>
  <c r="PB20" i="1"/>
  <c r="PA20" i="1"/>
  <c r="OY20" i="1"/>
  <c r="PD20" i="1" s="1"/>
  <c r="OT20" i="1"/>
  <c r="PH19" i="1"/>
  <c r="PB19" i="1"/>
  <c r="PA19" i="1"/>
  <c r="OY19" i="1"/>
  <c r="PD19" i="1" s="1"/>
  <c r="OT19" i="1"/>
  <c r="PH18" i="1"/>
  <c r="PB18" i="1"/>
  <c r="PA18" i="1"/>
  <c r="OY18" i="1"/>
  <c r="PD18" i="1" s="1"/>
  <c r="OT18" i="1"/>
  <c r="PH17" i="1"/>
  <c r="PD17" i="1"/>
  <c r="PB17" i="1"/>
  <c r="PA17" i="1"/>
  <c r="OY17" i="1"/>
  <c r="OT17" i="1"/>
  <c r="PH16" i="1"/>
  <c r="PB16" i="1"/>
  <c r="PA16" i="1"/>
  <c r="OY16" i="1"/>
  <c r="PD16" i="1" s="1"/>
  <c r="OT16" i="1"/>
  <c r="PH15" i="1"/>
  <c r="PB15" i="1"/>
  <c r="PA15" i="1"/>
  <c r="OY15" i="1"/>
  <c r="PD15" i="1" s="1"/>
  <c r="OT15" i="1"/>
  <c r="PH14" i="1"/>
  <c r="PB14" i="1"/>
  <c r="PA14" i="1"/>
  <c r="OY14" i="1"/>
  <c r="OT14" i="1"/>
  <c r="OZ13" i="1"/>
  <c r="OV13" i="1"/>
  <c r="OU13" i="1"/>
  <c r="PL9" i="1"/>
  <c r="PH9" i="1"/>
  <c r="PG9" i="1"/>
  <c r="PL8" i="1"/>
  <c r="PH8" i="1"/>
  <c r="PG8" i="1"/>
  <c r="PL7" i="1"/>
  <c r="PH7" i="1"/>
  <c r="PG7" i="1"/>
  <c r="PL6" i="1"/>
  <c r="PH6" i="1"/>
  <c r="PG6" i="1"/>
  <c r="PL5" i="1"/>
  <c r="PH5" i="1"/>
  <c r="PG5" i="1"/>
  <c r="PL4" i="1"/>
  <c r="PH4" i="1"/>
  <c r="PG4" i="1"/>
  <c r="PL3" i="1"/>
  <c r="PH3" i="1"/>
  <c r="PG3" i="1"/>
  <c r="PL2" i="1"/>
  <c r="PH2" i="1"/>
  <c r="PG2" i="1"/>
  <c r="PD1" i="1"/>
  <c r="OZ1" i="1"/>
  <c r="RN13" i="1" l="1"/>
  <c r="RN95" i="1"/>
  <c r="RQ14" i="1"/>
  <c r="RQ13" i="1" s="1"/>
  <c r="RC13" i="1"/>
  <c r="RR95" i="1"/>
  <c r="RF3" i="1"/>
  <c r="RA10" i="1"/>
  <c r="RP13" i="1"/>
  <c r="QO3" i="1"/>
  <c r="QO9" i="1"/>
  <c r="QK10" i="1"/>
  <c r="QM9" i="1"/>
  <c r="QM10" i="1"/>
  <c r="QI9" i="1"/>
  <c r="QM3" i="1"/>
  <c r="QK3" i="1"/>
  <c r="QO10" i="1"/>
  <c r="QQ10" i="1"/>
  <c r="QM2" i="1"/>
  <c r="QK2" i="1"/>
  <c r="QI2" i="1"/>
  <c r="QO2" i="1"/>
  <c r="PP4" i="1"/>
  <c r="PI4" i="1" s="1"/>
  <c r="PP3" i="1"/>
  <c r="PI3" i="1" s="1"/>
  <c r="PP2" i="1"/>
  <c r="PM2" i="1" s="1"/>
  <c r="PP6" i="1"/>
  <c r="PI6" i="1" s="1"/>
  <c r="PM3" i="1"/>
  <c r="PP8" i="1"/>
  <c r="PM8" i="1" s="1"/>
  <c r="PP5" i="1"/>
  <c r="PP7" i="1"/>
  <c r="PM7" i="1" s="1"/>
  <c r="PK36" i="1"/>
  <c r="PL10" i="1"/>
  <c r="PA13" i="1"/>
  <c r="PI2" i="1"/>
  <c r="PH10" i="1"/>
  <c r="PB13" i="1"/>
  <c r="PD14" i="1"/>
  <c r="OY13" i="1"/>
  <c r="OT13" i="1"/>
  <c r="PK89" i="1"/>
  <c r="PP9" i="1"/>
  <c r="PC95" i="1"/>
  <c r="PA95" i="1"/>
  <c r="PM4" i="1" l="1"/>
  <c r="PM6" i="1"/>
  <c r="PI8" i="1"/>
  <c r="PM5" i="1"/>
  <c r="PI5" i="1"/>
  <c r="PI7" i="1"/>
  <c r="PM9" i="1"/>
  <c r="PD13" i="1"/>
  <c r="PP10" i="1"/>
  <c r="PI9" i="1"/>
  <c r="PM10" i="1" l="1"/>
  <c r="PI10" i="1"/>
  <c r="A8" i="11" l="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PJ9" i="1" l="1"/>
  <c r="PK9" i="1" s="1"/>
  <c r="PJ4" i="1"/>
  <c r="PK4" i="1" s="1"/>
  <c r="PJ7" i="1"/>
  <c r="PK7" i="1" s="1"/>
  <c r="PJ2" i="1"/>
  <c r="PJ5" i="1"/>
  <c r="PK5" i="1" s="1"/>
  <c r="PJ8" i="1"/>
  <c r="PK8" i="1" s="1"/>
  <c r="PJ3" i="1"/>
  <c r="PK3" i="1" s="1"/>
  <c r="PJ6" i="1"/>
  <c r="PK6" i="1" s="1"/>
  <c r="PX7" i="1"/>
  <c r="QC3" i="1"/>
  <c r="PX3" i="1"/>
  <c r="PX6" i="1"/>
  <c r="QC6" i="1"/>
  <c r="PX4" i="1"/>
  <c r="QC4" i="1"/>
  <c r="PN2" i="1"/>
  <c r="PN3" i="1"/>
  <c r="QC8" i="1"/>
  <c r="PX5" i="1"/>
  <c r="PN5" i="1"/>
  <c r="QC9" i="1"/>
  <c r="PX2" i="1"/>
  <c r="PN8" i="1"/>
  <c r="QC2" i="1"/>
  <c r="PX9" i="1"/>
  <c r="PX8" i="1"/>
  <c r="PN6" i="1"/>
  <c r="PN4" i="1"/>
  <c r="QC5" i="1"/>
  <c r="PN9" i="1"/>
  <c r="PN7" i="1"/>
  <c r="QC7" i="1"/>
  <c r="QD7" i="1" s="1"/>
  <c r="OX4" i="1"/>
  <c r="OX7" i="1"/>
  <c r="PC4" i="1"/>
  <c r="PC9" i="1"/>
  <c r="PC6" i="1"/>
  <c r="OX9" i="1"/>
  <c r="OX8" i="1"/>
  <c r="OX6" i="1"/>
  <c r="PC5" i="1"/>
  <c r="PC7" i="1"/>
  <c r="PC3" i="1"/>
  <c r="PC8" i="1"/>
  <c r="OX3" i="1"/>
  <c r="OX5" i="1"/>
  <c r="PC2" i="1"/>
  <c r="OX2"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PQ9" i="1" l="1"/>
  <c r="PO9" i="1"/>
  <c r="PZ2" i="1"/>
  <c r="PX10" i="1"/>
  <c r="PZ4" i="1"/>
  <c r="PQ2" i="1"/>
  <c r="PO2" i="1"/>
  <c r="PN10" i="1"/>
  <c r="PO10" i="1" s="1"/>
  <c r="QD4" i="1"/>
  <c r="QD5" i="1"/>
  <c r="QD9" i="1"/>
  <c r="QD6" i="1"/>
  <c r="PQ4" i="1"/>
  <c r="PO4" i="1"/>
  <c r="PQ5" i="1"/>
  <c r="PO5" i="1"/>
  <c r="PZ6" i="1"/>
  <c r="PK2" i="1"/>
  <c r="PJ10" i="1"/>
  <c r="PK10" i="1" s="1"/>
  <c r="PQ7" i="1"/>
  <c r="PO7" i="1"/>
  <c r="PQ6" i="1"/>
  <c r="PO6" i="1"/>
  <c r="PZ5" i="1"/>
  <c r="PZ3" i="1"/>
  <c r="QD2" i="1"/>
  <c r="QC10" i="1"/>
  <c r="PQ8" i="1"/>
  <c r="PO8" i="1"/>
  <c r="PZ8" i="1"/>
  <c r="QD8" i="1"/>
  <c r="QD3" i="1"/>
  <c r="PZ9" i="1"/>
  <c r="PQ3" i="1"/>
  <c r="PO3" i="1"/>
  <c r="PZ7" i="1"/>
  <c r="PD4" i="1"/>
  <c r="OZ7" i="1"/>
  <c r="PD2" i="1"/>
  <c r="PC10" i="1"/>
  <c r="PD5" i="1"/>
  <c r="OZ4" i="1"/>
  <c r="OZ6" i="1"/>
  <c r="OZ2" i="1"/>
  <c r="OX10" i="1"/>
  <c r="OZ5" i="1"/>
  <c r="OZ8" i="1"/>
  <c r="OZ3" i="1"/>
  <c r="OZ9" i="1"/>
  <c r="PD8" i="1"/>
  <c r="PD6" i="1"/>
  <c r="PD7" i="1"/>
  <c r="PD3" i="1"/>
  <c r="PD9" i="1"/>
  <c r="C10" i="1"/>
  <c r="PQ10" i="1" l="1"/>
  <c r="PZ10" i="1"/>
  <c r="QD10" i="1"/>
  <c r="OZ10" i="1"/>
  <c r="PD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PI96" i="1" l="1"/>
  <c r="QI96" i="1"/>
  <c r="PK96" i="1"/>
  <c r="PL96" i="1" s="1"/>
  <c r="PJ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QK96" i="1" l="1"/>
  <c r="QL96" i="1" s="1"/>
  <c r="QJ96" i="1"/>
  <c r="PN96" i="1"/>
  <c r="PQ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QQ96" i="1" l="1"/>
  <c r="QN96" i="1"/>
  <c r="PR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QR96" i="1" l="1"/>
  <c r="QL30" i="1"/>
  <c r="QM30" i="1"/>
  <c r="QO30" i="1" s="1"/>
  <c r="PL30" i="1"/>
  <c r="PM30" i="1"/>
  <c r="PO30" i="1" s="1"/>
  <c r="DO19" i="1"/>
  <c r="DO30" i="1"/>
  <c r="BQ30" i="1"/>
  <c r="BR30" i="1" s="1"/>
  <c r="CG30" i="1"/>
  <c r="CX30" i="1"/>
  <c r="QR30" i="1" l="1"/>
  <c r="QP30" i="1"/>
  <c r="QN30" i="1"/>
  <c r="PN30" i="1"/>
  <c r="PR30" i="1"/>
  <c r="PP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PI116" i="1" l="1"/>
  <c r="QI116" i="1"/>
  <c r="PI107" i="1"/>
  <c r="QI107" i="1"/>
  <c r="PI100" i="1"/>
  <c r="PJ100" i="1" s="1"/>
  <c r="QI100" i="1"/>
  <c r="PI115" i="1"/>
  <c r="PK115" i="1" s="1"/>
  <c r="PL115" i="1" s="1"/>
  <c r="QI115" i="1"/>
  <c r="PI120" i="1"/>
  <c r="QI120" i="1"/>
  <c r="PI99" i="1"/>
  <c r="QI99" i="1"/>
  <c r="PK116" i="1"/>
  <c r="PL116" i="1" s="1"/>
  <c r="PJ116" i="1"/>
  <c r="PK107" i="1"/>
  <c r="PL107" i="1" s="1"/>
  <c r="PJ107" i="1"/>
  <c r="PK99" i="1"/>
  <c r="PL99" i="1" s="1"/>
  <c r="PJ99" i="1"/>
  <c r="PK120" i="1"/>
  <c r="PL120" i="1" s="1"/>
  <c r="PJ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PI112" i="1" l="1"/>
  <c r="QI112" i="1"/>
  <c r="PI110" i="1"/>
  <c r="QI110" i="1"/>
  <c r="PI121" i="1"/>
  <c r="QI121" i="1"/>
  <c r="PI97" i="1"/>
  <c r="PJ97" i="1" s="1"/>
  <c r="QI97" i="1"/>
  <c r="PI118" i="1"/>
  <c r="QI118" i="1"/>
  <c r="QJ115" i="1"/>
  <c r="QK115" i="1"/>
  <c r="QL115" i="1" s="1"/>
  <c r="PI109" i="1"/>
  <c r="QI109" i="1"/>
  <c r="PI103" i="1"/>
  <c r="PK103" i="1" s="1"/>
  <c r="PL103" i="1" s="1"/>
  <c r="QI103" i="1"/>
  <c r="PI102" i="1"/>
  <c r="QI102" i="1"/>
  <c r="QK100" i="1"/>
  <c r="QL100" i="1" s="1"/>
  <c r="QJ100" i="1"/>
  <c r="PI106" i="1"/>
  <c r="QI106" i="1"/>
  <c r="PI111" i="1"/>
  <c r="PK111" i="1" s="1"/>
  <c r="PL111" i="1" s="1"/>
  <c r="QI111" i="1"/>
  <c r="PI101" i="1"/>
  <c r="QI101" i="1"/>
  <c r="PI123" i="1"/>
  <c r="QI123" i="1"/>
  <c r="PJ115" i="1"/>
  <c r="QK99" i="1"/>
  <c r="QL99" i="1" s="1"/>
  <c r="QJ99" i="1"/>
  <c r="QK107" i="1"/>
  <c r="QL107" i="1" s="1"/>
  <c r="QJ107" i="1"/>
  <c r="PI98" i="1"/>
  <c r="QI98" i="1"/>
  <c r="PI108" i="1"/>
  <c r="QI108" i="1"/>
  <c r="PI122" i="1"/>
  <c r="QI122" i="1"/>
  <c r="PI104" i="1"/>
  <c r="QI104" i="1"/>
  <c r="PI105" i="1"/>
  <c r="QI105" i="1"/>
  <c r="PK100" i="1"/>
  <c r="PL100" i="1" s="1"/>
  <c r="QK120" i="1"/>
  <c r="QL120" i="1" s="1"/>
  <c r="QJ120" i="1"/>
  <c r="QJ116" i="1"/>
  <c r="QK116" i="1"/>
  <c r="QL116" i="1" s="1"/>
  <c r="PI117" i="1"/>
  <c r="QI117" i="1"/>
  <c r="PI113" i="1"/>
  <c r="QI113" i="1"/>
  <c r="PI114" i="1"/>
  <c r="QI114" i="1"/>
  <c r="PI119" i="1"/>
  <c r="PK119" i="1" s="1"/>
  <c r="PL119" i="1" s="1"/>
  <c r="QI119" i="1"/>
  <c r="QM89" i="1"/>
  <c r="QO89" i="1" s="1"/>
  <c r="QL89" i="1"/>
  <c r="PK108" i="1"/>
  <c r="PL108" i="1" s="1"/>
  <c r="PJ108" i="1"/>
  <c r="PJ110" i="1"/>
  <c r="PK110" i="1"/>
  <c r="PL110" i="1" s="1"/>
  <c r="PJ121" i="1"/>
  <c r="PK121" i="1"/>
  <c r="PL121" i="1" s="1"/>
  <c r="PK118" i="1"/>
  <c r="PL118" i="1" s="1"/>
  <c r="PJ118" i="1"/>
  <c r="PK117" i="1"/>
  <c r="PL117" i="1" s="1"/>
  <c r="PJ117" i="1"/>
  <c r="PN115" i="1"/>
  <c r="PR115" i="1" s="1"/>
  <c r="PQ115" i="1"/>
  <c r="PK109" i="1"/>
  <c r="PL109" i="1" s="1"/>
  <c r="PJ109" i="1"/>
  <c r="PL89" i="1"/>
  <c r="PM89" i="1"/>
  <c r="PO89" i="1" s="1"/>
  <c r="PJ102" i="1"/>
  <c r="PK102" i="1"/>
  <c r="PL102" i="1" s="1"/>
  <c r="PQ100" i="1"/>
  <c r="PN100" i="1"/>
  <c r="PR100" i="1" s="1"/>
  <c r="PK112" i="1"/>
  <c r="PL112" i="1" s="1"/>
  <c r="PJ112" i="1"/>
  <c r="PK104" i="1"/>
  <c r="PL104" i="1" s="1"/>
  <c r="PJ104" i="1"/>
  <c r="PK98" i="1"/>
  <c r="PL98" i="1" s="1"/>
  <c r="PJ98" i="1"/>
  <c r="PK106" i="1"/>
  <c r="PL106" i="1" s="1"/>
  <c r="PJ106" i="1"/>
  <c r="PK101" i="1"/>
  <c r="PL101" i="1" s="1"/>
  <c r="PJ101" i="1"/>
  <c r="PK123" i="1"/>
  <c r="PL123" i="1" s="1"/>
  <c r="PJ123" i="1"/>
  <c r="PK122" i="1"/>
  <c r="PL122" i="1" s="1"/>
  <c r="PJ122" i="1"/>
  <c r="PQ120" i="1"/>
  <c r="PN120" i="1"/>
  <c r="PR120" i="1" s="1"/>
  <c r="PQ107" i="1"/>
  <c r="PN107" i="1"/>
  <c r="PR107" i="1" s="1"/>
  <c r="PK105" i="1"/>
  <c r="PL105" i="1" s="1"/>
  <c r="PJ105" i="1"/>
  <c r="PJ113" i="1"/>
  <c r="PK113" i="1"/>
  <c r="PL113" i="1" s="1"/>
  <c r="PK114" i="1"/>
  <c r="PL114" i="1" s="1"/>
  <c r="PJ114" i="1"/>
  <c r="PQ99" i="1"/>
  <c r="PN99" i="1"/>
  <c r="PR99" i="1" s="1"/>
  <c r="PQ116" i="1"/>
  <c r="PN116" i="1"/>
  <c r="PR116"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QJ122" i="1" l="1"/>
  <c r="QK122" i="1"/>
  <c r="QL122" i="1" s="1"/>
  <c r="QJ119" i="1"/>
  <c r="QK119" i="1"/>
  <c r="QL119" i="1" s="1"/>
  <c r="QN116" i="1"/>
  <c r="QR116" i="1" s="1"/>
  <c r="QQ116" i="1"/>
  <c r="QQ107" i="1"/>
  <c r="QN107" i="1"/>
  <c r="QR107" i="1" s="1"/>
  <c r="QK111" i="1"/>
  <c r="QL111" i="1" s="1"/>
  <c r="QJ111" i="1"/>
  <c r="QK103" i="1"/>
  <c r="QL103" i="1" s="1"/>
  <c r="QJ103" i="1"/>
  <c r="QK97" i="1"/>
  <c r="QL97" i="1" s="1"/>
  <c r="QJ97" i="1"/>
  <c r="PJ119" i="1"/>
  <c r="PJ103" i="1"/>
  <c r="QJ114" i="1"/>
  <c r="QK114" i="1"/>
  <c r="QL114" i="1" s="1"/>
  <c r="QQ99" i="1"/>
  <c r="QN99" i="1"/>
  <c r="QR99" i="1" s="1"/>
  <c r="QJ106" i="1"/>
  <c r="QK106" i="1"/>
  <c r="QL106" i="1" s="1"/>
  <c r="QK109" i="1"/>
  <c r="QL109" i="1" s="1"/>
  <c r="QJ109" i="1"/>
  <c r="QK121" i="1"/>
  <c r="QL121" i="1" s="1"/>
  <c r="QJ121" i="1"/>
  <c r="QN120" i="1"/>
  <c r="QR120" i="1" s="1"/>
  <c r="QQ120" i="1"/>
  <c r="QK108" i="1"/>
  <c r="QL108" i="1" s="1"/>
  <c r="QJ108" i="1"/>
  <c r="PJ111" i="1"/>
  <c r="QK113" i="1"/>
  <c r="QL113" i="1" s="1"/>
  <c r="QJ113" i="1"/>
  <c r="QK123" i="1"/>
  <c r="QL123" i="1" s="1"/>
  <c r="QJ123" i="1"/>
  <c r="QQ115" i="1"/>
  <c r="QN115" i="1"/>
  <c r="QR115" i="1" s="1"/>
  <c r="QK110" i="1"/>
  <c r="QL110" i="1" s="1"/>
  <c r="QJ110" i="1"/>
  <c r="QK105" i="1"/>
  <c r="QL105" i="1" s="1"/>
  <c r="QJ105" i="1"/>
  <c r="QJ98" i="1"/>
  <c r="QK98" i="1"/>
  <c r="QL98" i="1" s="1"/>
  <c r="QN100" i="1"/>
  <c r="QR100" i="1" s="1"/>
  <c r="QQ100" i="1"/>
  <c r="PK97" i="1"/>
  <c r="PL97" i="1" s="1"/>
  <c r="QK117" i="1"/>
  <c r="QL117" i="1" s="1"/>
  <c r="QJ117" i="1"/>
  <c r="QK101" i="1"/>
  <c r="QL101" i="1" s="1"/>
  <c r="QJ101" i="1"/>
  <c r="QJ102" i="1"/>
  <c r="QK102" i="1"/>
  <c r="QL102" i="1" s="1"/>
  <c r="QK118" i="1"/>
  <c r="QL118" i="1" s="1"/>
  <c r="QJ118" i="1"/>
  <c r="QK112" i="1"/>
  <c r="QL112" i="1" s="1"/>
  <c r="QJ112" i="1"/>
  <c r="QK104" i="1"/>
  <c r="QL104" i="1" s="1"/>
  <c r="QJ104" i="1"/>
  <c r="QL29" i="1"/>
  <c r="QM29" i="1"/>
  <c r="QO29" i="1" s="1"/>
  <c r="QL22" i="1"/>
  <c r="QM22" i="1"/>
  <c r="QO22" i="1" s="1"/>
  <c r="QN89" i="1"/>
  <c r="QR89" i="1"/>
  <c r="QP89" i="1"/>
  <c r="QL39" i="1"/>
  <c r="QM39" i="1"/>
  <c r="QO39" i="1" s="1"/>
  <c r="QL36" i="1"/>
  <c r="QM36" i="1"/>
  <c r="QO36" i="1" s="1"/>
  <c r="PN122" i="1"/>
  <c r="PR122" i="1" s="1"/>
  <c r="PQ122" i="1"/>
  <c r="PN97" i="1"/>
  <c r="PQ97" i="1"/>
  <c r="PQ106" i="1"/>
  <c r="PN106" i="1"/>
  <c r="PR106" i="1" s="1"/>
  <c r="PN112" i="1"/>
  <c r="PR112" i="1" s="1"/>
  <c r="PQ112" i="1"/>
  <c r="PN109" i="1"/>
  <c r="PR109" i="1" s="1"/>
  <c r="PQ109" i="1"/>
  <c r="PM39" i="1"/>
  <c r="PO39" i="1" s="1"/>
  <c r="PL39" i="1"/>
  <c r="PM36" i="1"/>
  <c r="PO36" i="1" s="1"/>
  <c r="PL36" i="1"/>
  <c r="PN105" i="1"/>
  <c r="PR105" i="1" s="1"/>
  <c r="PQ105" i="1"/>
  <c r="PQ123" i="1"/>
  <c r="PN123" i="1"/>
  <c r="PR123" i="1" s="1"/>
  <c r="PN121" i="1"/>
  <c r="PR121" i="1" s="1"/>
  <c r="PQ121" i="1"/>
  <c r="PQ98" i="1"/>
  <c r="PN98" i="1"/>
  <c r="PR98" i="1" s="1"/>
  <c r="PL29" i="1"/>
  <c r="PM29" i="1"/>
  <c r="PO29" i="1" s="1"/>
  <c r="PN119" i="1"/>
  <c r="PR119" i="1" s="1"/>
  <c r="PQ119" i="1"/>
  <c r="PL95" i="1"/>
  <c r="PN101" i="1"/>
  <c r="PR101" i="1" s="1"/>
  <c r="PQ101" i="1"/>
  <c r="PQ102" i="1"/>
  <c r="PN102" i="1"/>
  <c r="PR102" i="1" s="1"/>
  <c r="PQ110" i="1"/>
  <c r="PN110" i="1"/>
  <c r="PR110" i="1" s="1"/>
  <c r="PN103" i="1"/>
  <c r="PR103" i="1" s="1"/>
  <c r="PQ103" i="1"/>
  <c r="PN117" i="1"/>
  <c r="PR117" i="1" s="1"/>
  <c r="PQ117" i="1"/>
  <c r="PL22" i="1"/>
  <c r="PM22" i="1"/>
  <c r="PO22" i="1" s="1"/>
  <c r="PN114" i="1"/>
  <c r="PR114" i="1" s="1"/>
  <c r="PQ114" i="1"/>
  <c r="PN113" i="1"/>
  <c r="PR113" i="1" s="1"/>
  <c r="PQ113" i="1"/>
  <c r="PN111" i="1"/>
  <c r="PR111" i="1" s="1"/>
  <c r="PQ111" i="1"/>
  <c r="PN104" i="1"/>
  <c r="PR104" i="1" s="1"/>
  <c r="PQ104" i="1"/>
  <c r="PP89" i="1"/>
  <c r="PR89" i="1"/>
  <c r="PN89" i="1"/>
  <c r="PQ118" i="1"/>
  <c r="PN118" i="1"/>
  <c r="PR118" i="1" s="1"/>
  <c r="PQ108" i="1"/>
  <c r="PN108" i="1"/>
  <c r="PR108" i="1" s="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QQ109" i="1" l="1"/>
  <c r="QN109" i="1"/>
  <c r="QR109" i="1" s="1"/>
  <c r="QQ105" i="1"/>
  <c r="QN105" i="1"/>
  <c r="QR105" i="1" s="1"/>
  <c r="QQ113" i="1"/>
  <c r="QN113" i="1"/>
  <c r="QR113" i="1" s="1"/>
  <c r="QN110" i="1"/>
  <c r="QR110" i="1" s="1"/>
  <c r="QQ110" i="1"/>
  <c r="QN106" i="1"/>
  <c r="QR106" i="1" s="1"/>
  <c r="QQ106" i="1"/>
  <c r="QN118" i="1"/>
  <c r="QR118" i="1" s="1"/>
  <c r="QQ118" i="1"/>
  <c r="QN108" i="1"/>
  <c r="QR108" i="1" s="1"/>
  <c r="QQ108" i="1"/>
  <c r="QQ97" i="1"/>
  <c r="QQ95" i="1" s="1"/>
  <c r="QN97" i="1"/>
  <c r="QL95" i="1"/>
  <c r="QN112" i="1"/>
  <c r="QR112" i="1" s="1"/>
  <c r="QQ112" i="1"/>
  <c r="QN102" i="1"/>
  <c r="QR102" i="1" s="1"/>
  <c r="QQ102" i="1"/>
  <c r="QN119" i="1"/>
  <c r="QR119" i="1" s="1"/>
  <c r="QQ119" i="1"/>
  <c r="QQ117" i="1"/>
  <c r="QN117" i="1"/>
  <c r="QR117" i="1" s="1"/>
  <c r="QN98" i="1"/>
  <c r="QR98" i="1" s="1"/>
  <c r="QQ98" i="1"/>
  <c r="QQ103" i="1"/>
  <c r="QN103" i="1"/>
  <c r="QR103" i="1" s="1"/>
  <c r="QQ123" i="1"/>
  <c r="QN123" i="1"/>
  <c r="QR123" i="1" s="1"/>
  <c r="QN114" i="1"/>
  <c r="QR114" i="1" s="1"/>
  <c r="QQ114" i="1"/>
  <c r="QQ122" i="1"/>
  <c r="QN122" i="1"/>
  <c r="QR122" i="1" s="1"/>
  <c r="QN104" i="1"/>
  <c r="QR104" i="1" s="1"/>
  <c r="QQ104" i="1"/>
  <c r="QQ101" i="1"/>
  <c r="QN101" i="1"/>
  <c r="QR101" i="1" s="1"/>
  <c r="QQ121" i="1"/>
  <c r="QN121" i="1"/>
  <c r="QR121" i="1" s="1"/>
  <c r="QQ111" i="1"/>
  <c r="QN111" i="1"/>
  <c r="QR111" i="1" s="1"/>
  <c r="QP39" i="1"/>
  <c r="QR39" i="1"/>
  <c r="QN39" i="1"/>
  <c r="QP22" i="1"/>
  <c r="QR22" i="1"/>
  <c r="QN22" i="1"/>
  <c r="QN29" i="1"/>
  <c r="QR29" i="1"/>
  <c r="QP29" i="1"/>
  <c r="QN36" i="1"/>
  <c r="QR36" i="1"/>
  <c r="QP36" i="1"/>
  <c r="PQ95" i="1"/>
  <c r="PP29" i="1"/>
  <c r="PN29" i="1"/>
  <c r="PR29" i="1"/>
  <c r="PR97" i="1"/>
  <c r="PR95" i="1" s="1"/>
  <c r="PN95" i="1"/>
  <c r="PN36" i="1"/>
  <c r="PR36" i="1"/>
  <c r="PP36" i="1"/>
  <c r="PN22" i="1"/>
  <c r="PR22" i="1"/>
  <c r="PP22" i="1"/>
  <c r="PN39" i="1"/>
  <c r="PR39" i="1"/>
  <c r="PP3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QR97" i="1" l="1"/>
  <c r="QR95" i="1" s="1"/>
  <c r="QN95" i="1"/>
  <c r="PI23" i="1"/>
  <c r="QI23" i="1"/>
  <c r="PI19" i="1"/>
  <c r="QI19" i="1"/>
  <c r="PI43" i="1"/>
  <c r="QI43" i="1"/>
  <c r="PI54" i="1"/>
  <c r="PK54" i="1" s="1"/>
  <c r="PM54" i="1" s="1"/>
  <c r="PO54" i="1" s="1"/>
  <c r="QI54" i="1"/>
  <c r="PI16" i="1"/>
  <c r="QI16" i="1"/>
  <c r="PI79" i="1"/>
  <c r="QI79" i="1"/>
  <c r="PI67" i="1"/>
  <c r="QI67" i="1"/>
  <c r="PI81" i="1"/>
  <c r="PK81" i="1" s="1"/>
  <c r="PM81" i="1" s="1"/>
  <c r="PO81" i="1" s="1"/>
  <c r="QI81" i="1"/>
  <c r="PI50" i="1"/>
  <c r="QI50" i="1"/>
  <c r="PI14" i="1"/>
  <c r="QI14" i="1"/>
  <c r="PI64" i="1"/>
  <c r="QI64" i="1"/>
  <c r="PI52" i="1"/>
  <c r="PK52" i="1" s="1"/>
  <c r="PM52" i="1" s="1"/>
  <c r="PO52" i="1" s="1"/>
  <c r="QI52" i="1"/>
  <c r="PI45" i="1"/>
  <c r="QI45" i="1"/>
  <c r="PI28" i="1"/>
  <c r="QI28" i="1"/>
  <c r="PI51" i="1"/>
  <c r="QI51" i="1"/>
  <c r="PI27" i="1"/>
  <c r="QI27" i="1"/>
  <c r="PI42" i="1"/>
  <c r="QI42" i="1"/>
  <c r="PI65" i="1"/>
  <c r="QI65" i="1"/>
  <c r="PI71" i="1"/>
  <c r="QI71" i="1"/>
  <c r="PI31" i="1"/>
  <c r="PL31" i="1" s="1"/>
  <c r="QI31" i="1"/>
  <c r="PI72" i="1"/>
  <c r="QI72" i="1"/>
  <c r="PI57" i="1"/>
  <c r="QI57" i="1"/>
  <c r="PI41" i="1"/>
  <c r="QI41" i="1"/>
  <c r="PI34" i="1"/>
  <c r="PK34" i="1" s="1"/>
  <c r="PM34" i="1" s="1"/>
  <c r="PO34" i="1" s="1"/>
  <c r="QI34" i="1"/>
  <c r="PI66" i="1"/>
  <c r="QI66" i="1"/>
  <c r="PI26" i="1"/>
  <c r="QI26" i="1"/>
  <c r="PI82" i="1"/>
  <c r="QI82" i="1"/>
  <c r="PI88" i="1"/>
  <c r="PK88" i="1" s="1"/>
  <c r="PM88" i="1" s="1"/>
  <c r="PO88" i="1" s="1"/>
  <c r="QI88" i="1"/>
  <c r="PI86" i="1"/>
  <c r="QI86" i="1"/>
  <c r="PI48" i="1"/>
  <c r="QI48" i="1"/>
  <c r="PI92" i="1"/>
  <c r="QI92" i="1"/>
  <c r="PI33" i="1"/>
  <c r="PK33" i="1" s="1"/>
  <c r="PM33" i="1" s="1"/>
  <c r="PO33" i="1" s="1"/>
  <c r="QI33" i="1"/>
  <c r="PI47" i="1"/>
  <c r="QI47" i="1"/>
  <c r="PI59" i="1"/>
  <c r="QI59" i="1"/>
  <c r="PI63" i="1"/>
  <c r="QI63" i="1"/>
  <c r="PI70" i="1"/>
  <c r="PK70" i="1" s="1"/>
  <c r="PM70" i="1" s="1"/>
  <c r="PO70" i="1" s="1"/>
  <c r="QI70" i="1"/>
  <c r="PI37" i="1"/>
  <c r="QI37" i="1"/>
  <c r="PI46" i="1"/>
  <c r="QI46" i="1"/>
  <c r="PI55" i="1"/>
  <c r="QI55" i="1"/>
  <c r="PI21" i="1"/>
  <c r="PL21" i="1" s="1"/>
  <c r="QI21" i="1"/>
  <c r="PI60" i="1"/>
  <c r="QI60" i="1"/>
  <c r="PI84" i="1"/>
  <c r="QI84" i="1"/>
  <c r="PI73" i="1"/>
  <c r="QI73" i="1"/>
  <c r="PI77" i="1"/>
  <c r="PK77" i="1" s="1"/>
  <c r="PM77" i="1" s="1"/>
  <c r="PO77" i="1" s="1"/>
  <c r="QI77" i="1"/>
  <c r="PI15" i="1"/>
  <c r="QI15" i="1"/>
  <c r="PI75" i="1"/>
  <c r="QI75" i="1"/>
  <c r="PI91" i="1"/>
  <c r="QI91" i="1"/>
  <c r="PI38" i="1"/>
  <c r="PK38" i="1" s="1"/>
  <c r="PM38" i="1" s="1"/>
  <c r="PO38" i="1" s="1"/>
  <c r="QI38" i="1"/>
  <c r="PI68" i="1"/>
  <c r="QI68" i="1"/>
  <c r="PI20" i="1"/>
  <c r="QI20" i="1"/>
  <c r="PI40" i="1"/>
  <c r="QI40" i="1"/>
  <c r="PI62" i="1"/>
  <c r="PK62" i="1" s="1"/>
  <c r="PM62" i="1" s="1"/>
  <c r="PO62" i="1" s="1"/>
  <c r="QI62" i="1"/>
  <c r="PI58" i="1"/>
  <c r="QI58" i="1"/>
  <c r="PI44" i="1"/>
  <c r="QI44" i="1"/>
  <c r="PI35" i="1"/>
  <c r="QI35" i="1"/>
  <c r="PI32" i="1"/>
  <c r="PK32" i="1" s="1"/>
  <c r="PM32" i="1" s="1"/>
  <c r="PO32" i="1" s="1"/>
  <c r="QI32" i="1"/>
  <c r="PI24" i="1"/>
  <c r="QI24" i="1"/>
  <c r="PI83" i="1"/>
  <c r="QI83" i="1"/>
  <c r="PI49" i="1"/>
  <c r="QI49" i="1"/>
  <c r="PI53" i="1"/>
  <c r="PK53" i="1" s="1"/>
  <c r="PM53" i="1" s="1"/>
  <c r="PO53" i="1" s="1"/>
  <c r="QI53" i="1"/>
  <c r="PI17" i="1"/>
  <c r="QI17" i="1"/>
  <c r="PI25" i="1"/>
  <c r="QI25" i="1"/>
  <c r="PI56" i="1"/>
  <c r="QI56" i="1"/>
  <c r="PI78" i="1"/>
  <c r="PL78" i="1" s="1"/>
  <c r="QI78" i="1"/>
  <c r="PI74" i="1"/>
  <c r="QI74" i="1"/>
  <c r="PI18" i="1"/>
  <c r="QI18" i="1"/>
  <c r="PI69" i="1"/>
  <c r="QI69" i="1"/>
  <c r="PI87" i="1"/>
  <c r="PK87" i="1" s="1"/>
  <c r="PM87" i="1" s="1"/>
  <c r="PO87" i="1" s="1"/>
  <c r="QI87" i="1"/>
  <c r="PI85" i="1"/>
  <c r="QI85" i="1"/>
  <c r="PI90" i="1"/>
  <c r="QI90" i="1"/>
  <c r="PI61" i="1"/>
  <c r="QI61" i="1"/>
  <c r="PI80" i="1"/>
  <c r="PL80" i="1" s="1"/>
  <c r="QI80" i="1"/>
  <c r="PI76" i="1"/>
  <c r="QI76" i="1"/>
  <c r="PK79" i="1"/>
  <c r="PM79" i="1" s="1"/>
  <c r="PO79" i="1" s="1"/>
  <c r="PL79" i="1"/>
  <c r="PK35" i="1"/>
  <c r="PM35" i="1" s="1"/>
  <c r="PO35" i="1" s="1"/>
  <c r="PL35" i="1"/>
  <c r="PK21" i="1"/>
  <c r="PM21" i="1" s="1"/>
  <c r="PO21" i="1" s="1"/>
  <c r="PK60" i="1"/>
  <c r="PM60" i="1" s="1"/>
  <c r="PO60" i="1" s="1"/>
  <c r="PL60" i="1"/>
  <c r="PL23" i="1"/>
  <c r="PK23" i="1"/>
  <c r="PM23" i="1" s="1"/>
  <c r="PO23" i="1" s="1"/>
  <c r="PL28" i="1"/>
  <c r="PK28" i="1"/>
  <c r="PM28" i="1" s="1"/>
  <c r="PO28" i="1" s="1"/>
  <c r="PK78" i="1"/>
  <c r="PM78" i="1" s="1"/>
  <c r="PO78" i="1" s="1"/>
  <c r="PL44" i="1"/>
  <c r="PK44" i="1"/>
  <c r="PM44" i="1" s="1"/>
  <c r="PO44" i="1" s="1"/>
  <c r="PK57" i="1"/>
  <c r="PM57" i="1" s="1"/>
  <c r="PO57" i="1" s="1"/>
  <c r="PL57" i="1"/>
  <c r="PK41" i="1"/>
  <c r="PM41" i="1" s="1"/>
  <c r="PO41" i="1" s="1"/>
  <c r="PL41" i="1"/>
  <c r="PK27" i="1"/>
  <c r="PM27" i="1" s="1"/>
  <c r="PO27" i="1" s="1"/>
  <c r="PL27" i="1"/>
  <c r="PK73" i="1"/>
  <c r="PM73" i="1" s="1"/>
  <c r="PO73" i="1" s="1"/>
  <c r="PL73" i="1"/>
  <c r="PK42" i="1"/>
  <c r="PM42" i="1" s="1"/>
  <c r="PO42" i="1" s="1"/>
  <c r="PL42" i="1"/>
  <c r="PK65" i="1"/>
  <c r="PM65" i="1" s="1"/>
  <c r="PO65" i="1" s="1"/>
  <c r="PL65" i="1"/>
  <c r="PK71" i="1"/>
  <c r="PM71" i="1" s="1"/>
  <c r="PO71" i="1" s="1"/>
  <c r="PL71" i="1"/>
  <c r="PL72" i="1"/>
  <c r="PK72" i="1"/>
  <c r="PM72" i="1" s="1"/>
  <c r="PO72" i="1" s="1"/>
  <c r="PL51" i="1"/>
  <c r="PK51" i="1"/>
  <c r="PM51" i="1" s="1"/>
  <c r="PO51" i="1" s="1"/>
  <c r="PK92" i="1"/>
  <c r="PM92" i="1" s="1"/>
  <c r="PO92" i="1" s="1"/>
  <c r="PL92" i="1"/>
  <c r="PK66" i="1"/>
  <c r="PM66" i="1" s="1"/>
  <c r="PO66" i="1" s="1"/>
  <c r="PL66" i="1"/>
  <c r="PK26" i="1"/>
  <c r="PM26" i="1" s="1"/>
  <c r="PO26" i="1" s="1"/>
  <c r="PL26" i="1"/>
  <c r="PK82" i="1"/>
  <c r="PM82" i="1" s="1"/>
  <c r="PO82" i="1" s="1"/>
  <c r="PL82" i="1"/>
  <c r="PK86" i="1"/>
  <c r="PM86" i="1" s="1"/>
  <c r="PO86" i="1" s="1"/>
  <c r="PL86" i="1"/>
  <c r="PL48" i="1"/>
  <c r="PK48" i="1"/>
  <c r="PM48" i="1" s="1"/>
  <c r="PK74" i="1"/>
  <c r="PM74" i="1" s="1"/>
  <c r="PO74" i="1" s="1"/>
  <c r="PL74" i="1"/>
  <c r="PL77" i="1"/>
  <c r="PK47" i="1"/>
  <c r="PM47" i="1" s="1"/>
  <c r="PO47" i="1" s="1"/>
  <c r="PL47" i="1"/>
  <c r="PL15" i="1"/>
  <c r="PK15" i="1"/>
  <c r="PM15" i="1" s="1"/>
  <c r="PO15" i="1" s="1"/>
  <c r="PL59" i="1"/>
  <c r="PK59" i="1"/>
  <c r="PM59" i="1" s="1"/>
  <c r="PO59" i="1" s="1"/>
  <c r="PK63" i="1"/>
  <c r="PM63" i="1" s="1"/>
  <c r="PO63" i="1" s="1"/>
  <c r="PL63" i="1"/>
  <c r="PL70" i="1"/>
  <c r="PK37" i="1"/>
  <c r="PM37" i="1" s="1"/>
  <c r="PO37" i="1" s="1"/>
  <c r="PL37" i="1"/>
  <c r="PK46" i="1"/>
  <c r="PM46" i="1" s="1"/>
  <c r="PO46" i="1" s="1"/>
  <c r="PL46" i="1"/>
  <c r="PK55" i="1"/>
  <c r="PM55" i="1" s="1"/>
  <c r="PO55" i="1" s="1"/>
  <c r="PL55" i="1"/>
  <c r="PK84" i="1"/>
  <c r="PM84" i="1" s="1"/>
  <c r="PO84" i="1" s="1"/>
  <c r="PL84" i="1"/>
  <c r="PL75" i="1"/>
  <c r="PK75" i="1"/>
  <c r="PM75" i="1" s="1"/>
  <c r="PO75" i="1" s="1"/>
  <c r="PL91" i="1"/>
  <c r="PK91" i="1"/>
  <c r="PM91" i="1" s="1"/>
  <c r="PO91" i="1" s="1"/>
  <c r="PK68" i="1"/>
  <c r="PM68" i="1" s="1"/>
  <c r="PO68" i="1" s="1"/>
  <c r="PL68" i="1"/>
  <c r="PL20" i="1"/>
  <c r="PK20" i="1"/>
  <c r="PM20" i="1" s="1"/>
  <c r="PO20" i="1" s="1"/>
  <c r="PK40" i="1"/>
  <c r="PM40" i="1" s="1"/>
  <c r="PO40" i="1" s="1"/>
  <c r="PL40" i="1"/>
  <c r="PK58" i="1"/>
  <c r="PM58" i="1" s="1"/>
  <c r="PO58" i="1" s="1"/>
  <c r="PL58" i="1"/>
  <c r="PK18" i="1"/>
  <c r="PM18" i="1" s="1"/>
  <c r="PO18" i="1" s="1"/>
  <c r="PL18" i="1"/>
  <c r="PK19" i="1"/>
  <c r="PM19" i="1" s="1"/>
  <c r="PO19" i="1" s="1"/>
  <c r="PL19" i="1"/>
  <c r="PK24" i="1"/>
  <c r="PM24" i="1" s="1"/>
  <c r="PO24" i="1" s="1"/>
  <c r="PL24" i="1"/>
  <c r="PL83" i="1"/>
  <c r="PK83" i="1"/>
  <c r="PM83" i="1" s="1"/>
  <c r="PO83" i="1" s="1"/>
  <c r="PK49" i="1"/>
  <c r="PM49" i="1" s="1"/>
  <c r="PO49" i="1" s="1"/>
  <c r="PL49" i="1"/>
  <c r="PK17" i="1"/>
  <c r="PM17" i="1" s="1"/>
  <c r="PO17" i="1" s="1"/>
  <c r="PL17" i="1"/>
  <c r="PK25" i="1"/>
  <c r="PM25" i="1" s="1"/>
  <c r="PO25" i="1" s="1"/>
  <c r="PL25" i="1"/>
  <c r="PL56" i="1"/>
  <c r="PK56" i="1"/>
  <c r="PM56" i="1" s="1"/>
  <c r="PO56" i="1" s="1"/>
  <c r="PK69" i="1"/>
  <c r="PM69" i="1" s="1"/>
  <c r="PO69" i="1" s="1"/>
  <c r="PL69" i="1"/>
  <c r="PK85" i="1"/>
  <c r="PM85" i="1" s="1"/>
  <c r="PO85" i="1" s="1"/>
  <c r="PL85" i="1"/>
  <c r="PK90" i="1"/>
  <c r="PM90" i="1" s="1"/>
  <c r="PO90" i="1" s="1"/>
  <c r="PL90" i="1"/>
  <c r="PK61" i="1"/>
  <c r="PM61" i="1" s="1"/>
  <c r="PO61" i="1" s="1"/>
  <c r="PL61" i="1"/>
  <c r="PK76" i="1"/>
  <c r="PM76" i="1" s="1"/>
  <c r="PO76" i="1" s="1"/>
  <c r="PL76" i="1"/>
  <c r="PK43" i="1"/>
  <c r="PM43" i="1" s="1"/>
  <c r="PO43" i="1" s="1"/>
  <c r="PL43" i="1"/>
  <c r="PK16" i="1"/>
  <c r="PM16" i="1" s="1"/>
  <c r="PO16" i="1" s="1"/>
  <c r="PL16" i="1"/>
  <c r="PL67" i="1"/>
  <c r="PK67" i="1"/>
  <c r="PM67" i="1" s="1"/>
  <c r="PO67" i="1" s="1"/>
  <c r="PK50" i="1"/>
  <c r="PM50" i="1" s="1"/>
  <c r="PO50" i="1" s="1"/>
  <c r="PL50" i="1"/>
  <c r="PK14" i="1"/>
  <c r="PM14" i="1" s="1"/>
  <c r="PO14" i="1" s="1"/>
  <c r="PL14" i="1"/>
  <c r="PL64" i="1"/>
  <c r="PK64" i="1"/>
  <c r="PM64" i="1" s="1"/>
  <c r="PO64" i="1" s="1"/>
  <c r="PK45" i="1"/>
  <c r="PM45" i="1" s="1"/>
  <c r="PO45" i="1" s="1"/>
  <c r="PL45"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PK80" i="1" l="1"/>
  <c r="PM80" i="1" s="1"/>
  <c r="PO80" i="1" s="1"/>
  <c r="PL87" i="1"/>
  <c r="PL54" i="1"/>
  <c r="PL62" i="1"/>
  <c r="PL38" i="1"/>
  <c r="PL34" i="1"/>
  <c r="PL52" i="1"/>
  <c r="PL81" i="1"/>
  <c r="PL32" i="1"/>
  <c r="PP32" i="1" s="1"/>
  <c r="PL53" i="1"/>
  <c r="PP53" i="1" s="1"/>
  <c r="PK31" i="1"/>
  <c r="PM31" i="1" s="1"/>
  <c r="PO31" i="1" s="1"/>
  <c r="QK61" i="1"/>
  <c r="QM61" i="1" s="1"/>
  <c r="QO61" i="1" s="1"/>
  <c r="QL61" i="1"/>
  <c r="QL40" i="1"/>
  <c r="QK40" i="1"/>
  <c r="QM40" i="1" s="1"/>
  <c r="QO40" i="1" s="1"/>
  <c r="QK54" i="1"/>
  <c r="QM54" i="1" s="1"/>
  <c r="QO54" i="1" s="1"/>
  <c r="QL54" i="1"/>
  <c r="QK55" i="1"/>
  <c r="QM55" i="1" s="1"/>
  <c r="QO55" i="1" s="1"/>
  <c r="QL55" i="1"/>
  <c r="QK63" i="1"/>
  <c r="QM63" i="1" s="1"/>
  <c r="QO63" i="1" s="1"/>
  <c r="QL63" i="1"/>
  <c r="QL92" i="1"/>
  <c r="QK92" i="1"/>
  <c r="QM92" i="1" s="1"/>
  <c r="QO92" i="1" s="1"/>
  <c r="QK82" i="1"/>
  <c r="QM82" i="1" s="1"/>
  <c r="QO82" i="1" s="1"/>
  <c r="QL82" i="1"/>
  <c r="QL41" i="1"/>
  <c r="QK41" i="1"/>
  <c r="QM41" i="1" s="1"/>
  <c r="QO41" i="1" s="1"/>
  <c r="QK69" i="1"/>
  <c r="QM69" i="1" s="1"/>
  <c r="QO69" i="1" s="1"/>
  <c r="QL69" i="1"/>
  <c r="QK91" i="1"/>
  <c r="QM91" i="1" s="1"/>
  <c r="QO91" i="1" s="1"/>
  <c r="QL91" i="1"/>
  <c r="QK81" i="1"/>
  <c r="QM81" i="1" s="1"/>
  <c r="QO81" i="1" s="1"/>
  <c r="QL81" i="1"/>
  <c r="PL33" i="1"/>
  <c r="PP33" i="1" s="1"/>
  <c r="QK90" i="1"/>
  <c r="QM90" i="1" s="1"/>
  <c r="QO90" i="1" s="1"/>
  <c r="QL90" i="1"/>
  <c r="QK18" i="1"/>
  <c r="QM18" i="1" s="1"/>
  <c r="QO18" i="1" s="1"/>
  <c r="QL18" i="1"/>
  <c r="QL25" i="1"/>
  <c r="QK25" i="1"/>
  <c r="QM25" i="1" s="1"/>
  <c r="QO25" i="1" s="1"/>
  <c r="QK83" i="1"/>
  <c r="QM83" i="1" s="1"/>
  <c r="QO83" i="1" s="1"/>
  <c r="QL83" i="1"/>
  <c r="QL44" i="1"/>
  <c r="QK44" i="1"/>
  <c r="QM44" i="1" s="1"/>
  <c r="QO44" i="1" s="1"/>
  <c r="QL20" i="1"/>
  <c r="QK20" i="1"/>
  <c r="QM20" i="1" s="1"/>
  <c r="QO20" i="1" s="1"/>
  <c r="QK75" i="1"/>
  <c r="QM75" i="1" s="1"/>
  <c r="QO75" i="1" s="1"/>
  <c r="QL75" i="1"/>
  <c r="QL84" i="1"/>
  <c r="QK84" i="1"/>
  <c r="QM84" i="1" s="1"/>
  <c r="QO84" i="1" s="1"/>
  <c r="QK71" i="1"/>
  <c r="QM71" i="1" s="1"/>
  <c r="QO71" i="1" s="1"/>
  <c r="QL71" i="1"/>
  <c r="QL51" i="1"/>
  <c r="QK51" i="1"/>
  <c r="QM51" i="1" s="1"/>
  <c r="QO51" i="1" s="1"/>
  <c r="QK64" i="1"/>
  <c r="QM64" i="1" s="1"/>
  <c r="QO64" i="1" s="1"/>
  <c r="QL64" i="1"/>
  <c r="QK67" i="1"/>
  <c r="QM67" i="1" s="1"/>
  <c r="QO67" i="1" s="1"/>
  <c r="QL67" i="1"/>
  <c r="QK43" i="1"/>
  <c r="QM43" i="1" s="1"/>
  <c r="QO43" i="1" s="1"/>
  <c r="QL43" i="1"/>
  <c r="QK56" i="1"/>
  <c r="QM56" i="1" s="1"/>
  <c r="QO56" i="1" s="1"/>
  <c r="QL56" i="1"/>
  <c r="QK46" i="1"/>
  <c r="QM46" i="1" s="1"/>
  <c r="QO46" i="1" s="1"/>
  <c r="QL46" i="1"/>
  <c r="QK59" i="1"/>
  <c r="QM59" i="1" s="1"/>
  <c r="QO59" i="1" s="1"/>
  <c r="QL59" i="1"/>
  <c r="QL48" i="1"/>
  <c r="QK48" i="1"/>
  <c r="QM48" i="1" s="1"/>
  <c r="QO48" i="1" s="1"/>
  <c r="QL26" i="1"/>
  <c r="QK26" i="1"/>
  <c r="QM26" i="1" s="1"/>
  <c r="QO26" i="1" s="1"/>
  <c r="QK57" i="1"/>
  <c r="QM57" i="1" s="1"/>
  <c r="QO57" i="1" s="1"/>
  <c r="QL57" i="1"/>
  <c r="QK35" i="1"/>
  <c r="QM35" i="1" s="1"/>
  <c r="QO35" i="1" s="1"/>
  <c r="QL35" i="1"/>
  <c r="QK31" i="1"/>
  <c r="QM31" i="1" s="1"/>
  <c r="QO31" i="1" s="1"/>
  <c r="QL31" i="1"/>
  <c r="PL88" i="1"/>
  <c r="QL76" i="1"/>
  <c r="QK76" i="1"/>
  <c r="QM76" i="1" s="1"/>
  <c r="QO76" i="1" s="1"/>
  <c r="QK85" i="1"/>
  <c r="QM85" i="1" s="1"/>
  <c r="QO85" i="1" s="1"/>
  <c r="QL85" i="1"/>
  <c r="QK74" i="1"/>
  <c r="QM74" i="1" s="1"/>
  <c r="QO74" i="1" s="1"/>
  <c r="QL74" i="1"/>
  <c r="QL17" i="1"/>
  <c r="QK17" i="1"/>
  <c r="QM17" i="1" s="1"/>
  <c r="QO17" i="1" s="1"/>
  <c r="QL24" i="1"/>
  <c r="QK24" i="1"/>
  <c r="QM24" i="1" s="1"/>
  <c r="QO24" i="1" s="1"/>
  <c r="QK58" i="1"/>
  <c r="QM58" i="1" s="1"/>
  <c r="QO58" i="1" s="1"/>
  <c r="QL58" i="1"/>
  <c r="QL68" i="1"/>
  <c r="QK68" i="1"/>
  <c r="QM68" i="1" s="1"/>
  <c r="QO68" i="1" s="1"/>
  <c r="QK15" i="1"/>
  <c r="QM15" i="1" s="1"/>
  <c r="QO15" i="1" s="1"/>
  <c r="QL15" i="1"/>
  <c r="QL60" i="1"/>
  <c r="QK60" i="1"/>
  <c r="QM60" i="1" s="1"/>
  <c r="QO60" i="1" s="1"/>
  <c r="QK65" i="1"/>
  <c r="QM65" i="1" s="1"/>
  <c r="QO65" i="1" s="1"/>
  <c r="QL65" i="1"/>
  <c r="QL28" i="1"/>
  <c r="QK28" i="1"/>
  <c r="QM28" i="1" s="1"/>
  <c r="QO28" i="1" s="1"/>
  <c r="QK14" i="1"/>
  <c r="QM14" i="1" s="1"/>
  <c r="QL14" i="1"/>
  <c r="QK79" i="1"/>
  <c r="QM79" i="1" s="1"/>
  <c r="QO79" i="1" s="1"/>
  <c r="QL79" i="1"/>
  <c r="QK19" i="1"/>
  <c r="QM19" i="1" s="1"/>
  <c r="QO19" i="1" s="1"/>
  <c r="QL19" i="1"/>
  <c r="QK27" i="1"/>
  <c r="QM27" i="1" s="1"/>
  <c r="QO27" i="1" s="1"/>
  <c r="QL27" i="1"/>
  <c r="QL37" i="1"/>
  <c r="QK37" i="1"/>
  <c r="QM37" i="1" s="1"/>
  <c r="QO37" i="1" s="1"/>
  <c r="QK47" i="1"/>
  <c r="QM47" i="1" s="1"/>
  <c r="QO47" i="1" s="1"/>
  <c r="QL47" i="1"/>
  <c r="QK86" i="1"/>
  <c r="QM86" i="1" s="1"/>
  <c r="QO86" i="1" s="1"/>
  <c r="QL86" i="1"/>
  <c r="QK66" i="1"/>
  <c r="QM66" i="1" s="1"/>
  <c r="QO66" i="1" s="1"/>
  <c r="QL66" i="1"/>
  <c r="QL49" i="1"/>
  <c r="QK49" i="1"/>
  <c r="QM49" i="1" s="1"/>
  <c r="QO49" i="1" s="1"/>
  <c r="QK73" i="1"/>
  <c r="QM73" i="1" s="1"/>
  <c r="QO73" i="1" s="1"/>
  <c r="QL73" i="1"/>
  <c r="QL52" i="1"/>
  <c r="QK52" i="1"/>
  <c r="QM52" i="1" s="1"/>
  <c r="QO52" i="1" s="1"/>
  <c r="QK80" i="1"/>
  <c r="QM80" i="1" s="1"/>
  <c r="QO80" i="1" s="1"/>
  <c r="QL80" i="1"/>
  <c r="QK87" i="1"/>
  <c r="QM87" i="1" s="1"/>
  <c r="QO87" i="1" s="1"/>
  <c r="QL87" i="1"/>
  <c r="QK78" i="1"/>
  <c r="QM78" i="1" s="1"/>
  <c r="QO78" i="1" s="1"/>
  <c r="QL78" i="1"/>
  <c r="QK53" i="1"/>
  <c r="QM53" i="1" s="1"/>
  <c r="QO53" i="1" s="1"/>
  <c r="QL53" i="1"/>
  <c r="QL32" i="1"/>
  <c r="QK32" i="1"/>
  <c r="QM32" i="1" s="1"/>
  <c r="QO32" i="1" s="1"/>
  <c r="QK62" i="1"/>
  <c r="QM62" i="1" s="1"/>
  <c r="QO62" i="1" s="1"/>
  <c r="QL62" i="1"/>
  <c r="QK38" i="1"/>
  <c r="QM38" i="1" s="1"/>
  <c r="QO38" i="1" s="1"/>
  <c r="QL38" i="1"/>
  <c r="QK77" i="1"/>
  <c r="QM77" i="1" s="1"/>
  <c r="QO77" i="1" s="1"/>
  <c r="QL77" i="1"/>
  <c r="QL21" i="1"/>
  <c r="QK21" i="1"/>
  <c r="QM21" i="1" s="1"/>
  <c r="QO21" i="1" s="1"/>
  <c r="QK72" i="1"/>
  <c r="QM72" i="1" s="1"/>
  <c r="QO72" i="1" s="1"/>
  <c r="QL72" i="1"/>
  <c r="QL42" i="1"/>
  <c r="QK42" i="1"/>
  <c r="QM42" i="1" s="1"/>
  <c r="QO42" i="1" s="1"/>
  <c r="QL45" i="1"/>
  <c r="QK45" i="1"/>
  <c r="QM45" i="1" s="1"/>
  <c r="QO45" i="1" s="1"/>
  <c r="QL50" i="1"/>
  <c r="QK50" i="1"/>
  <c r="QM50" i="1" s="1"/>
  <c r="QO50" i="1" s="1"/>
  <c r="QL16" i="1"/>
  <c r="QK16" i="1"/>
  <c r="QM16" i="1" s="1"/>
  <c r="QO16" i="1" s="1"/>
  <c r="QK23" i="1"/>
  <c r="QM23" i="1" s="1"/>
  <c r="QO23" i="1" s="1"/>
  <c r="QL23" i="1"/>
  <c r="QK70" i="1"/>
  <c r="QM70" i="1" s="1"/>
  <c r="QO70" i="1" s="1"/>
  <c r="QL70" i="1"/>
  <c r="QL33" i="1"/>
  <c r="QK33" i="1"/>
  <c r="QM33" i="1" s="1"/>
  <c r="QO33" i="1" s="1"/>
  <c r="QK88" i="1"/>
  <c r="QM88" i="1" s="1"/>
  <c r="QO88" i="1" s="1"/>
  <c r="QL88" i="1"/>
  <c r="QL34" i="1"/>
  <c r="QK34" i="1"/>
  <c r="QM34" i="1" s="1"/>
  <c r="QO34" i="1" s="1"/>
  <c r="PN79" i="1"/>
  <c r="PP79" i="1"/>
  <c r="PR79" i="1"/>
  <c r="PP45" i="1"/>
  <c r="PR45" i="1"/>
  <c r="PN45" i="1"/>
  <c r="PP50" i="1"/>
  <c r="PR50" i="1"/>
  <c r="PN50" i="1"/>
  <c r="PP54" i="1"/>
  <c r="PN54" i="1"/>
  <c r="PR54" i="1"/>
  <c r="PN61" i="1"/>
  <c r="PR61" i="1"/>
  <c r="PP61" i="1"/>
  <c r="PN69" i="1"/>
  <c r="PR69" i="1"/>
  <c r="PP69" i="1"/>
  <c r="PP17" i="1"/>
  <c r="PN17" i="1"/>
  <c r="PR17" i="1"/>
  <c r="PN24" i="1"/>
  <c r="PP24" i="1"/>
  <c r="PR24" i="1"/>
  <c r="PP62" i="1"/>
  <c r="PN62" i="1"/>
  <c r="PR62" i="1"/>
  <c r="PN38" i="1"/>
  <c r="PP38" i="1"/>
  <c r="PR38" i="1"/>
  <c r="PR55" i="1"/>
  <c r="PN55" i="1"/>
  <c r="PP55" i="1"/>
  <c r="PN63" i="1"/>
  <c r="PR63" i="1"/>
  <c r="PP63" i="1"/>
  <c r="PP86" i="1"/>
  <c r="PR86" i="1"/>
  <c r="PN86" i="1"/>
  <c r="PP66" i="1"/>
  <c r="PR66" i="1"/>
  <c r="PN66" i="1"/>
  <c r="PN42" i="1"/>
  <c r="PP42" i="1"/>
  <c r="PR42" i="1"/>
  <c r="PP57" i="1"/>
  <c r="PR57" i="1"/>
  <c r="PN57" i="1"/>
  <c r="PR31" i="1"/>
  <c r="PP31" i="1"/>
  <c r="PN31" i="1"/>
  <c r="PN23" i="1"/>
  <c r="PR23" i="1"/>
  <c r="PP23" i="1"/>
  <c r="PP52" i="1"/>
  <c r="PR52" i="1"/>
  <c r="PN52" i="1"/>
  <c r="PP81" i="1"/>
  <c r="PN81" i="1"/>
  <c r="PR81" i="1"/>
  <c r="PN43" i="1"/>
  <c r="PP43" i="1"/>
  <c r="PR43" i="1"/>
  <c r="PP90" i="1"/>
  <c r="PN90" i="1"/>
  <c r="PR90" i="1"/>
  <c r="PN32" i="1"/>
  <c r="PN19" i="1"/>
  <c r="PP19" i="1"/>
  <c r="PR19" i="1"/>
  <c r="PN40" i="1"/>
  <c r="PR40" i="1"/>
  <c r="PP40" i="1"/>
  <c r="PN46" i="1"/>
  <c r="PP46" i="1"/>
  <c r="PR46" i="1"/>
  <c r="PN77" i="1"/>
  <c r="PR77" i="1"/>
  <c r="PP77" i="1"/>
  <c r="PN88" i="1"/>
  <c r="PR88" i="1"/>
  <c r="PP88" i="1"/>
  <c r="PR92" i="1"/>
  <c r="PP92" i="1"/>
  <c r="PN92" i="1"/>
  <c r="PN71" i="1"/>
  <c r="PR71" i="1"/>
  <c r="PP71" i="1"/>
  <c r="PP73" i="1"/>
  <c r="PR73" i="1"/>
  <c r="PN73" i="1"/>
  <c r="PR60" i="1"/>
  <c r="PN60" i="1"/>
  <c r="PP60" i="1"/>
  <c r="PN91" i="1"/>
  <c r="PP91" i="1"/>
  <c r="PR91" i="1"/>
  <c r="PN59" i="1"/>
  <c r="PP59" i="1"/>
  <c r="PR59" i="1"/>
  <c r="PN44" i="1"/>
  <c r="PP44" i="1"/>
  <c r="PR44" i="1"/>
  <c r="PR76" i="1"/>
  <c r="PN76" i="1"/>
  <c r="PP76" i="1"/>
  <c r="PN85" i="1"/>
  <c r="PP85" i="1"/>
  <c r="PR85" i="1"/>
  <c r="PP49" i="1"/>
  <c r="PR49" i="1"/>
  <c r="PN49" i="1"/>
  <c r="PN18" i="1"/>
  <c r="PP18" i="1"/>
  <c r="PR18" i="1"/>
  <c r="PP37" i="1"/>
  <c r="PR37" i="1"/>
  <c r="PN37" i="1"/>
  <c r="PP74" i="1"/>
  <c r="PN74" i="1"/>
  <c r="PR74" i="1"/>
  <c r="PP82" i="1"/>
  <c r="PN82" i="1"/>
  <c r="PR82" i="1"/>
  <c r="PR65" i="1"/>
  <c r="PP65" i="1"/>
  <c r="PN65" i="1"/>
  <c r="PN27" i="1"/>
  <c r="PR27" i="1"/>
  <c r="PP27" i="1"/>
  <c r="PP78" i="1"/>
  <c r="PR78" i="1"/>
  <c r="PN78" i="1"/>
  <c r="PP21" i="1"/>
  <c r="PN21" i="1"/>
  <c r="PR21" i="1"/>
  <c r="PN64" i="1"/>
  <c r="PR64" i="1"/>
  <c r="PP64" i="1"/>
  <c r="PN67" i="1"/>
  <c r="PR67" i="1"/>
  <c r="PP67" i="1"/>
  <c r="PN56" i="1"/>
  <c r="PP56" i="1"/>
  <c r="PR56" i="1"/>
  <c r="PN20" i="1"/>
  <c r="PR20" i="1"/>
  <c r="PP20" i="1"/>
  <c r="PN75" i="1"/>
  <c r="PP75" i="1"/>
  <c r="PR75" i="1"/>
  <c r="PR15" i="1"/>
  <c r="PN15" i="1"/>
  <c r="PP15" i="1"/>
  <c r="PR51" i="1"/>
  <c r="PN51" i="1"/>
  <c r="PP51" i="1"/>
  <c r="PN14" i="1"/>
  <c r="PP14" i="1"/>
  <c r="PR14" i="1"/>
  <c r="PN16" i="1"/>
  <c r="PR16" i="1"/>
  <c r="PP16" i="1"/>
  <c r="PN87" i="1"/>
  <c r="PR87" i="1"/>
  <c r="PP87" i="1"/>
  <c r="PN25" i="1"/>
  <c r="PP25" i="1"/>
  <c r="PR25" i="1"/>
  <c r="PP58" i="1"/>
  <c r="PR58" i="1"/>
  <c r="PN58" i="1"/>
  <c r="PR68" i="1"/>
  <c r="PP68" i="1"/>
  <c r="PN68" i="1"/>
  <c r="PR84" i="1"/>
  <c r="PN84" i="1"/>
  <c r="PP84" i="1"/>
  <c r="PP70" i="1"/>
  <c r="PN70" i="1"/>
  <c r="PR70" i="1"/>
  <c r="PN47" i="1"/>
  <c r="PR47" i="1"/>
  <c r="PP47" i="1"/>
  <c r="PM13" i="1"/>
  <c r="PO48" i="1"/>
  <c r="PO13" i="1" s="1"/>
  <c r="PN26" i="1"/>
  <c r="PP26" i="1"/>
  <c r="PR26" i="1"/>
  <c r="PN34" i="1"/>
  <c r="PP34" i="1"/>
  <c r="PR34" i="1"/>
  <c r="PP41" i="1"/>
  <c r="PN41" i="1"/>
  <c r="PR41" i="1"/>
  <c r="PN35" i="1"/>
  <c r="PP35" i="1"/>
  <c r="PR35" i="1"/>
  <c r="PN80" i="1"/>
  <c r="PP80" i="1"/>
  <c r="PR80" i="1"/>
  <c r="PN83" i="1"/>
  <c r="PP83" i="1"/>
  <c r="PR83" i="1"/>
  <c r="PR48" i="1"/>
  <c r="PN48" i="1"/>
  <c r="PP48" i="1"/>
  <c r="PN72" i="1"/>
  <c r="PP72" i="1"/>
  <c r="PR72" i="1"/>
  <c r="PN28" i="1"/>
  <c r="PP28" i="1"/>
  <c r="PR28"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PN53" i="1" l="1"/>
  <c r="PR53" i="1"/>
  <c r="PR32" i="1"/>
  <c r="QN80" i="1"/>
  <c r="QR80" i="1"/>
  <c r="QP80" i="1"/>
  <c r="QP66" i="1"/>
  <c r="QN66" i="1"/>
  <c r="QR66" i="1"/>
  <c r="QP27" i="1"/>
  <c r="QR27" i="1"/>
  <c r="QN27" i="1"/>
  <c r="QP74" i="1"/>
  <c r="QR74" i="1"/>
  <c r="QN74" i="1"/>
  <c r="QR48" i="1"/>
  <c r="QN48" i="1"/>
  <c r="QP48" i="1"/>
  <c r="QP44" i="1"/>
  <c r="QN44" i="1"/>
  <c r="QR44" i="1"/>
  <c r="QP55" i="1"/>
  <c r="QR55" i="1"/>
  <c r="QN55" i="1"/>
  <c r="QN70" i="1"/>
  <c r="QP70" i="1"/>
  <c r="QR70" i="1"/>
  <c r="QN77" i="1"/>
  <c r="QR77" i="1"/>
  <c r="QP77" i="1"/>
  <c r="QP53" i="1"/>
  <c r="QN53" i="1"/>
  <c r="QR53" i="1"/>
  <c r="QN86" i="1"/>
  <c r="QR86" i="1"/>
  <c r="QP86" i="1"/>
  <c r="QR19" i="1"/>
  <c r="QN19" i="1"/>
  <c r="QP19" i="1"/>
  <c r="QN65" i="1"/>
  <c r="QP65" i="1"/>
  <c r="QR65" i="1"/>
  <c r="QP58" i="1"/>
  <c r="QN58" i="1"/>
  <c r="QR58" i="1"/>
  <c r="QP85" i="1"/>
  <c r="QN85" i="1"/>
  <c r="QR85" i="1"/>
  <c r="QR84" i="1"/>
  <c r="QP84" i="1"/>
  <c r="QN84" i="1"/>
  <c r="QN81" i="1"/>
  <c r="QP81" i="1"/>
  <c r="QR81" i="1"/>
  <c r="QP82" i="1"/>
  <c r="QR82" i="1"/>
  <c r="QN82" i="1"/>
  <c r="QP54" i="1"/>
  <c r="QR54" i="1"/>
  <c r="QN54" i="1"/>
  <c r="QP33" i="1"/>
  <c r="QR33" i="1"/>
  <c r="QN33" i="1"/>
  <c r="QP45" i="1"/>
  <c r="QN45" i="1"/>
  <c r="QR45" i="1"/>
  <c r="QR52" i="1"/>
  <c r="QP52" i="1"/>
  <c r="QN52" i="1"/>
  <c r="QR57" i="1"/>
  <c r="QN57" i="1"/>
  <c r="QP57" i="1"/>
  <c r="QR46" i="1"/>
  <c r="QP46" i="1"/>
  <c r="QN46" i="1"/>
  <c r="QR64" i="1"/>
  <c r="QP64" i="1"/>
  <c r="QN64" i="1"/>
  <c r="QP75" i="1"/>
  <c r="QN75" i="1"/>
  <c r="QR75" i="1"/>
  <c r="QN21" i="1"/>
  <c r="QR21" i="1"/>
  <c r="QP21" i="1"/>
  <c r="QN32" i="1"/>
  <c r="QP32" i="1"/>
  <c r="QR32" i="1"/>
  <c r="QR28" i="1"/>
  <c r="QN28" i="1"/>
  <c r="QP28" i="1"/>
  <c r="QN83" i="1"/>
  <c r="QR83" i="1"/>
  <c r="QP83" i="1"/>
  <c r="PL13" i="1"/>
  <c r="QR23" i="1"/>
  <c r="QP23" i="1"/>
  <c r="QN23" i="1"/>
  <c r="QR38" i="1"/>
  <c r="QN38" i="1"/>
  <c r="QP38" i="1"/>
  <c r="QR78" i="1"/>
  <c r="QN78" i="1"/>
  <c r="QP78" i="1"/>
  <c r="QN73" i="1"/>
  <c r="QR73" i="1"/>
  <c r="QP73" i="1"/>
  <c r="QP47" i="1"/>
  <c r="QR47" i="1"/>
  <c r="QN47" i="1"/>
  <c r="QR79" i="1"/>
  <c r="QN79" i="1"/>
  <c r="QP79" i="1"/>
  <c r="QN25" i="1"/>
  <c r="QR25" i="1"/>
  <c r="QP25" i="1"/>
  <c r="QP91" i="1"/>
  <c r="QN91" i="1"/>
  <c r="QR91" i="1"/>
  <c r="QP35" i="1"/>
  <c r="QN35" i="1"/>
  <c r="QR35" i="1"/>
  <c r="QN59" i="1"/>
  <c r="QR59" i="1"/>
  <c r="QP59" i="1"/>
  <c r="QN67" i="1"/>
  <c r="QR67" i="1"/>
  <c r="QP67" i="1"/>
  <c r="PR33" i="1"/>
  <c r="QP34" i="1"/>
  <c r="QN34" i="1"/>
  <c r="QR34" i="1"/>
  <c r="QP42" i="1"/>
  <c r="QN42" i="1"/>
  <c r="QR42" i="1"/>
  <c r="QR60" i="1"/>
  <c r="QP60" i="1"/>
  <c r="QN60" i="1"/>
  <c r="QP24" i="1"/>
  <c r="QN24" i="1"/>
  <c r="QR24" i="1"/>
  <c r="QR76" i="1"/>
  <c r="QN76" i="1"/>
  <c r="QP76" i="1"/>
  <c r="QP56" i="1"/>
  <c r="QN56" i="1"/>
  <c r="QR56" i="1"/>
  <c r="QR18" i="1"/>
  <c r="QN18" i="1"/>
  <c r="QP18" i="1"/>
  <c r="QN92" i="1"/>
  <c r="QP92" i="1"/>
  <c r="QR92" i="1"/>
  <c r="QP40" i="1"/>
  <c r="QN40" i="1"/>
  <c r="QR40" i="1"/>
  <c r="QP50" i="1"/>
  <c r="QR50" i="1"/>
  <c r="QN50" i="1"/>
  <c r="QP41" i="1"/>
  <c r="QN41" i="1"/>
  <c r="QR41" i="1"/>
  <c r="PN33" i="1"/>
  <c r="PA6" i="1" s="1"/>
  <c r="QN88" i="1"/>
  <c r="QR88" i="1"/>
  <c r="QP88" i="1"/>
  <c r="QR72" i="1"/>
  <c r="QP72" i="1"/>
  <c r="QN72" i="1"/>
  <c r="QN62" i="1"/>
  <c r="QR62" i="1"/>
  <c r="QP62" i="1"/>
  <c r="QN87" i="1"/>
  <c r="QP87" i="1"/>
  <c r="QR87" i="1"/>
  <c r="QP14" i="1"/>
  <c r="QR14" i="1"/>
  <c r="QN14" i="1"/>
  <c r="QL13" i="1"/>
  <c r="QN15" i="1"/>
  <c r="QR15" i="1"/>
  <c r="QP15" i="1"/>
  <c r="QR26" i="1"/>
  <c r="QN26" i="1"/>
  <c r="QP26" i="1"/>
  <c r="QP51" i="1"/>
  <c r="QN51" i="1"/>
  <c r="QR51" i="1"/>
  <c r="QN20" i="1"/>
  <c r="QR20" i="1"/>
  <c r="QP20" i="1"/>
  <c r="QN69" i="1"/>
  <c r="QR69" i="1"/>
  <c r="QP69" i="1"/>
  <c r="QR63" i="1"/>
  <c r="QP63" i="1"/>
  <c r="QN63" i="1"/>
  <c r="QP61" i="1"/>
  <c r="QN61" i="1"/>
  <c r="QR61" i="1"/>
  <c r="QR68" i="1"/>
  <c r="QP68" i="1"/>
  <c r="QN68" i="1"/>
  <c r="QR16" i="1"/>
  <c r="QN16" i="1"/>
  <c r="QP16" i="1"/>
  <c r="QP49" i="1"/>
  <c r="QN49" i="1"/>
  <c r="QR49" i="1"/>
  <c r="QP37" i="1"/>
  <c r="QR37" i="1"/>
  <c r="QN37" i="1"/>
  <c r="QO14" i="1"/>
  <c r="QO13" i="1" s="1"/>
  <c r="QM13" i="1"/>
  <c r="QN17" i="1"/>
  <c r="QP17" i="1"/>
  <c r="QR17" i="1"/>
  <c r="QP31" i="1"/>
  <c r="QR31" i="1"/>
  <c r="QN31" i="1"/>
  <c r="QN43" i="1"/>
  <c r="QR43" i="1"/>
  <c r="QP43" i="1"/>
  <c r="QR71" i="1"/>
  <c r="QP71" i="1"/>
  <c r="QN71" i="1"/>
  <c r="QP90" i="1"/>
  <c r="QR90" i="1"/>
  <c r="QN90" i="1"/>
  <c r="PE5" i="1"/>
  <c r="PF5" i="1" s="1"/>
  <c r="PU5" i="1" s="1"/>
  <c r="PE7" i="1"/>
  <c r="PF7" i="1" s="1"/>
  <c r="PU7" i="1" s="1"/>
  <c r="PE6" i="1"/>
  <c r="PF6" i="1" s="1"/>
  <c r="PU6" i="1" s="1"/>
  <c r="PE9" i="1"/>
  <c r="PF9" i="1" s="1"/>
  <c r="PU9" i="1" s="1"/>
  <c r="PN13" i="1"/>
  <c r="PA7" i="1"/>
  <c r="PA5" i="1"/>
  <c r="PE2" i="1"/>
  <c r="PP13" i="1"/>
  <c r="PE8" i="1"/>
  <c r="PF8" i="1" s="1"/>
  <c r="PU8" i="1" s="1"/>
  <c r="PA4" i="1"/>
  <c r="PR13" i="1"/>
  <c r="PA2" i="1"/>
  <c r="PA8" i="1"/>
  <c r="PE3" i="1"/>
  <c r="PF3" i="1" s="1"/>
  <c r="PU3" i="1" s="1"/>
  <c r="PA9" i="1"/>
  <c r="PE4" i="1"/>
  <c r="PF4" i="1" s="1"/>
  <c r="PU4" i="1" s="1"/>
  <c r="PA3"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QA2" i="1" l="1"/>
  <c r="QE8" i="1"/>
  <c r="QF8" i="1" s="1"/>
  <c r="PX47" i="1"/>
  <c r="QC47" i="1" s="1"/>
  <c r="QQ47" i="1" s="1"/>
  <c r="PX20" i="1"/>
  <c r="QC20" i="1" s="1"/>
  <c r="QQ20" i="1" s="1"/>
  <c r="PX49" i="1"/>
  <c r="QC49" i="1" s="1"/>
  <c r="QQ49" i="1" s="1"/>
  <c r="PX24" i="1"/>
  <c r="QC24" i="1" s="1"/>
  <c r="QQ24" i="1" s="1"/>
  <c r="PX55" i="1"/>
  <c r="QC55" i="1" s="1"/>
  <c r="QQ55" i="1" s="1"/>
  <c r="PX54" i="1"/>
  <c r="QC54" i="1" s="1"/>
  <c r="QQ54" i="1" s="1"/>
  <c r="PX72" i="1"/>
  <c r="QC72" i="1" s="1"/>
  <c r="QQ72" i="1" s="1"/>
  <c r="PX65" i="1"/>
  <c r="QC65" i="1" s="1"/>
  <c r="QQ65" i="1" s="1"/>
  <c r="PX53" i="1"/>
  <c r="QC53" i="1" s="1"/>
  <c r="QQ53" i="1" s="1"/>
  <c r="PX33" i="1"/>
  <c r="QC33" i="1" s="1"/>
  <c r="QQ33" i="1" s="1"/>
  <c r="PX50" i="1"/>
  <c r="QC50" i="1" s="1"/>
  <c r="QQ50" i="1" s="1"/>
  <c r="QE4" i="1"/>
  <c r="QF4" i="1" s="1"/>
  <c r="QR13" i="1"/>
  <c r="QA7" i="1"/>
  <c r="QN13" i="1"/>
  <c r="PX17" i="1"/>
  <c r="QC17" i="1" s="1"/>
  <c r="QQ17" i="1" s="1"/>
  <c r="PX70" i="1"/>
  <c r="QC70" i="1" s="1"/>
  <c r="QQ70" i="1" s="1"/>
  <c r="PX87" i="1"/>
  <c r="QC87" i="1" s="1"/>
  <c r="QQ87" i="1" s="1"/>
  <c r="PX77" i="1"/>
  <c r="QC77" i="1" s="1"/>
  <c r="QQ77" i="1" s="1"/>
  <c r="PX19" i="1"/>
  <c r="QC19" i="1" s="1"/>
  <c r="QQ19" i="1" s="1"/>
  <c r="PX48" i="1"/>
  <c r="QC48" i="1" s="1"/>
  <c r="QQ48" i="1" s="1"/>
  <c r="PX69" i="1"/>
  <c r="QC69" i="1" s="1"/>
  <c r="QQ69" i="1" s="1"/>
  <c r="PX59" i="1"/>
  <c r="QC59" i="1" s="1"/>
  <c r="QQ59" i="1" s="1"/>
  <c r="PX71" i="1"/>
  <c r="QC71" i="1" s="1"/>
  <c r="QQ71" i="1" s="1"/>
  <c r="PX64" i="1"/>
  <c r="QC64" i="1" s="1"/>
  <c r="QQ64" i="1" s="1"/>
  <c r="PX29" i="1"/>
  <c r="QC29" i="1" s="1"/>
  <c r="QQ29" i="1" s="1"/>
  <c r="PX28" i="1"/>
  <c r="QC28" i="1" s="1"/>
  <c r="QQ28" i="1" s="1"/>
  <c r="PX36" i="1"/>
  <c r="QC36" i="1" s="1"/>
  <c r="QQ36" i="1" s="1"/>
  <c r="PX39" i="1"/>
  <c r="QC39" i="1" s="1"/>
  <c r="QQ39" i="1" s="1"/>
  <c r="PX40" i="1"/>
  <c r="QC40" i="1" s="1"/>
  <c r="QQ40" i="1" s="1"/>
  <c r="PX92" i="1"/>
  <c r="QC92" i="1" s="1"/>
  <c r="QQ92" i="1" s="1"/>
  <c r="PX30" i="1"/>
  <c r="QC30" i="1" s="1"/>
  <c r="QQ30" i="1" s="1"/>
  <c r="PX89" i="1"/>
  <c r="QC89" i="1" s="1"/>
  <c r="QQ89" i="1" s="1"/>
  <c r="PX22" i="1"/>
  <c r="QC22" i="1" s="1"/>
  <c r="QQ22" i="1" s="1"/>
  <c r="PX27" i="1"/>
  <c r="QC27" i="1" s="1"/>
  <c r="QQ27" i="1" s="1"/>
  <c r="PX83" i="1"/>
  <c r="QC83" i="1" s="1"/>
  <c r="QQ83" i="1" s="1"/>
  <c r="PX84" i="1"/>
  <c r="QC84" i="1" s="1"/>
  <c r="QQ84" i="1" s="1"/>
  <c r="PX91" i="1"/>
  <c r="QC91" i="1" s="1"/>
  <c r="QQ91" i="1" s="1"/>
  <c r="PX76" i="1"/>
  <c r="QC76" i="1" s="1"/>
  <c r="QQ76" i="1" s="1"/>
  <c r="PX85" i="1"/>
  <c r="QC85" i="1" s="1"/>
  <c r="QQ85" i="1" s="1"/>
  <c r="PX38" i="1"/>
  <c r="QC38" i="1" s="1"/>
  <c r="QQ38" i="1" s="1"/>
  <c r="PX41" i="1"/>
  <c r="QC41" i="1" s="1"/>
  <c r="QQ41" i="1" s="1"/>
  <c r="PX66" i="1"/>
  <c r="QC66" i="1" s="1"/>
  <c r="QQ66" i="1" s="1"/>
  <c r="PX67" i="1"/>
  <c r="QC67" i="1" s="1"/>
  <c r="QQ67" i="1" s="1"/>
  <c r="PX43" i="1"/>
  <c r="QC43" i="1" s="1"/>
  <c r="QQ43" i="1" s="1"/>
  <c r="PX74" i="1"/>
  <c r="QC74" i="1" s="1"/>
  <c r="QQ74" i="1" s="1"/>
  <c r="QA4" i="1"/>
  <c r="QE9" i="1"/>
  <c r="QF9" i="1" s="1"/>
  <c r="QA3" i="1"/>
  <c r="QE3" i="1"/>
  <c r="QF3" i="1" s="1"/>
  <c r="QP13" i="1"/>
  <c r="QE7" i="1"/>
  <c r="QF7" i="1" s="1"/>
  <c r="QA6" i="1"/>
  <c r="PX44" i="1"/>
  <c r="QC44" i="1" s="1"/>
  <c r="QQ44" i="1" s="1"/>
  <c r="PX88" i="1"/>
  <c r="QC88" i="1" s="1"/>
  <c r="QQ88" i="1" s="1"/>
  <c r="PX42" i="1"/>
  <c r="QC42" i="1" s="1"/>
  <c r="QQ42" i="1" s="1"/>
  <c r="PX16" i="1"/>
  <c r="QC16" i="1" s="1"/>
  <c r="QQ16" i="1" s="1"/>
  <c r="PX80" i="1"/>
  <c r="QC80" i="1" s="1"/>
  <c r="QQ80" i="1" s="1"/>
  <c r="PX56" i="1"/>
  <c r="QC56" i="1" s="1"/>
  <c r="QQ56" i="1" s="1"/>
  <c r="PX26" i="1"/>
  <c r="QC26" i="1" s="1"/>
  <c r="QQ26" i="1" s="1"/>
  <c r="PX75" i="1"/>
  <c r="QC75" i="1" s="1"/>
  <c r="QQ75" i="1" s="1"/>
  <c r="PX79" i="1"/>
  <c r="QC79" i="1" s="1"/>
  <c r="QQ79" i="1" s="1"/>
  <c r="PX35" i="1"/>
  <c r="QC35" i="1" s="1"/>
  <c r="QQ35" i="1" s="1"/>
  <c r="PX86" i="1"/>
  <c r="QC86" i="1" s="1"/>
  <c r="QQ86" i="1" s="1"/>
  <c r="PX78" i="1"/>
  <c r="QC78" i="1" s="1"/>
  <c r="QQ78" i="1" s="1"/>
  <c r="PX90" i="1"/>
  <c r="QC90" i="1" s="1"/>
  <c r="QQ90" i="1" s="1"/>
  <c r="PX63" i="1"/>
  <c r="QC63" i="1" s="1"/>
  <c r="QQ63" i="1" s="1"/>
  <c r="PX37" i="1"/>
  <c r="QC37" i="1" s="1"/>
  <c r="QQ37" i="1" s="1"/>
  <c r="PX57" i="1"/>
  <c r="QC57" i="1" s="1"/>
  <c r="QQ57" i="1" s="1"/>
  <c r="PX62" i="1"/>
  <c r="QC62" i="1" s="1"/>
  <c r="QQ62" i="1" s="1"/>
  <c r="PX31" i="1"/>
  <c r="QC31" i="1" s="1"/>
  <c r="QQ31" i="1" s="1"/>
  <c r="PX32" i="1"/>
  <c r="QC32" i="1" s="1"/>
  <c r="QQ32" i="1" s="1"/>
  <c r="PX34" i="1"/>
  <c r="QC34" i="1" s="1"/>
  <c r="QQ34" i="1" s="1"/>
  <c r="PX82" i="1"/>
  <c r="QC82" i="1" s="1"/>
  <c r="QQ82" i="1" s="1"/>
  <c r="PX81" i="1"/>
  <c r="QC81" i="1" s="1"/>
  <c r="QQ81" i="1" s="1"/>
  <c r="QE5" i="1"/>
  <c r="QF5" i="1" s="1"/>
  <c r="PX61" i="1"/>
  <c r="QC61" i="1" s="1"/>
  <c r="QQ61" i="1" s="1"/>
  <c r="PX14" i="1"/>
  <c r="PX45" i="1"/>
  <c r="QC45" i="1" s="1"/>
  <c r="QQ45" i="1" s="1"/>
  <c r="PX68" i="1"/>
  <c r="QC68" i="1" s="1"/>
  <c r="QQ68" i="1" s="1"/>
  <c r="PX23" i="1"/>
  <c r="QC23" i="1" s="1"/>
  <c r="QQ23" i="1" s="1"/>
  <c r="PX51" i="1"/>
  <c r="QC51" i="1" s="1"/>
  <c r="QQ51" i="1" s="1"/>
  <c r="PX52" i="1"/>
  <c r="QC52" i="1" s="1"/>
  <c r="QQ52" i="1" s="1"/>
  <c r="QA5" i="1"/>
  <c r="QE2" i="1"/>
  <c r="QA9" i="1"/>
  <c r="QE6" i="1"/>
  <c r="QF6" i="1" s="1"/>
  <c r="QA8" i="1"/>
  <c r="PA10" i="1"/>
  <c r="PE10" i="1"/>
  <c r="PF2" i="1"/>
  <c r="PU2" i="1" s="1"/>
  <c r="OU2" i="1"/>
  <c r="OU8" i="1"/>
  <c r="OU6" i="1"/>
  <c r="OU3" i="1"/>
  <c r="OU4" i="1"/>
  <c r="OU9" i="1"/>
  <c r="OU7" i="1"/>
  <c r="OU5" i="1"/>
  <c r="CH13" i="1"/>
  <c r="DQ13" i="1"/>
  <c r="CI13" i="1"/>
  <c r="DP13" i="1"/>
  <c r="CZ13" i="1"/>
  <c r="CY13" i="1"/>
  <c r="QF2" i="1" l="1"/>
  <c r="QE10" i="1"/>
  <c r="PX73" i="1"/>
  <c r="QC73" i="1" s="1"/>
  <c r="QQ73" i="1" s="1"/>
  <c r="PX46" i="1"/>
  <c r="QC46" i="1" s="1"/>
  <c r="QQ46" i="1" s="1"/>
  <c r="PX18" i="1"/>
  <c r="QC18" i="1" s="1"/>
  <c r="QQ18" i="1" s="1"/>
  <c r="PX21" i="1"/>
  <c r="QC21" i="1" s="1"/>
  <c r="QQ21" i="1" s="1"/>
  <c r="PX60" i="1"/>
  <c r="QC60" i="1" s="1"/>
  <c r="QQ60" i="1" s="1"/>
  <c r="PX25" i="1"/>
  <c r="QC25" i="1" s="1"/>
  <c r="QQ25" i="1" s="1"/>
  <c r="PX15" i="1"/>
  <c r="QC15" i="1" s="1"/>
  <c r="QQ15" i="1" s="1"/>
  <c r="PX58" i="1"/>
  <c r="QC58" i="1" s="1"/>
  <c r="QQ58" i="1" s="1"/>
  <c r="QC14" i="1"/>
  <c r="QA10" i="1"/>
  <c r="OX80" i="1"/>
  <c r="PC80" i="1" s="1"/>
  <c r="PQ80" i="1" s="1"/>
  <c r="OX56" i="1"/>
  <c r="PC56" i="1" s="1"/>
  <c r="PQ56" i="1" s="1"/>
  <c r="OX31" i="1"/>
  <c r="PC31" i="1" s="1"/>
  <c r="PQ31" i="1" s="1"/>
  <c r="OX78" i="1"/>
  <c r="PC78" i="1" s="1"/>
  <c r="PQ78" i="1" s="1"/>
  <c r="OX75" i="1"/>
  <c r="PC75" i="1" s="1"/>
  <c r="PQ75" i="1" s="1"/>
  <c r="OX42" i="1"/>
  <c r="PC42" i="1" s="1"/>
  <c r="PQ42" i="1" s="1"/>
  <c r="OX35" i="1"/>
  <c r="PC35" i="1" s="1"/>
  <c r="PQ35" i="1" s="1"/>
  <c r="OX79" i="1"/>
  <c r="PC79" i="1" s="1"/>
  <c r="PQ79" i="1" s="1"/>
  <c r="OX90" i="1"/>
  <c r="PC90" i="1" s="1"/>
  <c r="PQ90" i="1" s="1"/>
  <c r="OX82" i="1"/>
  <c r="PC82" i="1" s="1"/>
  <c r="PQ82" i="1" s="1"/>
  <c r="OX32" i="1"/>
  <c r="PC32" i="1" s="1"/>
  <c r="PQ32" i="1" s="1"/>
  <c r="OX16" i="1"/>
  <c r="PC16" i="1" s="1"/>
  <c r="PQ16" i="1" s="1"/>
  <c r="OX63" i="1"/>
  <c r="PC63" i="1" s="1"/>
  <c r="PQ63" i="1" s="1"/>
  <c r="OX88" i="1"/>
  <c r="PC88" i="1" s="1"/>
  <c r="PQ88" i="1" s="1"/>
  <c r="OX81" i="1"/>
  <c r="PC81" i="1" s="1"/>
  <c r="PQ81" i="1" s="1"/>
  <c r="OX37" i="1"/>
  <c r="PC37" i="1" s="1"/>
  <c r="PQ37" i="1" s="1"/>
  <c r="OX34" i="1"/>
  <c r="PC34" i="1" s="1"/>
  <c r="PQ34" i="1" s="1"/>
  <c r="OX62" i="1"/>
  <c r="PC62" i="1" s="1"/>
  <c r="PQ62" i="1" s="1"/>
  <c r="OX86" i="1"/>
  <c r="PC86" i="1" s="1"/>
  <c r="PQ86" i="1" s="1"/>
  <c r="OX57" i="1"/>
  <c r="PC57" i="1" s="1"/>
  <c r="PQ57" i="1" s="1"/>
  <c r="OX26" i="1"/>
  <c r="PC26" i="1" s="1"/>
  <c r="PQ26" i="1" s="1"/>
  <c r="OX44" i="1"/>
  <c r="PC44" i="1" s="1"/>
  <c r="PQ44" i="1" s="1"/>
  <c r="OX18" i="1"/>
  <c r="PC18" i="1" s="1"/>
  <c r="PQ18" i="1" s="1"/>
  <c r="OX60" i="1"/>
  <c r="PC60" i="1" s="1"/>
  <c r="PQ60" i="1" s="1"/>
  <c r="OX73" i="1"/>
  <c r="PC73" i="1" s="1"/>
  <c r="PQ73" i="1" s="1"/>
  <c r="OX21" i="1"/>
  <c r="PC21" i="1" s="1"/>
  <c r="PQ21" i="1" s="1"/>
  <c r="OX25" i="1"/>
  <c r="PC25" i="1" s="1"/>
  <c r="PQ25" i="1" s="1"/>
  <c r="OX46" i="1"/>
  <c r="PC46" i="1" s="1"/>
  <c r="PQ46" i="1" s="1"/>
  <c r="OX15" i="1"/>
  <c r="PC15" i="1" s="1"/>
  <c r="PQ15" i="1" s="1"/>
  <c r="OX58" i="1"/>
  <c r="PC58" i="1" s="1"/>
  <c r="PQ58" i="1" s="1"/>
  <c r="OX19" i="1"/>
  <c r="PC19" i="1" s="1"/>
  <c r="PQ19" i="1" s="1"/>
  <c r="OX59" i="1"/>
  <c r="PC59" i="1" s="1"/>
  <c r="PQ59" i="1" s="1"/>
  <c r="OX64" i="1"/>
  <c r="PC64" i="1" s="1"/>
  <c r="PQ64" i="1" s="1"/>
  <c r="OX70" i="1"/>
  <c r="PC70" i="1" s="1"/>
  <c r="PQ70" i="1" s="1"/>
  <c r="OX17" i="1"/>
  <c r="PC17" i="1" s="1"/>
  <c r="PQ17" i="1" s="1"/>
  <c r="OX48" i="1"/>
  <c r="PC48" i="1" s="1"/>
  <c r="PQ48" i="1" s="1"/>
  <c r="OX71" i="1"/>
  <c r="PC71" i="1" s="1"/>
  <c r="PQ71" i="1" s="1"/>
  <c r="OX69" i="1"/>
  <c r="PC69" i="1" s="1"/>
  <c r="PQ69" i="1" s="1"/>
  <c r="OX87" i="1"/>
  <c r="PC87" i="1" s="1"/>
  <c r="PQ87" i="1" s="1"/>
  <c r="OX77" i="1"/>
  <c r="PC77" i="1" s="1"/>
  <c r="PQ77" i="1" s="1"/>
  <c r="OX55" i="1"/>
  <c r="PC55" i="1" s="1"/>
  <c r="PQ55" i="1" s="1"/>
  <c r="OX54" i="1"/>
  <c r="PC54" i="1" s="1"/>
  <c r="PQ54" i="1" s="1"/>
  <c r="OX20" i="1"/>
  <c r="PC20" i="1" s="1"/>
  <c r="PQ20" i="1" s="1"/>
  <c r="OX65" i="1"/>
  <c r="PC65" i="1" s="1"/>
  <c r="PQ65" i="1" s="1"/>
  <c r="OX49" i="1"/>
  <c r="PC49" i="1" s="1"/>
  <c r="PQ49" i="1" s="1"/>
  <c r="OX72" i="1"/>
  <c r="PC72" i="1" s="1"/>
  <c r="PQ72" i="1" s="1"/>
  <c r="OX24" i="1"/>
  <c r="PC24" i="1" s="1"/>
  <c r="PQ24" i="1" s="1"/>
  <c r="OX47" i="1"/>
  <c r="PC47" i="1" s="1"/>
  <c r="PQ47" i="1" s="1"/>
  <c r="OX23" i="1"/>
  <c r="PC23" i="1" s="1"/>
  <c r="PQ23" i="1" s="1"/>
  <c r="OX45" i="1"/>
  <c r="PC45" i="1" s="1"/>
  <c r="PQ45" i="1" s="1"/>
  <c r="OX14" i="1"/>
  <c r="OX68" i="1"/>
  <c r="PC68" i="1" s="1"/>
  <c r="PQ68" i="1" s="1"/>
  <c r="OX51" i="1"/>
  <c r="PC51" i="1" s="1"/>
  <c r="PQ51" i="1" s="1"/>
  <c r="OX52" i="1"/>
  <c r="PC52" i="1" s="1"/>
  <c r="PQ52" i="1" s="1"/>
  <c r="OX61" i="1"/>
  <c r="PC61" i="1" s="1"/>
  <c r="PQ61" i="1" s="1"/>
  <c r="OX43" i="1"/>
  <c r="PC43" i="1" s="1"/>
  <c r="PQ43" i="1" s="1"/>
  <c r="OX67" i="1"/>
  <c r="PC67" i="1" s="1"/>
  <c r="PQ67" i="1" s="1"/>
  <c r="OX66" i="1"/>
  <c r="PC66" i="1" s="1"/>
  <c r="PQ66" i="1" s="1"/>
  <c r="OX41" i="1"/>
  <c r="PC41" i="1" s="1"/>
  <c r="PQ41" i="1" s="1"/>
  <c r="OX74" i="1"/>
  <c r="PC74" i="1" s="1"/>
  <c r="PQ74" i="1" s="1"/>
  <c r="OX53" i="1"/>
  <c r="PC53" i="1" s="1"/>
  <c r="PQ53" i="1" s="1"/>
  <c r="OX33" i="1"/>
  <c r="PC33" i="1" s="1"/>
  <c r="PQ33" i="1" s="1"/>
  <c r="OX50" i="1"/>
  <c r="PC50" i="1" s="1"/>
  <c r="PQ50" i="1" s="1"/>
  <c r="OX29" i="1"/>
  <c r="PC29" i="1" s="1"/>
  <c r="PQ29" i="1" s="1"/>
  <c r="OX76" i="1"/>
  <c r="PC76" i="1" s="1"/>
  <c r="PQ76" i="1" s="1"/>
  <c r="OX36" i="1"/>
  <c r="PC36" i="1" s="1"/>
  <c r="PQ36" i="1" s="1"/>
  <c r="OX22" i="1"/>
  <c r="PC22" i="1" s="1"/>
  <c r="PQ22" i="1" s="1"/>
  <c r="OX28" i="1"/>
  <c r="PC28" i="1" s="1"/>
  <c r="PQ28" i="1" s="1"/>
  <c r="OX92" i="1"/>
  <c r="PC92" i="1" s="1"/>
  <c r="PQ92" i="1" s="1"/>
  <c r="OX85" i="1"/>
  <c r="PC85" i="1" s="1"/>
  <c r="PQ85" i="1" s="1"/>
  <c r="OX27" i="1"/>
  <c r="PC27" i="1" s="1"/>
  <c r="PQ27" i="1" s="1"/>
  <c r="OX91" i="1"/>
  <c r="PC91" i="1" s="1"/>
  <c r="PQ91" i="1" s="1"/>
  <c r="OX39" i="1"/>
  <c r="PC39" i="1" s="1"/>
  <c r="PQ39" i="1" s="1"/>
  <c r="OX89" i="1"/>
  <c r="PC89" i="1" s="1"/>
  <c r="PQ89" i="1" s="1"/>
  <c r="OX84" i="1"/>
  <c r="PC84" i="1" s="1"/>
  <c r="PQ84" i="1" s="1"/>
  <c r="OX38" i="1"/>
  <c r="PC38" i="1" s="1"/>
  <c r="PQ38" i="1" s="1"/>
  <c r="OX83" i="1"/>
  <c r="PC83" i="1" s="1"/>
  <c r="PQ83" i="1" s="1"/>
  <c r="OX30" i="1"/>
  <c r="PC30" i="1" s="1"/>
  <c r="PQ30" i="1" s="1"/>
  <c r="OX40" i="1"/>
  <c r="PC40" i="1" s="1"/>
  <c r="PQ40" i="1" s="1"/>
  <c r="PX13" i="1" l="1"/>
  <c r="QC13" i="1"/>
  <c r="QQ14" i="1"/>
  <c r="QQ13" i="1" s="1"/>
  <c r="OX13" i="1"/>
  <c r="PC14" i="1"/>
  <c r="PQ14" i="1" l="1"/>
  <c r="PQ13" i="1" s="1"/>
  <c r="PC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<sst xmlns="http://schemas.openxmlformats.org/spreadsheetml/2006/main" count="7396" uniqueCount="1299">
  <si>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</si>
  <si>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</si>
  <si>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</si>
  <si>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</si>
  <si>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</si>
  <si>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</si>
  <si>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</si>
  <si>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</si>
  <si>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</si>
  <si>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</si>
  <si>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</si>
  <si>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</si>
  <si>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</si>
  <si>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</si>
  <si>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</si>
  <si>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</si>
  <si>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</si>
  <si>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</si>
  <si>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</si>
  <si>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</si>
  <si>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</si>
  <si>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</si>
  <si>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</si>
  <si>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</si>
  <si>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</si>
  <si>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</si>
  <si>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</si>
  <si>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</si>
  <si>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</si>
  <si>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</si>
  <si>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</si>
  <si>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</si>
  <si>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</si>
  <si>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</si>
  <si>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</si>
  <si>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</si>
  <si>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</si>
  <si>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</si>
  <si>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</si>
  <si>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</si>
  <si>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</si>
  <si>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</si>
  <si>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</si>
  <si>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</si>
  <si>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</si>
  <si>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</si>
  <si>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</si>
  <si>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</si>
  <si>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</si>
  <si>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</si>
  <si>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</si>
  <si>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</si>
  <si>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</si>
  <si>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</si>
  <si>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</si>
  <si>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</si>
  <si>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</si>
  <si>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</si>
  <si>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</si>
  <si>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</si>
  <si>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</si>
  <si>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</si>
  <si>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</si>
  <si>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</si>
  <si>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</si>
  <si>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</si>
  <si>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</si>
  <si>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</si>
  <si>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</si>
  <si>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</si>
  <si>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</si>
  <si>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</si>
  <si>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</si>
  <si>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</si>
  <si>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</si>
  <si>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</si>
  <si>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</si>
  <si>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</si>
  <si>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</si>
  <si>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</si>
  <si>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</si>
  <si>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</si>
  <si>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</si>
  <si>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</si>
  <si>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</si>
  <si>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</si>
  <si>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</si>
  <si>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</si>
  <si>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</si>
  <si>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</si>
  <si>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</si>
  <si>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</si>
  <si>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</si>
  <si>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</si>
  <si>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</si>
  <si>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</si>
  <si>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</si>
  <si>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</si>
  <si>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</si>
  <si>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</si>
  <si>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</si>
  <si>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</si>
  <si>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</si>
  <si>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</si>
  <si>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</si>
  <si>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</si>
  <si>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</si>
  <si>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</si>
  <si>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</si>
  <si>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</si>
  <si>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</si>
  <si>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</si>
  <si>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</si>
  <si>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</si>
  <si>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</si>
  <si>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</si>
  <si>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</si>
  <si>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</si>
  <si>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</si>
  <si>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</si>
  <si>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</si>
  <si>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</si>
  <si>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</si>
  <si>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</si>
  <si>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</si>
  <si>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</si>
  <si>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</si>
  <si>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</si>
  <si>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</si>
  <si>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</si>
  <si>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</si>
  <si>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</si>
  <si>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</si>
  <si>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</si>
  <si>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</si>
  <si>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</si>
  <si>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</si>
  <si>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</si>
  <si>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</si>
  <si>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</si>
  <si>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</si>
  <si>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</si>
  <si>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</si>
  <si>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</si>
  <si>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</si>
  <si>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</si>
  <si>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</si>
  <si>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</si>
  <si>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</si>
  <si>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</si>
  <si>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</si>
  <si>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</si>
  <si>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</si>
  <si>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</si>
  <si>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</si>
  <si>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</si>
  <si>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</si>
  <si>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</si>
  <si>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</si>
  <si>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</si>
  <si>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</si>
  <si>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</si>
  <si>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</si>
  <si>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</si>
  <si>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</si>
  <si>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</si>
  <si>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</si>
  <si>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</si>
  <si>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</si>
  <si>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</si>
  <si>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</si>
  <si>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</si>
  <si>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</si>
  <si>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</si>
  <si>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</si>
  <si>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</si>
  <si>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</si>
  <si>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</si>
  <si>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</si>
  <si>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</si>
  <si>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</si>
  <si>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</si>
  <si>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</si>
  <si>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</si>
  <si>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</si>
  <si>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</si>
  <si>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</si>
  <si>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</si>
  <si>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</si>
  <si>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</si>
  <si>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</si>
  <si>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</si>
  <si>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</si>
  <si>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</si>
  <si>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</si>
  <si>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</si>
  <si>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</si>
  <si>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</si>
  <si>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</si>
  <si>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</si>
  <si>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</si>
  <si>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</si>
  <si>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</si>
  <si>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</si>
  <si>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</si>
  <si>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</si>
  <si>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</si>
  <si>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</si>
  <si>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</si>
  <si>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</si>
  <si>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</si>
  <si>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</si>
  <si>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</si>
  <si>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</si>
  <si>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</si>
  <si>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</si>
  <si>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</si>
  <si>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</si>
  <si>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</si>
  <si>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</si>
  <si>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</si>
  <si>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</si>
  <si>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</si>
  <si>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</si>
  <si>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</si>
  <si>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</si>
  <si>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</si>
  <si>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</si>
  <si>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</si>
  <si>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</si>
  <si>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</si>
  <si>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</si>
  <si>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</si>
  <si>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</si>
  <si>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</si>
  <si>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</si>
  <si>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</si>
  <si>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</si>
  <si>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</si>
  <si>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</si>
  <si>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</si>
  <si>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</si>
  <si>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</si>
  <si>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</si>
  <si>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</si>
  <si>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</si>
  <si>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</si>
  <si>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</si>
  <si>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</si>
  <si>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</si>
  <si>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</si>
  <si>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</si>
  <si>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</si>
  <si>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</si>
  <si>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</si>
  <si>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</si>
  <si>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</si>
  <si>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</si>
  <si>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</si>
  <si>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</si>
  <si>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</si>
  <si>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</si>
  <si>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</si>
  <si>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</si>
  <si>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</si>
  <si>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</si>
  <si>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</si>
  <si>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</si>
  <si>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</si>
  <si>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</si>
  <si>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</si>
  <si>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</si>
  <si>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</si>
  <si>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</si>
  <si>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</si>
  <si>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</si>
  <si>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</si>
  <si>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</si>
  <si>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</si>
  <si>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</si>
  <si>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</si>
  <si>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</si>
  <si>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</si>
  <si>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</si>
  <si>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</si>
  <si>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</si>
  <si>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</si>
  <si>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</si>
  <si>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</si>
  <si>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</si>
  <si>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</si>
  <si>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</si>
  <si>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</si>
  <si>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</si>
  <si>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</si>
  <si>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</si>
  <si>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</si>
  <si>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</si>
  <si>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</si>
  <si>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</si>
  <si>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</si>
  <si>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</si>
  <si>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</si>
  <si>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</si>
  <si>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</si>
  <si>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</si>
  <si>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</si>
  <si>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</si>
  <si>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</si>
  <si>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</si>
  <si>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</si>
  <si>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</si>
  <si>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</si>
  <si>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</si>
  <si>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</si>
  <si>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</si>
  <si>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</si>
  <si>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</si>
  <si>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</si>
  <si>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</si>
  <si>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</si>
  <si>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</si>
  <si>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</si>
  <si>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</si>
  <si>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</si>
  <si>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</si>
  <si>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</si>
  <si>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</si>
  <si>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</si>
  <si>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</si>
  <si>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</si>
  <si>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</si>
  <si>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</si>
  <si>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</si>
  <si>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</si>
  <si>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</si>
  <si>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</si>
  <si>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</si>
  <si>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</si>
  <si>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</si>
  <si>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</si>
  <si>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</si>
  <si>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</si>
  <si>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</si>
  <si>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</si>
  <si>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</si>
  <si>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</si>
  <si>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</si>
  <si>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</si>
  <si>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</si>
  <si>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</si>
  <si>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</si>
  <si>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</si>
  <si>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</si>
  <si>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</si>
  <si>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</si>
  <si>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</si>
  <si>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</si>
  <si>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</si>
  <si>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</si>
  <si>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</si>
  <si>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</si>
  <si>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</si>
  <si>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</si>
  <si>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</si>
  <si>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</si>
  <si>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</si>
  <si>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</si>
  <si>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</si>
  <si>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</si>
  <si>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</si>
  <si>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</si>
  <si>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</si>
  <si>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</si>
  <si>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</si>
  <si>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</si>
  <si>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</si>
  <si>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</si>
  <si>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</si>
  <si>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</si>
  <si>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</si>
  <si>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</si>
  <si>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</si>
  <si>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</si>
  <si>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</si>
  <si>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</si>
  <si>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</si>
  <si>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</si>
  <si>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</si>
  <si>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</si>
  <si>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</si>
  <si>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</si>
  <si>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</si>
  <si>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</si>
  <si>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</si>
  <si>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</si>
  <si>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</si>
  <si>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</si>
  <si>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</si>
  <si>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</si>
  <si>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</si>
  <si>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</si>
  <si>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</si>
  <si>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</si>
  <si>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</si>
  <si>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</si>
  <si>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</si>
  <si>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</si>
  <si>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</si>
  <si>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</si>
  <si>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</si>
  <si>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</si>
  <si>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</si>
  <si>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</si>
  <si>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</si>
  <si>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</si>
  <si>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</si>
  <si>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</si>
  <si>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</si>
  <si>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</si>
  <si>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</si>
  <si>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</si>
  <si>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</si>
  <si>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</si>
  <si>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</si>
  <si>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</si>
  <si>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</si>
  <si>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</si>
  <si>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</si>
  <si>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</si>
  <si>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</si>
  <si>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</si>
  <si>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</si>
  <si>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</si>
  <si>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</si>
  <si>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</si>
  <si>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</si>
  <si>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</si>
  <si>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</si>
  <si>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</si>
  <si>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</si>
  <si>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</si>
  <si>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</si>
  <si>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</si>
  <si>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</si>
  <si>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</si>
  <si>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</si>
  <si>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</si>
  <si>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</si>
  <si>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</si>
  <si>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</si>
  <si>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</si>
  <si>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</si>
  <si>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</si>
  <si>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</si>
  <si>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</si>
  <si>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</si>
  <si>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</si>
  <si>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</si>
  <si>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</si>
  <si>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</si>
  <si>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</si>
  <si>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</si>
  <si>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</si>
  <si>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</si>
  <si>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</si>
  <si>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</si>
  <si>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</si>
  <si>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</si>
  <si>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</si>
  <si>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</si>
  <si>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</si>
  <si>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</si>
  <si>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</si>
  <si>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</si>
  <si>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</si>
  <si>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</si>
  <si>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</si>
  <si>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</si>
  <si>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</si>
  <si>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</si>
  <si>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</si>
  <si>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</si>
  <si>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</si>
  <si>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</si>
  <si>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</si>
  <si>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</si>
  <si>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</si>
  <si>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</si>
  <si>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</si>
  <si>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</si>
  <si>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</si>
  <si>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</si>
  <si>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</si>
  <si>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</si>
  <si>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</si>
  <si>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</si>
  <si>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</si>
  <si>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</si>
  <si>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</si>
  <si>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</si>
  <si>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</si>
  <si>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</si>
  <si>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</si>
  <si>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</si>
  <si>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</si>
  <si>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</si>
  <si>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</si>
  <si>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</si>
  <si>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</si>
  <si>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</si>
  <si>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</si>
  <si>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</si>
  <si>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</si>
  <si>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</si>
  <si>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</si>
  <si>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</si>
  <si>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</si>
  <si>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</si>
  <si>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</si>
  <si>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</si>
  <si>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</si>
  <si>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</si>
  <si>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</si>
  <si>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</si>
  <si>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</si>
  <si>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</si>
  <si>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</si>
  <si>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</si>
  <si>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</si>
  <si>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</si>
  <si>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</si>
  <si>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</si>
  <si>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</si>
  <si>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</si>
  <si>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</si>
  <si>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</si>
  <si>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</si>
  <si>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</si>
  <si>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</si>
  <si>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</si>
  <si>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</si>
  <si>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</si>
  <si>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</si>
  <si>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</si>
  <si>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</si>
  <si>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</si>
  <si>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</si>
  <si>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</si>
  <si>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</si>
  <si>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</si>
  <si>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</si>
  <si>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</si>
  <si>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</si>
  <si>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</si>
  <si>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</si>
  <si>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</si>
  <si>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</si>
  <si>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</si>
  <si>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</si>
  <si>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</si>
  <si>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</si>
  <si>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</si>
  <si>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</si>
  <si>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</si>
  <si>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</si>
  <si>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</si>
  <si>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</si>
  <si>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</si>
  <si>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</si>
  <si>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</si>
  <si>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</si>
  <si>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</si>
  <si>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</si>
  <si>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</si>
  <si>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</si>
  <si>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</si>
  <si>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</si>
  <si>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</si>
  <si>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</si>
  <si>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</si>
  <si>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</si>
  <si>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</si>
  <si>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</si>
  <si>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</si>
  <si>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</si>
  <si>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</si>
  <si>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</si>
  <si>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</si>
  <si>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</si>
  <si>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</si>
  <si>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</si>
  <si>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</si>
  <si>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</si>
  <si>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</si>
  <si>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</si>
  <si>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</si>
  <si>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</si>
  <si>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</si>
  <si>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</si>
  <si>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</si>
  <si>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</si>
  <si>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</si>
  <si>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</si>
  <si>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</si>
  <si>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</si>
  <si>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</si>
  <si>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</si>
  <si>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</si>
  <si>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</si>
  <si>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</si>
  <si>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</si>
  <si>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</si>
  <si>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</si>
  <si>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</si>
  <si>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</si>
  <si>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</si>
  <si>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</si>
  <si>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</si>
  <si>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</si>
  <si>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</si>
  <si>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</si>
  <si>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</si>
  <si>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</si>
  <si>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</si>
  <si>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</si>
  <si>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</si>
  <si>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</si>
  <si>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</si>
  <si>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</si>
  <si>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</si>
  <si>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</si>
  <si>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</si>
  <si>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</si>
  <si>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</si>
  <si>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</si>
  <si>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</si>
  <si>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</si>
  <si>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</si>
  <si>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</si>
  <si>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</si>
  <si>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</si>
  <si>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</si>
  <si>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</si>
  <si>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</si>
  <si>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</si>
  <si>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</si>
  <si>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</si>
  <si>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</si>
  <si>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</si>
  <si>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</si>
  <si>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</si>
  <si>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</si>
  <si>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</si>
  <si>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</si>
  <si>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</si>
  <si>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</si>
  <si>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</si>
  <si>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</si>
  <si>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</si>
  <si>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</si>
  <si>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</si>
  <si>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</si>
  <si>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</si>
  <si>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</si>
  <si>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</si>
  <si>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</si>
  <si>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</si>
  <si>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</si>
  <si>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</si>
  <si>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</si>
  <si>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</si>
  <si>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</si>
  <si>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</si>
  <si>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</si>
  <si>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</si>
  <si>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</si>
  <si>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</si>
  <si>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</si>
  <si>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</si>
  <si>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</si>
  <si>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</si>
  <si>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</si>
  <si>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</si>
  <si>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</si>
  <si>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</si>
  <si>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</si>
  <si>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</si>
  <si>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</si>
  <si>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</si>
  <si>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</si>
  <si>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</si>
  <si>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</si>
  <si>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</si>
  <si>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</si>
  <si>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</si>
  <si>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</si>
  <si>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</si>
  <si>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</si>
  <si>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</si>
  <si>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</si>
  <si>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</si>
  <si>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</si>
  <si>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</si>
  <si>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</si>
  <si>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</si>
  <si>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</si>
  <si>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</si>
  <si>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</si>
  <si>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</si>
  <si>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</si>
  <si>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</si>
  <si>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</si>
  <si>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</si>
  <si>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</si>
  <si>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</si>
  <si>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</si>
  <si>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</si>
  <si>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</si>
  <si>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</si>
  <si>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</si>
  <si>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</si>
  <si>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</si>
  <si>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</si>
  <si>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</si>
  <si>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</si>
  <si>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</si>
  <si>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</si>
  <si>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</si>
  <si>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</si>
  <si>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</si>
  <si>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</si>
  <si>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</si>
  <si>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</si>
  <si>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</si>
  <si>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</si>
  <si>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</si>
  <si>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</si>
  <si>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</si>
  <si>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</si>
  <si>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</si>
  <si>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</si>
  <si>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</si>
  <si>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</si>
  <si>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</si>
  <si>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</si>
  <si>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</si>
  <si>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</si>
  <si>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</si>
  <si>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</si>
  <si>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</si>
  <si>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</si>
  <si>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</si>
  <si>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</si>
  <si>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</si>
  <si>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</si>
  <si>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</si>
  <si>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</si>
  <si>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</si>
  <si>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</si>
  <si>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</si>
  <si>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</si>
  <si>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</si>
  <si>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</si>
  <si>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</si>
  <si>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</si>
  <si>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</si>
  <si>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</si>
  <si>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</si>
  <si>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</si>
  <si>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</si>
  <si>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</si>
  <si>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</si>
  <si>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</si>
  <si>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</si>
  <si>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</si>
  <si>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</si>
  <si>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</si>
  <si>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</si>
  <si>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</si>
  <si>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</si>
  <si>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</si>
  <si>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</si>
  <si>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</si>
  <si>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</si>
  <si>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</si>
  <si>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</si>
  <si>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</si>
  <si>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</si>
  <si>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</si>
  <si>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</si>
  <si>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</si>
  <si>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</si>
  <si>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</si>
  <si>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</si>
  <si>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</si>
  <si>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</si>
  <si>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</si>
  <si>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</si>
  <si>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</si>
  <si>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</si>
  <si>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</si>
  <si>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</si>
  <si>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</si>
  <si>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</si>
  <si>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</si>
  <si>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</si>
  <si>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</si>
  <si>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</si>
  <si>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</si>
  <si>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</si>
  <si>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</si>
  <si>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</si>
  <si>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</si>
  <si>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</si>
  <si>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</si>
  <si>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</si>
  <si>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</si>
  <si>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</si>
  <si>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</si>
  <si>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</si>
  <si>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</si>
  <si>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</si>
  <si>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</si>
  <si>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</si>
  <si>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</si>
  <si>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</si>
  <si>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</si>
  <si>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</si>
  <si>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</si>
  <si>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</si>
  <si>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</si>
  <si>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</si>
  <si>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</si>
  <si>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</si>
  <si>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</si>
  <si>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</si>
  <si>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</si>
  <si>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</si>
  <si>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</si>
  <si>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</si>
  <si>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</si>
  <si>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</si>
  <si>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</si>
  <si>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</si>
  <si>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</si>
  <si>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</si>
  <si>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</si>
  <si>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</si>
  <si>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</si>
  <si>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</si>
  <si>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</si>
  <si>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</si>
  <si>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</si>
  <si>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</si>
  <si>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</si>
  <si>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</si>
  <si>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</si>
  <si>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</si>
  <si>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</si>
  <si>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</si>
  <si>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</si>
  <si>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</si>
  <si>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</si>
  <si>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</si>
  <si>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</si>
  <si>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</si>
  <si>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</si>
  <si>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</si>
  <si>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</si>
  <si>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</si>
  <si>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</si>
  <si>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</si>
  <si>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</si>
  <si>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</si>
  <si>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</si>
  <si>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</si>
  <si>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</si>
  <si>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</si>
  <si>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</si>
  <si>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</si>
  <si>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</si>
  <si>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</si>
  <si>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</si>
  <si>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</si>
  <si>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</si>
  <si>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</si>
  <si>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</si>
  <si>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</si>
  <si>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</si>
  <si>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</si>
  <si>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</si>
  <si>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</si>
  <si>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</si>
  <si>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</si>
  <si>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</si>
  <si>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</si>
  <si>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</si>
  <si>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</si>
  <si>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</si>
  <si>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</si>
  <si>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</si>
  <si>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</si>
  <si>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</si>
  <si>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</si>
  <si>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</si>
  <si>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</si>
  <si>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</si>
  <si>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</si>
  <si>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</si>
  <si>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</si>
  <si>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</si>
  <si>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</si>
  <si>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</si>
  <si>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</si>
  <si>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</si>
  <si>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</si>
  <si>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</si>
  <si>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</si>
  <si>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</si>
  <si>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</si>
  <si>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</si>
  <si>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</si>
  <si>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</si>
  <si>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</si>
  <si>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</si>
  <si>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</si>
  <si>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</si>
  <si>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</si>
  <si>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</si>
  <si>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</si>
  <si>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</si>
  <si>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</si>
  <si>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</si>
  <si>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</si>
  <si>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</si>
  <si>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</si>
  <si>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</si>
  <si>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</si>
  <si>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</si>
  <si>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</si>
  <si>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</si>
  <si>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</si>
  <si>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</si>
  <si>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</si>
  <si>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</si>
  <si>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</si>
  <si>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</si>
  <si>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</si>
  <si>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</si>
  <si>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</si>
  <si>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</si>
  <si>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</si>
  <si>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</si>
  <si>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</si>
  <si>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</si>
  <si>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</si>
  <si>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</si>
  <si>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</si>
  <si>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</si>
  <si>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</si>
  <si>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</si>
  <si>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</si>
  <si>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</si>
  <si>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</si>
  <si>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</si>
  <si>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</si>
  <si>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</si>
  <si>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</si>
  <si>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</si>
  <si>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</si>
  <si>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</si>
  <si>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</si>
  <si>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</si>
  <si>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</si>
  <si>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</si>
  <si>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</si>
  <si>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</si>
  <si>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</si>
  <si>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</si>
  <si>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</si>
  <si>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</si>
  <si>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</si>
  <si>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</si>
  <si>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</si>
  <si>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</si>
  <si>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</si>
  <si>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</si>
  <si>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</si>
  <si>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</si>
  <si>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</si>
  <si>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</si>
  <si>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</si>
  <si>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</si>
  <si>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</si>
  <si>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</si>
  <si>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</si>
  <si>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</si>
  <si>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</si>
  <si>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</si>
  <si>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</si>
  <si>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</si>
  <si>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</si>
  <si>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</si>
  <si>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</si>
  <si>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</si>
  <si>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</si>
  <si>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</si>
  <si>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</si>
  <si>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</si>
  <si>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</si>
  <si>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</si>
  <si>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</si>
  <si>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</si>
  <si>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</si>
  <si>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</si>
  <si>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</si>
  <si>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</si>
  <si>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</si>
  <si>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</si>
  <si>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</si>
  <si>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</si>
  <si>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</si>
  <si>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</si>
  <si>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</si>
  <si>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</si>
  <si>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</si>
  <si>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</si>
  <si>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</si>
  <si>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</si>
  <si>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</si>
  <si>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</si>
  <si>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</si>
  <si>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</si>
  <si>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</si>
  <si>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</si>
  <si>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</si>
  <si>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</si>
  <si>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</si>
  <si>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</si>
  <si>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</si>
  <si>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</si>
  <si>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</si>
  <si>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</si>
  <si>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</si>
  <si>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</si>
  <si>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</si>
  <si>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</si>
  <si>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</si>
  <si>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</si>
  <si>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</si>
  <si>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</si>
  <si>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</si>
  <si>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</si>
  <si>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</si>
  <si>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</si>
  <si>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</si>
  <si>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</si>
  <si>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</si>
  <si>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</si>
  <si>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</si>
  <si>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</si>
  <si>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</si>
  <si>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</si>
  <si>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</si>
  <si>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</si>
  <si>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</si>
  <si>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</si>
  <si>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</si>
  <si>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</si>
  <si>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</si>
  <si>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</si>
  <si>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</si>
  <si>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</si>
  <si>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</si>
  <si>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</si>
  <si>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</si>
  <si>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</si>
  <si>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</si>
  <si>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</si>
  <si>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</si>
  <si>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</si>
  <si>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</si>
  <si>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</si>
  <si>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</si>
  <si>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</si>
  <si>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</si>
  <si>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</si>
  <si>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</si>
  <si>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</si>
  <si>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</si>
  <si>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</si>
  <si>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</si>
  <si>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</si>
  <si>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</si>
  <si>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</si>
  <si>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</si>
  <si>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</si>
  <si>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</si>
  <si>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</si>
  <si>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</si>
  <si>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</si>
  <si>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</si>
  <si>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</si>
  <si>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</si>
  <si>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</si>
  <si>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</si>
  <si>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</si>
  <si>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</si>
  <si>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</si>
  <si>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</si>
  <si>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</si>
  <si>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</si>
  <si>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</si>
  <si>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</si>
  <si>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</si>
  <si>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</si>
  <si>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</si>
  <si>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</si>
  <si>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</si>
  <si>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</si>
  <si>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</si>
  <si>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</si>
  <si>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</si>
  <si>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</si>
  <si>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</si>
  <si>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</si>
  <si>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</si>
  <si>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</si>
  <si>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</si>
  <si>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</si>
  <si>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</si>
  <si>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</si>
  <si>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</si>
  <si>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</si>
  <si>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</si>
  <si>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</si>
  <si>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</si>
  <si>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</si>
  <si>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</si>
  <si>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</si>
  <si>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</si>
  <si>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</si>
  <si>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</si>
  <si>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</si>
  <si>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</si>
  <si>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</si>
  <si>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</si>
  <si>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</si>
  <si>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</si>
  <si>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</si>
  <si>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</si>
  <si>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</si>
  <si>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</si>
  <si>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</si>
  <si>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</si>
  <si>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</si>
  <si>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</si>
  <si>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</si>
  <si>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</si>
  <si>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</si>
  <si>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</si>
  <si>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</si>
  <si>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</si>
  <si>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</si>
  <si>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</si>
  <si>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</si>
  <si>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</si>
  <si>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</si>
  <si>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</si>
  <si>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</si>
  <si>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</si>
  <si>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</si>
  <si>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</si>
  <si>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</si>
  <si>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</si>
  <si>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</si>
  <si>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</si>
  <si>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</si>
  <si>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</si>
  <si>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</si>
  <si>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</si>
  <si>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</si>
  <si>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</si>
  <si>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</si>
  <si>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</si>
  <si>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</si>
  <si>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</si>
  <si>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</si>
  <si>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</si>
  <si>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</si>
  <si>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</si>
  <si>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</si>
  <si>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</si>
  <si>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</si>
  <si>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</si>
  <si>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</si>
  <si>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</si>
  <si>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</si>
  <si>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</si>
  <si>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</si>
  <si>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</si>
  <si>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</si>
  <si>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</si>
  <si>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</si>
  <si>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</si>
  <si>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</si>
  <si>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</si>
  <si>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</si>
  <si>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</si>
  <si>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</si>
  <si>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</si>
  <si>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</si>
  <si>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</si>
  <si>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</si>
  <si>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</si>
  <si>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</si>
  <si>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</si>
  <si>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</si>
  <si>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</si>
  <si>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</si>
  <si>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</si>
  <si>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</si>
  <si>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</si>
  <si>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</si>
  <si>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</si>
  <si>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</si>
  <si>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</si>
  <si>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</si>
  <si>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</si>
  <si>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</si>
  <si>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</si>
  <si>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</si>
  <si>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</si>
  <si>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</si>
  <si>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</si>
  <si>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</si>
  <si>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</si>
  <si>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</si>
  <si>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</si>
  <si>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</si>
  <si>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</si>
  <si>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</si>
  <si>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</si>
  <si>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</si>
  <si>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</si>
  <si>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</si>
  <si>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</si>
  <si>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</si>
  <si>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</si>
  <si>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</si>
  <si>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</si>
  <si>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</si>
  <si>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</si>
  <si>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</si>
  <si>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</si>
  <si>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</si>
  <si>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</si>
  <si>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</si>
  <si>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</si>
  <si>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</si>
  <si>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</si>
  <si>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</si>
  <si>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</si>
  <si>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</si>
  <si>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</si>
  <si>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</si>
  <si>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</si>
  <si>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</si>
  <si>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</si>
  <si>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</si>
  <si>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</si>
  <si>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</si>
  <si>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</si>
  <si>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</si>
  <si>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</si>
  <si>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</si>
  <si>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</si>
  <si>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</si>
  <si>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</si>
  <si>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</si>
  <si>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</si>
  <si>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</si>
  <si>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</si>
  <si>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</si>
  <si>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</si>
  <si>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</si>
  <si>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</si>
  <si>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</si>
  <si>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</si>
  <si>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</si>
  <si>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</si>
  <si>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</si>
  <si>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</si>
  <si>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</si>
  <si>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</si>
  <si>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</si>
  <si>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</si>
  <si>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ADJ</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</si>
</sst>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PC2016-06-23 00:00:00</v>
          </cell>
        </row>
        <row r="2">
          <cell r="A2" t="str">
            <v>AC</v>
          </cell>
          <cell r="B2" t="str">
            <v>@ACQ6</v>
          </cell>
          <cell r="C2">
            <v>1.57</v>
          </cell>
          <cell r="D2">
            <v>3.4694372500000001E-2</v>
          </cell>
          <cell r="E2">
            <v>-1.2626266883199999E-3</v>
          </cell>
          <cell r="F2">
            <v>-1</v>
          </cell>
        </row>
        <row r="3">
          <cell r="A3" t="str">
            <v>AD</v>
          </cell>
          <cell r="B3" t="str">
            <v>@ADU6</v>
          </cell>
          <cell r="C3">
            <v>0.75760000000000005</v>
          </cell>
          <cell r="D3">
            <v>8.277764E-3</v>
          </cell>
          <cell r="E3">
            <v>1.2563485698999999E-2</v>
          </cell>
          <cell r="F3">
            <v>1</v>
          </cell>
        </row>
        <row r="4">
          <cell r="A4" t="str">
            <v>AEX</v>
          </cell>
          <cell r="B4" t="str">
            <v>AEXN6</v>
          </cell>
          <cell r="C4">
            <v>449.15</v>
          </cell>
          <cell r="D4">
            <v>7.0854426589999999</v>
          </cell>
          <cell r="E4">
            <v>1.95210532289E-2</v>
          </cell>
          <cell r="F4">
            <v>1</v>
          </cell>
        </row>
        <row r="5">
          <cell r="A5" t="str">
            <v>BO</v>
          </cell>
          <cell r="B5" t="str">
            <v>@BOZ6</v>
          </cell>
          <cell r="C5">
            <v>32.46</v>
          </cell>
          <cell r="D5">
            <v>0.65655596549999995</v>
          </cell>
          <cell r="E5">
            <v>6.8238213399500003E-3</v>
          </cell>
          <cell r="F5">
            <v>1</v>
          </cell>
        </row>
        <row r="6">
          <cell r="A6" t="str">
            <v>BP</v>
          </cell>
          <cell r="B6" t="str">
            <v>@BPU6</v>
          </cell>
          <cell r="C6">
            <v>1.4813000000000001</v>
          </cell>
          <cell r="D6">
            <v>1.7134779499999999E-2</v>
          </cell>
          <cell r="E6">
            <v>7.8927672314100007E-3</v>
          </cell>
          <cell r="F6">
            <v>1</v>
          </cell>
        </row>
        <row r="7">
          <cell r="A7" t="str">
            <v>C</v>
          </cell>
          <cell r="B7" t="str">
            <v>@CU6</v>
          </cell>
          <cell r="C7">
            <v>392.5</v>
          </cell>
          <cell r="D7">
            <v>11.1550042955</v>
          </cell>
          <cell r="E7">
            <v>-1.4438166980499999E-2</v>
          </cell>
          <cell r="F7">
            <v>-1</v>
          </cell>
        </row>
        <row r="8">
          <cell r="A8" t="str">
            <v>CC</v>
          </cell>
          <cell r="B8" t="str">
            <v>@CCU6</v>
          </cell>
          <cell r="C8">
            <v>3184</v>
          </cell>
          <cell r="D8">
            <v>55.544484570000002</v>
          </cell>
          <cell r="E8">
            <v>8.8719898605799999E-3</v>
          </cell>
          <cell r="F8">
            <v>1</v>
          </cell>
        </row>
        <row r="9">
          <cell r="A9" t="str">
            <v>CD</v>
          </cell>
          <cell r="B9" t="str">
            <v>@CDU6</v>
          </cell>
          <cell r="C9">
            <v>0.78139999999999998</v>
          </cell>
          <cell r="D9">
            <v>6.7654639999999997E-3</v>
          </cell>
          <cell r="E9">
            <v>2.18032576632E-3</v>
          </cell>
          <cell r="F9">
            <v>1</v>
          </cell>
        </row>
        <row r="10">
          <cell r="A10" t="str">
            <v>CGB</v>
          </cell>
          <cell r="B10" t="str">
            <v>CBU6</v>
          </cell>
          <cell r="C10">
            <v>145</v>
          </cell>
          <cell r="D10">
            <v>0.64149999999999996</v>
          </cell>
          <cell r="E10">
            <v>-6.1686086360499999E-3</v>
          </cell>
          <cell r="F10">
            <v>-1</v>
          </cell>
        </row>
        <row r="11">
          <cell r="A11" t="str">
            <v>CL</v>
          </cell>
          <cell r="B11" t="str">
            <v>QCLQ6</v>
          </cell>
          <cell r="C11">
            <v>50.11</v>
          </cell>
          <cell r="D11">
            <v>1.3967163325</v>
          </cell>
          <cell r="E11">
            <v>1.99470791777E-2</v>
          </cell>
          <cell r="F11">
            <v>1</v>
          </cell>
        </row>
        <row r="12">
          <cell r="A12" t="str">
            <v>CT</v>
          </cell>
          <cell r="B12" t="str">
            <v>@CTZ6</v>
          </cell>
          <cell r="C12">
            <v>65.42</v>
          </cell>
          <cell r="D12">
            <v>1.2964642525000001</v>
          </cell>
          <cell r="E12">
            <v>1.37920347125E-2</v>
          </cell>
          <cell r="F12">
            <v>1</v>
          </cell>
        </row>
        <row r="13">
          <cell r="A13" t="str">
            <v>CU</v>
          </cell>
          <cell r="B13" t="str">
            <v>@EUU6</v>
          </cell>
          <cell r="C13">
            <v>1.1390499999999999</v>
          </cell>
          <cell r="D13">
            <v>9.4570785000000004E-3</v>
          </cell>
          <cell r="E13">
            <v>3.9220870791500002E-3</v>
          </cell>
          <cell r="F13">
            <v>1</v>
          </cell>
        </row>
        <row r="14">
          <cell r="A14" t="str">
            <v>DX</v>
          </cell>
          <cell r="B14" t="str">
            <v>@DXU6</v>
          </cell>
          <cell r="C14">
            <v>93.527000000000001</v>
          </cell>
          <cell r="D14">
            <v>0.66187490400000004</v>
          </cell>
          <cell r="E14">
            <v>-2.46378975661E-3</v>
          </cell>
          <cell r="F14">
            <v>-1</v>
          </cell>
        </row>
        <row r="15">
          <cell r="A15" t="str">
            <v>EBL</v>
          </cell>
          <cell r="B15" t="str">
            <v>BDU6</v>
          </cell>
          <cell r="C15">
            <v>163.95</v>
          </cell>
          <cell r="D15">
            <v>0.58497690049999995</v>
          </cell>
          <cell r="E15">
            <v>-1.7049260183900001E-3</v>
          </cell>
          <cell r="F15">
            <v>-1</v>
          </cell>
        </row>
        <row r="16">
          <cell r="A16" t="str">
            <v>EBM</v>
          </cell>
          <cell r="B16" t="str">
            <v>BLU6</v>
          </cell>
          <cell r="C16">
            <v>132.80000000000001</v>
          </cell>
          <cell r="D16">
            <v>0.16081065950000001</v>
          </cell>
          <cell r="E16">
            <v>-4.5160319132900003E-4</v>
          </cell>
          <cell r="F16">
            <v>-1</v>
          </cell>
        </row>
        <row r="17">
          <cell r="A17" t="str">
            <v>EBS</v>
          </cell>
          <cell r="B17" t="str">
            <v>EZU6</v>
          </cell>
          <cell r="C17">
            <v>111.89</v>
          </cell>
          <cell r="D17">
            <v>3.9743298500000003E-2</v>
          </cell>
          <cell r="E17">
            <v>-2.2338381807599999E-4</v>
          </cell>
          <cell r="F17">
            <v>-1</v>
          </cell>
        </row>
        <row r="18">
          <cell r="A18" t="str">
            <v>ED</v>
          </cell>
          <cell r="B18" t="str">
            <v>@EDZ6</v>
          </cell>
          <cell r="C18">
            <v>99.174999999999997</v>
          </cell>
          <cell r="D18">
            <v>4.0250000000000001E-2</v>
          </cell>
          <cell r="E18">
            <v>-2.01623065679E-4</v>
          </cell>
          <cell r="F18">
            <v>-1</v>
          </cell>
        </row>
        <row r="19">
          <cell r="A19" t="str">
            <v>EMD</v>
          </cell>
          <cell r="B19" t="str">
            <v>@EMDU6</v>
          </cell>
          <cell r="C19">
            <v>1514.3</v>
          </cell>
          <cell r="D19">
            <v>16.588965938000001</v>
          </cell>
          <cell r="E19">
            <v>1.8633122561500001E-2</v>
          </cell>
          <cell r="F19">
            <v>1</v>
          </cell>
        </row>
        <row r="20">
          <cell r="A20" t="str">
            <v>ES</v>
          </cell>
          <cell r="B20" t="str">
            <v>@ESU6</v>
          </cell>
          <cell r="C20">
            <v>2105.75</v>
          </cell>
          <cell r="D20">
            <v>18.846135513499998</v>
          </cell>
          <cell r="E20">
            <v>1.3964126640199999E-2</v>
          </cell>
          <cell r="F20">
            <v>1</v>
          </cell>
        </row>
        <row r="21">
          <cell r="A21" t="str">
            <v>FC</v>
          </cell>
          <cell r="B21" t="str">
            <v>@GFQ6</v>
          </cell>
          <cell r="C21">
            <v>142.375</v>
          </cell>
          <cell r="D21">
            <v>2.89</v>
          </cell>
          <cell r="E21">
            <v>1.5694667380099999E-2</v>
          </cell>
          <cell r="F21">
            <v>1</v>
          </cell>
        </row>
        <row r="22">
          <cell r="A22" t="str">
            <v>FCH</v>
          </cell>
          <cell r="B22" t="str">
            <v>MTN6</v>
          </cell>
          <cell r="C22">
            <v>4462.5</v>
          </cell>
          <cell r="D22">
            <v>69.764413211000004</v>
          </cell>
          <cell r="E22">
            <v>1.9766910420500002E-2</v>
          </cell>
          <cell r="F22">
            <v>1</v>
          </cell>
        </row>
        <row r="23">
          <cell r="A23" t="str">
            <v>FDX</v>
          </cell>
          <cell r="B23" t="str">
            <v>DXMU6</v>
          </cell>
          <cell r="C23">
            <v>10236.5</v>
          </cell>
          <cell r="D23">
            <v>173.20675697499999</v>
          </cell>
          <cell r="E23">
            <v>1.05632064761E-2</v>
          </cell>
          <cell r="F23">
            <v>1</v>
          </cell>
        </row>
        <row r="24">
          <cell r="A24" t="str">
            <v>FEI</v>
          </cell>
          <cell r="B24" t="str">
            <v>IEZ6</v>
          </cell>
          <cell r="C24">
            <v>100.295</v>
          </cell>
          <cell r="D24">
            <v>1.175E-2</v>
          </cell>
          <cell r="E24">
            <v>-4.9850448653999998E-5</v>
          </cell>
          <cell r="F24">
            <v>-1</v>
          </cell>
        </row>
        <row r="25">
          <cell r="A25" t="str">
            <v>FFI</v>
          </cell>
          <cell r="B25" t="str">
            <v>LFU6</v>
          </cell>
          <cell r="C25">
            <v>6285.5</v>
          </cell>
          <cell r="D25">
            <v>95.780110254500002</v>
          </cell>
          <cell r="E25">
            <v>5.4386947132700003E-3</v>
          </cell>
          <cell r="F25">
            <v>1</v>
          </cell>
        </row>
        <row r="26">
          <cell r="A26" t="str">
            <v>FLG</v>
          </cell>
          <cell r="B26" t="str">
            <v>LGU6</v>
          </cell>
          <cell r="C26">
            <v>123.7</v>
          </cell>
          <cell r="D26">
            <v>0.65700000000000003</v>
          </cell>
          <cell r="E26">
            <v>-3.46411020704E-3</v>
          </cell>
          <cell r="F26">
            <v>-1</v>
          </cell>
        </row>
        <row r="27">
          <cell r="A27" t="str">
            <v>FSS</v>
          </cell>
          <cell r="B27" t="str">
            <v>LLZ6</v>
          </cell>
          <cell r="C27">
            <v>99.41</v>
          </cell>
          <cell r="D27">
            <v>3.0499999999999999E-2</v>
          </cell>
          <cell r="E27">
            <v>0</v>
          </cell>
          <cell r="F27">
            <v>1</v>
          </cell>
        </row>
        <row r="28">
          <cell r="A28" t="str">
            <v>FV</v>
          </cell>
          <cell r="B28" t="str">
            <v>@FVU6</v>
          </cell>
          <cell r="C28">
            <v>120.9296875</v>
          </cell>
          <cell r="D28">
            <v>0.3046875</v>
          </cell>
          <cell r="E28">
            <v>-2.3846352152599999E-3</v>
          </cell>
          <cell r="F28">
            <v>-1</v>
          </cell>
        </row>
        <row r="29">
          <cell r="A29" t="str">
            <v>GC</v>
          </cell>
          <cell r="B29" t="str">
            <v>QGCQ6</v>
          </cell>
          <cell r="C29">
            <v>1263.0999999999999</v>
          </cell>
          <cell r="D29">
            <v>17.670000000000002</v>
          </cell>
          <cell r="E29">
            <v>-5.4330708661399999E-3</v>
          </cell>
          <cell r="F29">
            <v>-1</v>
          </cell>
        </row>
        <row r="30">
          <cell r="A30" t="str">
            <v>HCM</v>
          </cell>
          <cell r="B30" t="str">
            <v>HHIM6</v>
          </cell>
          <cell r="C30">
            <v>8714</v>
          </cell>
          <cell r="D30">
            <v>169.90629921300001</v>
          </cell>
          <cell r="E30">
            <v>6.8168688619299998E-3</v>
          </cell>
          <cell r="F30">
            <v>1</v>
          </cell>
        </row>
        <row r="31">
          <cell r="A31" t="str">
            <v>HG</v>
          </cell>
          <cell r="B31" t="str">
            <v>QHGU6</v>
          </cell>
          <cell r="C31">
            <v>216.55</v>
          </cell>
          <cell r="D31">
            <v>4.4484418164999999</v>
          </cell>
          <cell r="E31">
            <v>1.38108614232E-2</v>
          </cell>
          <cell r="F31">
            <v>1</v>
          </cell>
        </row>
        <row r="32">
          <cell r="A32" t="str">
            <v>HIC</v>
          </cell>
          <cell r="B32" t="str">
            <v>HSIM6</v>
          </cell>
          <cell r="C32">
            <v>20893</v>
          </cell>
          <cell r="D32">
            <v>330.43926739599999</v>
          </cell>
          <cell r="E32">
            <v>7.2313551559600002E-3</v>
          </cell>
          <cell r="F32">
            <v>1</v>
          </cell>
        </row>
        <row r="33">
          <cell r="A33" t="str">
            <v>HO</v>
          </cell>
          <cell r="B33" t="str">
            <v>QHOQ6</v>
          </cell>
          <cell r="C33">
            <v>1.5317000000000001</v>
          </cell>
          <cell r="D33">
            <v>3.9701058999999997E-2</v>
          </cell>
          <cell r="E33">
            <v>1.0822939351900001E-2</v>
          </cell>
          <cell r="F33">
            <v>1</v>
          </cell>
        </row>
        <row r="34">
          <cell r="A34" t="str">
            <v>JY</v>
          </cell>
          <cell r="B34" t="str">
            <v>@JYU6</v>
          </cell>
          <cell r="C34">
            <v>0.94820000000000004</v>
          </cell>
          <cell r="D34">
            <v>1.04911745E-2</v>
          </cell>
          <cell r="E34">
            <v>-1.27544380238E-2</v>
          </cell>
          <cell r="F34">
            <v>-1</v>
          </cell>
        </row>
        <row r="35">
          <cell r="A35" t="str">
            <v>KC</v>
          </cell>
          <cell r="B35" t="str">
            <v>@KCU6</v>
          </cell>
          <cell r="C35">
            <v>142.9</v>
          </cell>
          <cell r="D35">
            <v>4.4926405625000001</v>
          </cell>
          <cell r="E35">
            <v>2.2906227630600001E-2</v>
          </cell>
          <cell r="F35">
            <v>1</v>
          </cell>
        </row>
        <row r="36">
          <cell r="A36" t="str">
            <v>KW</v>
          </cell>
          <cell r="B36" t="str">
            <v>@KWU6</v>
          </cell>
          <cell r="C36">
            <v>445.5</v>
          </cell>
          <cell r="D36">
            <v>11.832977558</v>
          </cell>
          <cell r="E36">
            <v>-1.21951219512E-2</v>
          </cell>
          <cell r="F36">
            <v>-1</v>
          </cell>
        </row>
        <row r="37">
          <cell r="A37" t="str">
            <v>LB</v>
          </cell>
          <cell r="B37" t="str">
            <v>@LBU6</v>
          </cell>
          <cell r="C37">
            <v>311</v>
          </cell>
          <cell r="D37">
            <v>6.8799799210000003</v>
          </cell>
          <cell r="E37">
            <v>9.0850097339400006E-3</v>
          </cell>
          <cell r="F37">
            <v>1</v>
          </cell>
        </row>
        <row r="38">
          <cell r="A38" t="str">
            <v>LC</v>
          </cell>
          <cell r="B38" t="str">
            <v>@LEQ6</v>
          </cell>
          <cell r="C38">
            <v>113.85</v>
          </cell>
          <cell r="D38">
            <v>2.1425000000000001</v>
          </cell>
          <cell r="E38">
            <v>1.9932810750300001E-2</v>
          </cell>
          <cell r="F38">
            <v>1</v>
          </cell>
        </row>
        <row r="39">
          <cell r="A39" t="str">
            <v>LCO</v>
          </cell>
          <cell r="B39" t="str">
            <v>EBZ6</v>
          </cell>
          <cell r="C39">
            <v>52.81</v>
          </cell>
          <cell r="D39">
            <v>1.3260000000000001</v>
          </cell>
          <cell r="E39">
            <v>1.98918501352E-2</v>
          </cell>
          <cell r="F39">
            <v>1</v>
          </cell>
        </row>
        <row r="40">
          <cell r="A40" t="str">
            <v>LGO</v>
          </cell>
          <cell r="B40" t="str">
            <v>GASQ6</v>
          </cell>
          <cell r="C40">
            <v>452.5</v>
          </cell>
          <cell r="D40">
            <v>12.881524803</v>
          </cell>
          <cell r="E40">
            <v>5.5555555555600001E-3</v>
          </cell>
          <cell r="F40">
            <v>1</v>
          </cell>
        </row>
        <row r="41">
          <cell r="A41" t="str">
            <v>LH</v>
          </cell>
          <cell r="B41" t="str">
            <v>@HEQ6</v>
          </cell>
          <cell r="C41">
            <v>85.45</v>
          </cell>
          <cell r="D41">
            <v>1.5119218615000001</v>
          </cell>
          <cell r="E41">
            <v>-4.6592894583599997E-3</v>
          </cell>
          <cell r="F41">
            <v>-1</v>
          </cell>
        </row>
        <row r="42">
          <cell r="A42" t="str">
            <v>LRC</v>
          </cell>
          <cell r="B42" t="str">
            <v>LRCU6</v>
          </cell>
          <cell r="C42">
            <v>1718</v>
          </cell>
          <cell r="D42">
            <v>31.525822470000001</v>
          </cell>
          <cell r="E42">
            <v>5.8548009367700004E-3</v>
          </cell>
          <cell r="F42">
            <v>1</v>
          </cell>
        </row>
        <row r="43">
          <cell r="A43" t="str">
            <v>LSU</v>
          </cell>
          <cell r="B43" t="str">
            <v>QWQ6</v>
          </cell>
          <cell r="C43">
            <v>533.70000000000005</v>
          </cell>
          <cell r="D43">
            <v>10.685</v>
          </cell>
          <cell r="E43">
            <v>5.6529112492900001E-3</v>
          </cell>
          <cell r="F43">
            <v>1</v>
          </cell>
        </row>
        <row r="44">
          <cell r="A44" t="str">
            <v>MEM</v>
          </cell>
          <cell r="B44" t="str">
            <v>@MMEU6</v>
          </cell>
          <cell r="C44">
            <v>844.9</v>
          </cell>
          <cell r="D44">
            <v>12.814506494</v>
          </cell>
          <cell r="E44">
            <v>2.4990901370900001E-2</v>
          </cell>
          <cell r="F44">
            <v>1</v>
          </cell>
        </row>
        <row r="45">
          <cell r="A45" t="str">
            <v>MFX</v>
          </cell>
          <cell r="B45" t="str">
            <v>IBN6</v>
          </cell>
          <cell r="C45">
            <v>8814.2999999999993</v>
          </cell>
          <cell r="D45">
            <v>168.196167981</v>
          </cell>
          <cell r="E45">
            <v>1.40587429965E-2</v>
          </cell>
          <cell r="F45">
            <v>1</v>
          </cell>
        </row>
        <row r="46">
          <cell r="A46" t="str">
            <v>MP</v>
          </cell>
          <cell r="B46" t="str">
            <v>@PXU6</v>
          </cell>
          <cell r="C46">
            <v>5.4210000000000001E-2</v>
          </cell>
          <cell r="D46">
            <v>6.3633549999999998E-4</v>
          </cell>
          <cell r="E46">
            <v>1.1380597014900001E-2</v>
          </cell>
          <cell r="F46">
            <v>1</v>
          </cell>
        </row>
        <row r="47">
          <cell r="A47" t="str">
            <v>MW</v>
          </cell>
          <cell r="B47" t="str">
            <v>@MWU6</v>
          </cell>
          <cell r="C47">
            <v>531</v>
          </cell>
          <cell r="D47">
            <v>9.6850082665000006</v>
          </cell>
          <cell r="E47">
            <v>-7.0126227208999999E-3</v>
          </cell>
          <cell r="F47">
            <v>-1</v>
          </cell>
        </row>
        <row r="48">
          <cell r="A48" t="str">
            <v>NE</v>
          </cell>
          <cell r="B48" t="str">
            <v>@NEU6</v>
          </cell>
          <cell r="C48">
            <v>0.72130000000000005</v>
          </cell>
          <cell r="D48">
            <v>8.0512450000000003E-3</v>
          </cell>
          <cell r="E48">
            <v>9.9411929431500005E-3</v>
          </cell>
          <cell r="F48">
            <v>1</v>
          </cell>
        </row>
        <row r="49">
          <cell r="A49" t="str">
            <v>NG</v>
          </cell>
          <cell r="B49" t="str">
            <v>QNGU6</v>
          </cell>
          <cell r="C49">
            <v>2.7440000000000002</v>
          </cell>
          <cell r="D49">
            <v>8.5944277499999999E-2</v>
          </cell>
          <cell r="E49">
            <v>7.3421439060200001E-3</v>
          </cell>
          <cell r="F49">
            <v>1</v>
          </cell>
        </row>
        <row r="50">
          <cell r="A50" t="str">
            <v>NIY</v>
          </cell>
          <cell r="B50" t="str">
            <v>@NKDU6</v>
          </cell>
          <cell r="C50">
            <v>16495</v>
          </cell>
          <cell r="D50">
            <v>370.25414688400002</v>
          </cell>
          <cell r="E50">
            <v>3.54676710609E-2</v>
          </cell>
          <cell r="F50">
            <v>1</v>
          </cell>
        </row>
        <row r="51">
          <cell r="A51" t="str">
            <v>NQ</v>
          </cell>
          <cell r="B51" t="str">
            <v>@NQU6</v>
          </cell>
          <cell r="C51">
            <v>4462.5</v>
          </cell>
          <cell r="D51">
            <v>44.960507194500003</v>
          </cell>
          <cell r="E51">
            <v>1.5473887814299999E-2</v>
          </cell>
          <cell r="F51">
            <v>1</v>
          </cell>
        </row>
        <row r="52">
          <cell r="A52" t="str">
            <v>O</v>
          </cell>
          <cell r="B52" t="str">
            <v>@OZ6</v>
          </cell>
          <cell r="C52">
            <v>210</v>
          </cell>
          <cell r="D52">
            <v>6.2584033615000001</v>
          </cell>
          <cell r="E52">
            <v>-3.1141868512100001E-2</v>
          </cell>
          <cell r="F52">
            <v>-1</v>
          </cell>
        </row>
        <row r="53">
          <cell r="A53" t="str">
            <v>OJ</v>
          </cell>
          <cell r="B53" t="str">
            <v>@OJU6</v>
          </cell>
          <cell r="C53">
            <v>171.55</v>
          </cell>
          <cell r="D53">
            <v>4.7855224104999996</v>
          </cell>
          <cell r="E53">
            <v>2.3568019093099999E-2</v>
          </cell>
          <cell r="F53">
            <v>1</v>
          </cell>
        </row>
        <row r="54">
          <cell r="A54" t="str">
            <v>PA</v>
          </cell>
          <cell r="B54" t="str">
            <v>QPAU6</v>
          </cell>
          <cell r="C54">
            <v>565.9</v>
          </cell>
          <cell r="D54">
            <v>15.8</v>
          </cell>
          <cell r="E54">
            <v>6.4917741218299997E-3</v>
          </cell>
          <cell r="F54">
            <v>1</v>
          </cell>
        </row>
        <row r="55">
          <cell r="A55" t="str">
            <v>PL</v>
          </cell>
          <cell r="B55" t="str">
            <v>QPLV6</v>
          </cell>
          <cell r="C55">
            <v>968.1</v>
          </cell>
          <cell r="D55">
            <v>19.548295372999998</v>
          </cell>
          <cell r="E55">
            <v>-1.77556818182E-2</v>
          </cell>
          <cell r="F55">
            <v>-1</v>
          </cell>
        </row>
        <row r="56">
          <cell r="A56" t="str">
            <v>RB</v>
          </cell>
          <cell r="B56" t="str">
            <v>QRBQ6</v>
          </cell>
          <cell r="C56">
            <v>1.6115999999999999</v>
          </cell>
          <cell r="D56">
            <v>4.67565125E-2</v>
          </cell>
          <cell r="E56">
            <v>1.05342362679E-2</v>
          </cell>
          <cell r="F56">
            <v>1</v>
          </cell>
        </row>
        <row r="57">
          <cell r="A57" t="str">
            <v>RR</v>
          </cell>
          <cell r="B57" t="str">
            <v>@RRU6</v>
          </cell>
          <cell r="C57">
            <v>11.04</v>
          </cell>
          <cell r="D57">
            <v>0.2672778515</v>
          </cell>
          <cell r="E57">
            <v>-1.6918967052500001E-2</v>
          </cell>
          <cell r="F57">
            <v>-1</v>
          </cell>
        </row>
        <row r="58">
          <cell r="A58" t="str">
            <v>RS</v>
          </cell>
          <cell r="B58" t="str">
            <v>@RSX6</v>
          </cell>
          <cell r="C58">
            <v>485.2</v>
          </cell>
          <cell r="D58">
            <v>9.0262192999999993</v>
          </cell>
          <cell r="E58">
            <v>-1.16113261357E-2</v>
          </cell>
          <cell r="F58">
            <v>-1</v>
          </cell>
        </row>
        <row r="59">
          <cell r="A59" t="str">
            <v>S</v>
          </cell>
          <cell r="B59" t="str">
            <v>@SX6</v>
          </cell>
          <cell r="C59">
            <v>1101.5</v>
          </cell>
          <cell r="D59">
            <v>27.416501913000001</v>
          </cell>
          <cell r="E59">
            <v>-1.3655697336E-2</v>
          </cell>
          <cell r="F59">
            <v>-1</v>
          </cell>
        </row>
        <row r="60">
          <cell r="A60" t="str">
            <v>SB</v>
          </cell>
          <cell r="B60" t="str">
            <v>@SBV6</v>
          </cell>
          <cell r="C60">
            <v>19.190000000000001</v>
          </cell>
          <cell r="D60">
            <v>0.54013615550000005</v>
          </cell>
          <cell r="E60">
            <v>1.04329681794E-3</v>
          </cell>
          <cell r="F60">
            <v>1</v>
          </cell>
        </row>
        <row r="61">
          <cell r="A61" t="str">
            <v>SF</v>
          </cell>
          <cell r="B61" t="str">
            <v>@SFU6</v>
          </cell>
          <cell r="C61">
            <v>1.0490999999999999</v>
          </cell>
          <cell r="D61">
            <v>7.7490694999999997E-3</v>
          </cell>
          <cell r="E61">
            <v>6.6768409004199999E-4</v>
          </cell>
          <cell r="F61">
            <v>1</v>
          </cell>
        </row>
        <row r="62">
          <cell r="A62" t="str">
            <v>SI</v>
          </cell>
          <cell r="B62" t="str">
            <v>QSIU6</v>
          </cell>
          <cell r="C62">
            <v>1741</v>
          </cell>
          <cell r="D62">
            <v>33.033649799999999</v>
          </cell>
          <cell r="E62">
            <v>2.3682994443299998E-3</v>
          </cell>
          <cell r="F62">
            <v>1</v>
          </cell>
        </row>
        <row r="63">
          <cell r="A63" t="str">
            <v>SIN</v>
          </cell>
          <cell r="B63" t="str">
            <v>INM6</v>
          </cell>
          <cell r="C63">
            <v>8300</v>
          </cell>
          <cell r="D63">
            <v>94.775000000000006</v>
          </cell>
          <cell r="E63">
            <v>1.1701608971199999E-2</v>
          </cell>
          <cell r="F63">
            <v>1</v>
          </cell>
        </row>
        <row r="64">
          <cell r="A64" t="str">
            <v>SJB</v>
          </cell>
          <cell r="B64" t="str">
            <v>BBU6</v>
          </cell>
          <cell r="C64">
            <v>152.15</v>
          </cell>
          <cell r="D64">
            <v>0.212464808</v>
          </cell>
          <cell r="E64">
            <v>2.6296758924400002E-4</v>
          </cell>
          <cell r="F64">
            <v>1</v>
          </cell>
        </row>
        <row r="65">
          <cell r="A65" t="str">
            <v>SM</v>
          </cell>
          <cell r="B65" t="str">
            <v>@SMZ6</v>
          </cell>
          <cell r="C65">
            <v>381</v>
          </cell>
          <cell r="D65">
            <v>11.797382468</v>
          </cell>
          <cell r="E65">
            <v>-2.5575447570299999E-2</v>
          </cell>
          <cell r="F65">
            <v>-1</v>
          </cell>
        </row>
        <row r="66">
          <cell r="A66" t="str">
            <v>SMI</v>
          </cell>
          <cell r="B66" t="str">
            <v>SWU6</v>
          </cell>
          <cell r="C66">
            <v>7981</v>
          </cell>
          <cell r="D66">
            <v>117.454829807</v>
          </cell>
          <cell r="E66">
            <v>4.15198792149E-3</v>
          </cell>
          <cell r="F66">
            <v>1</v>
          </cell>
        </row>
        <row r="67">
          <cell r="A67" t="str">
            <v>SSG</v>
          </cell>
          <cell r="B67" t="str">
            <v>SSM6</v>
          </cell>
          <cell r="C67">
            <v>312.7</v>
          </cell>
          <cell r="D67">
            <v>4.1174999999999997</v>
          </cell>
          <cell r="E67">
            <v>4.4972695149400003E-3</v>
          </cell>
          <cell r="F67">
            <v>1</v>
          </cell>
        </row>
        <row r="68">
          <cell r="A68" t="str">
            <v>STW</v>
          </cell>
          <cell r="B68" t="str">
            <v>TWM6</v>
          </cell>
          <cell r="C68">
            <v>319.5</v>
          </cell>
          <cell r="D68">
            <v>4.2610450364999997</v>
          </cell>
          <cell r="E68">
            <v>1.2535255405799999E-3</v>
          </cell>
          <cell r="F68">
            <v>1</v>
          </cell>
        </row>
        <row r="69">
          <cell r="A69" t="str">
            <v>SXE</v>
          </cell>
          <cell r="B69" t="str">
            <v>EXU6</v>
          </cell>
          <cell r="C69">
            <v>3027</v>
          </cell>
          <cell r="D69">
            <v>55.069613748999998</v>
          </cell>
          <cell r="E69">
            <v>1.1697860962600001E-2</v>
          </cell>
          <cell r="F69">
            <v>1</v>
          </cell>
        </row>
        <row r="70">
          <cell r="A70" t="str">
            <v>TF</v>
          </cell>
          <cell r="B70" t="str">
            <v>@TFSU6</v>
          </cell>
          <cell r="C70">
            <v>1169.8</v>
          </cell>
          <cell r="D70">
            <v>15.69683764</v>
          </cell>
          <cell r="E70">
            <v>2.3357536523499998E-2</v>
          </cell>
          <cell r="F70">
            <v>1</v>
          </cell>
        </row>
        <row r="71">
          <cell r="A71" t="str">
            <v>TU</v>
          </cell>
          <cell r="B71" t="str">
            <v>@TUU6</v>
          </cell>
          <cell r="C71">
            <v>109.25</v>
          </cell>
          <cell r="D71">
            <v>0.11757812500000001</v>
          </cell>
          <cell r="E71">
            <v>-8.5738782509300004E-4</v>
          </cell>
          <cell r="F71">
            <v>-1</v>
          </cell>
        </row>
        <row r="72">
          <cell r="A72" t="str">
            <v>TY</v>
          </cell>
          <cell r="B72" t="str">
            <v>@TYU6</v>
          </cell>
          <cell r="C72">
            <v>130.8125</v>
          </cell>
          <cell r="D72">
            <v>0.48906250000000001</v>
          </cell>
          <cell r="E72">
            <v>-4.04472995479E-3</v>
          </cell>
          <cell r="F72">
            <v>-1</v>
          </cell>
        </row>
        <row r="73">
          <cell r="A73" t="str">
            <v>US</v>
          </cell>
          <cell r="B73" t="str">
            <v>@USU6</v>
          </cell>
          <cell r="C73">
            <v>166.09375</v>
          </cell>
          <cell r="D73">
            <v>1.2984374999999999</v>
          </cell>
          <cell r="E73">
            <v>-9.6888392025299992E-3</v>
          </cell>
          <cell r="F73">
            <v>-1</v>
          </cell>
        </row>
        <row r="74">
          <cell r="A74" t="str">
            <v>VX</v>
          </cell>
          <cell r="B74" t="str">
            <v>@VXN6</v>
          </cell>
          <cell r="C74">
            <v>16.675000000000001</v>
          </cell>
          <cell r="D74">
            <v>1.320653171</v>
          </cell>
          <cell r="E74">
            <v>-0.14157014157</v>
          </cell>
          <cell r="F74">
            <v>-1</v>
          </cell>
        </row>
        <row r="75">
          <cell r="A75" t="str">
            <v>W</v>
          </cell>
          <cell r="B75" t="str">
            <v>@WU6</v>
          </cell>
          <cell r="C75">
            <v>465.75</v>
          </cell>
          <cell r="D75">
            <v>12.844267015</v>
          </cell>
          <cell r="E75">
            <v>-1.37638962414E-2</v>
          </cell>
          <cell r="F75">
            <v>-1</v>
          </cell>
        </row>
        <row r="76">
          <cell r="A76" t="str">
            <v>YA</v>
          </cell>
          <cell r="B76" t="str">
            <v>APU6</v>
          </cell>
          <cell r="C76">
            <v>5234</v>
          </cell>
          <cell r="D76">
            <v>61.314624277</v>
          </cell>
          <cell r="E76">
            <v>3.2585777266599999E-3</v>
          </cell>
          <cell r="F76">
            <v>1</v>
          </cell>
        </row>
        <row r="77">
          <cell r="A77" t="str">
            <v>YB</v>
          </cell>
          <cell r="B77" t="str">
            <v>HBSU6</v>
          </cell>
          <cell r="C77">
            <v>98.07</v>
          </cell>
          <cell r="D77">
            <v>3.15E-2</v>
          </cell>
          <cell r="E77">
            <v>0</v>
          </cell>
          <cell r="F77">
            <v>1</v>
          </cell>
        </row>
        <row r="78">
          <cell r="A78" t="str">
            <v>YM</v>
          </cell>
          <cell r="B78" t="str">
            <v>@YMU6</v>
          </cell>
          <cell r="C78">
            <v>17915</v>
          </cell>
          <cell r="D78">
            <v>157.49400997399999</v>
          </cell>
          <cell r="E78">
            <v>1.28335594754E-2</v>
          </cell>
          <cell r="F78">
            <v>1</v>
          </cell>
        </row>
        <row r="79">
          <cell r="A79" t="str">
            <v>YT2</v>
          </cell>
          <cell r="B79" t="str">
            <v>HTSU6</v>
          </cell>
          <cell r="C79">
            <v>98.34</v>
          </cell>
          <cell r="D79">
            <v>6.3027816E-2</v>
          </cell>
          <cell r="E79">
            <v>-3.0497102775199999E-4</v>
          </cell>
          <cell r="F79">
            <v>-1</v>
          </cell>
        </row>
        <row r="80">
          <cell r="A80" t="str">
            <v>YT3</v>
          </cell>
          <cell r="B80" t="str">
            <v>HXSU6</v>
          </cell>
          <cell r="C80">
            <v>97.734999999999999</v>
          </cell>
          <cell r="D80">
            <v>6.6844678500000004E-2</v>
          </cell>
          <cell r="E80">
            <v>-3.0685828261600001E-4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Close2016.06.24 16:00</v>
          </cell>
          <cell r="C1" t="str">
            <v>ATR20</v>
          </cell>
        </row>
        <row r="2">
          <cell r="B2">
            <v>1.0483499999999999</v>
          </cell>
          <cell r="C2">
            <v>3.8769999999999998E-3</v>
          </cell>
        </row>
        <row r="3">
          <cell r="B3">
            <v>1.84195</v>
          </cell>
          <cell r="C3">
            <v>2.5554500000000001E-2</v>
          </cell>
        </row>
        <row r="4">
          <cell r="B4">
            <v>76.316999999999993</v>
          </cell>
          <cell r="C4">
            <v>1.1434500000000001</v>
          </cell>
        </row>
        <row r="5">
          <cell r="B5">
            <v>0.72458</v>
          </cell>
          <cell r="C5">
            <v>5.2445E-3</v>
          </cell>
        </row>
        <row r="6">
          <cell r="B6">
            <v>0.74663000000000002</v>
          </cell>
          <cell r="C6">
            <v>5.3229999999999996E-3</v>
          </cell>
        </row>
        <row r="7">
          <cell r="B7">
            <v>0.96775999999999995</v>
          </cell>
          <cell r="C7">
            <v>5.1985E-3</v>
          </cell>
        </row>
        <row r="8">
          <cell r="B8">
            <v>0.92279</v>
          </cell>
          <cell r="C8">
            <v>5.6305000000000001E-3</v>
          </cell>
        </row>
        <row r="9">
          <cell r="B9">
            <v>0.74846999999999997</v>
          </cell>
          <cell r="C9">
            <v>4.6864999999999997E-3</v>
          </cell>
        </row>
        <row r="10">
          <cell r="B10">
            <v>0.69086000000000003</v>
          </cell>
          <cell r="C10">
            <v>5.522E-3</v>
          </cell>
        </row>
        <row r="11">
          <cell r="B11">
            <v>1.9312499999999999</v>
          </cell>
          <cell r="C11">
            <v>2.7067500000000001E-2</v>
          </cell>
        </row>
        <row r="12">
          <cell r="B12">
            <v>1.33511</v>
          </cell>
          <cell r="C12">
            <v>2.2383500000000001E-2</v>
          </cell>
        </row>
        <row r="13">
          <cell r="B13">
            <v>1.3757200000000001</v>
          </cell>
          <cell r="C13">
            <v>2.30175E-2</v>
          </cell>
        </row>
        <row r="14">
          <cell r="B14">
            <v>140.61000000000001</v>
          </cell>
          <cell r="C14">
            <v>3.4005999999999998</v>
          </cell>
        </row>
        <row r="15">
          <cell r="B15">
            <v>1.78311</v>
          </cell>
          <cell r="C15">
            <v>2.5905999999999998E-2</v>
          </cell>
        </row>
        <row r="16">
          <cell r="B16">
            <v>1.5676300000000001</v>
          </cell>
          <cell r="C16">
            <v>1.0322E-2</v>
          </cell>
        </row>
        <row r="17">
          <cell r="B17">
            <v>1.4949600000000001</v>
          </cell>
          <cell r="C17">
            <v>9.5040000000000003E-3</v>
          </cell>
        </row>
        <row r="18">
          <cell r="B18">
            <v>1.4471700000000001</v>
          </cell>
          <cell r="C18">
            <v>8.7615000000000002E-3</v>
          </cell>
        </row>
        <row r="19">
          <cell r="B19">
            <v>114.123</v>
          </cell>
          <cell r="C19">
            <v>1.6774500000000001</v>
          </cell>
        </row>
        <row r="20">
          <cell r="B20">
            <v>1.08362</v>
          </cell>
          <cell r="C20">
            <v>7.3755000000000001E-3</v>
          </cell>
        </row>
        <row r="21">
          <cell r="B21">
            <v>0.81140000000000001</v>
          </cell>
          <cell r="C21">
            <v>9.6319999999999999E-3</v>
          </cell>
        </row>
        <row r="22">
          <cell r="B22">
            <v>1.1164700000000001</v>
          </cell>
          <cell r="C22">
            <v>8.2284999999999997E-3</v>
          </cell>
        </row>
        <row r="23">
          <cell r="B23">
            <v>78.838999999999999</v>
          </cell>
          <cell r="C23">
            <v>1.0526</v>
          </cell>
        </row>
        <row r="24">
          <cell r="B24">
            <v>72.774000000000001</v>
          </cell>
          <cell r="C24">
            <v>1.0649500000000001</v>
          </cell>
        </row>
        <row r="25">
          <cell r="B25">
            <v>105.29300000000001</v>
          </cell>
          <cell r="C25">
            <v>1.2881</v>
          </cell>
        </row>
        <row r="26">
          <cell r="B26">
            <v>0.71192999999999995</v>
          </cell>
          <cell r="C26">
            <v>5.0670000000000003E-3</v>
          </cell>
        </row>
        <row r="27">
          <cell r="B27">
            <v>0.97050999999999998</v>
          </cell>
          <cell r="C27">
            <v>5.5890000000000002E-3</v>
          </cell>
        </row>
        <row r="28">
          <cell r="B28">
            <v>1.29619</v>
          </cell>
          <cell r="C28">
            <v>7.1454999999999999E-3</v>
          </cell>
        </row>
        <row r="29">
          <cell r="B29">
            <v>102.21599999999999</v>
          </cell>
          <cell r="C29">
            <v>1.0178499999999999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2" sqref="A22"/>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42546</v>
      </c>
      <c r="B1" t="s">
        <v>1225</v>
      </c>
    </row>
    <row r="2" spans="1:4" x14ac:dyDescent="0.25">
      <c r="A2" t="str">
        <f>MARGIN!G11</f>
        <v>Close2016.06.24 16:00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PC2016-06-23 00:00:00</v>
      </c>
      <c r="B8" t="s">
        <v>1230</v>
      </c>
    </row>
    <row r="9" spans="1:4" x14ac:dyDescent="0.25">
      <c r="B9">
        <v>1</v>
      </c>
      <c r="C9" t="s">
        <v>1238</v>
      </c>
    </row>
    <row r="10" spans="1:4" x14ac:dyDescent="0.25">
      <c r="A10" t="s">
        <v>1268</v>
      </c>
      <c r="C10" t="s">
        <v>1233</v>
      </c>
    </row>
    <row r="11" spans="1:4" x14ac:dyDescent="0.25">
      <c r="A11" s="105" t="s">
        <v>1268</v>
      </c>
      <c r="C11" t="s">
        <v>1279</v>
      </c>
    </row>
    <row r="12" spans="1:4" x14ac:dyDescent="0.25">
      <c r="C12" t="s">
        <v>1278</v>
      </c>
    </row>
    <row r="13" spans="1:4" x14ac:dyDescent="0.25">
      <c r="A13" t="s">
        <v>1268</v>
      </c>
      <c r="D13" t="s">
        <v>1276</v>
      </c>
    </row>
    <row r="14" spans="1:4" x14ac:dyDescent="0.25">
      <c r="A14" t="s">
        <v>1268</v>
      </c>
      <c r="D14" t="s">
        <v>1274</v>
      </c>
    </row>
    <row r="15" spans="1:4" x14ac:dyDescent="0.25">
      <c r="A15" t="s">
        <v>1268</v>
      </c>
      <c r="D15" t="s">
        <v>1275</v>
      </c>
    </row>
    <row r="16" spans="1:4" x14ac:dyDescent="0.25">
      <c r="A16" t="s">
        <v>1268</v>
      </c>
      <c r="D16" t="s">
        <v>1269</v>
      </c>
    </row>
    <row r="17" spans="1:4" x14ac:dyDescent="0.25">
      <c r="A17" t="s">
        <v>1268</v>
      </c>
      <c r="D17" t="s">
        <v>1281</v>
      </c>
    </row>
    <row r="18" spans="1:4" x14ac:dyDescent="0.25">
      <c r="A18" s="105" t="s">
        <v>1268</v>
      </c>
      <c r="C18" t="s">
        <v>1296</v>
      </c>
    </row>
    <row r="19" spans="1:4" x14ac:dyDescent="0.25">
      <c r="A19" s="105" t="s">
        <v>1268</v>
      </c>
      <c r="C19" t="s">
        <v>1285</v>
      </c>
    </row>
    <row r="20" spans="1:4" x14ac:dyDescent="0.25">
      <c r="A20" t="s">
        <v>1268</v>
      </c>
      <c r="C20" t="s">
        <v>1270</v>
      </c>
    </row>
    <row r="21" spans="1:4" x14ac:dyDescent="0.25">
      <c r="A21" s="105" t="s">
        <v>1268</v>
      </c>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R128"/>
  <sheetViews>
    <sheetView tabSelected="1" zoomScale="85" zoomScaleNormal="85" workbookViewId="0">
      <pane xSplit="47" ySplit="12" topLeftCell="KS13" activePane="bottomRight" state="frozen"/>
      <selection pane="topRight" activeCell="BZ1" sqref="BZ1"/>
      <selection pane="bottomLeft" activeCell="A2" sqref="A2"/>
      <selection pane="bottomRight" activeCell="NU8" sqref="NU8"/>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1.42578125" customWidth="1"/>
    <col min="306" max="306" width="8.5703125" hidden="1" customWidth="1"/>
    <col min="307" max="307" width="10" hidden="1" customWidth="1"/>
    <col min="308" max="309" width="5.28515625" hidden="1" customWidth="1"/>
    <col min="310" max="311" width="6.140625" hidden="1" customWidth="1"/>
    <col min="312" max="312" width="9" hidden="1" customWidth="1"/>
    <col min="313" max="314" width="12.85546875" hidden="1" customWidth="1"/>
    <col min="315" max="316" width="5.5703125" hidden="1" customWidth="1"/>
    <col min="317" max="317" width="13.7109375" hidden="1" customWidth="1"/>
    <col min="318" max="318" width="13.28515625" hidden="1" customWidth="1"/>
    <col min="319" max="320" width="7.28515625" hidden="1" customWidth="1"/>
    <col min="321" max="322" width="5.7109375" hidden="1" customWidth="1"/>
    <col min="323" max="323" width="5" hidden="1" customWidth="1"/>
    <col min="324" max="325" width="14.28515625" hidden="1" customWidth="1"/>
    <col min="326" max="326" width="14.42578125" style="198" hidden="1" customWidth="1"/>
    <col min="327" max="327" width="11.85546875" style="198" hidden="1" customWidth="1"/>
    <col min="328" max="330" width="10.7109375" style="198" hidden="1" customWidth="1"/>
    <col min="331" max="331" width="2.28515625" hidden="1" customWidth="1"/>
    <col min="332" max="332" width="8.5703125" hidden="1" customWidth="1"/>
    <col min="333" max="333" width="10" hidden="1" customWidth="1"/>
    <col min="334" max="335" width="5.28515625" hidden="1" customWidth="1"/>
    <col min="336" max="337" width="6.140625" hidden="1" customWidth="1"/>
    <col min="338" max="338" width="9" hidden="1" customWidth="1"/>
    <col min="339" max="340" width="12.85546875" hidden="1" customWidth="1"/>
    <col min="341" max="342" width="5.5703125" hidden="1" customWidth="1"/>
    <col min="343" max="343" width="13.7109375" hidden="1" customWidth="1"/>
    <col min="344" max="344" width="13.28515625" hidden="1" customWidth="1"/>
    <col min="345" max="346" width="7.28515625" hidden="1" customWidth="1"/>
    <col min="347" max="349" width="5.7109375" hidden="1" customWidth="1"/>
    <col min="350" max="351" width="14.28515625" hidden="1" customWidth="1"/>
    <col min="352" max="352" width="14.42578125" style="198" hidden="1" customWidth="1"/>
    <col min="353" max="353" width="11.85546875" style="198" hidden="1" customWidth="1"/>
    <col min="354" max="356" width="10.7109375" style="198" hidden="1" customWidth="1"/>
    <col min="357" max="357" width="1.5703125" hidden="1" customWidth="1"/>
    <col min="358" max="358" width="8.5703125" hidden="1" customWidth="1"/>
    <col min="359" max="359" width="10" hidden="1" customWidth="1"/>
    <col min="360" max="361" width="5.28515625" hidden="1" customWidth="1"/>
    <col min="362" max="363" width="6.140625" hidden="1" customWidth="1"/>
    <col min="364" max="364" width="9" hidden="1" customWidth="1"/>
    <col min="365" max="366" width="12.85546875" hidden="1" customWidth="1"/>
    <col min="367" max="368" width="5.5703125" hidden="1" customWidth="1"/>
    <col min="369" max="369" width="13.7109375" hidden="1" customWidth="1"/>
    <col min="370" max="370" width="13.28515625" hidden="1" customWidth="1"/>
    <col min="371" max="372" width="7.28515625" hidden="1" customWidth="1"/>
    <col min="373" max="374" width="5.7109375" hidden="1" customWidth="1"/>
    <col min="375" max="375" width="5" hidden="1" customWidth="1"/>
    <col min="376" max="377" width="14.28515625" hidden="1" customWidth="1"/>
    <col min="378" max="378" width="14.42578125" style="198" hidden="1" customWidth="1"/>
    <col min="379" max="379" width="11.85546875" style="198" hidden="1" customWidth="1"/>
    <col min="380" max="382" width="10.7109375" style="198" hidden="1" customWidth="1"/>
    <col min="383" max="383" width="1.7109375" hidden="1" customWidth="1"/>
    <col min="384" max="384" width="8.5703125" bestFit="1" customWidth="1"/>
    <col min="385" max="385" width="10" bestFit="1" customWidth="1"/>
    <col min="386" max="386" width="5.28515625" bestFit="1" customWidth="1"/>
    <col min="387" max="387" width="5.28515625" customWidth="1"/>
    <col min="388" max="388" width="6.140625" bestFit="1" customWidth="1"/>
    <col min="389" max="389" width="6.140625" customWidth="1"/>
    <col min="390" max="390" width="9" bestFit="1" customWidth="1"/>
    <col min="391" max="392" width="12.85546875" customWidth="1"/>
    <col min="393" max="393" width="5.5703125" bestFit="1" customWidth="1"/>
    <col min="394" max="394" width="5.5703125" customWidth="1"/>
    <col min="395" max="395" width="13.7109375" customWidth="1"/>
    <col min="396" max="396" width="13.28515625" customWidth="1"/>
    <col min="397" max="398" width="7.28515625" bestFit="1" customWidth="1"/>
    <col min="399" max="399" width="5.7109375" bestFit="1" customWidth="1"/>
    <col min="400" max="400" width="5.7109375" customWidth="1"/>
    <col min="401" max="401" width="6.140625" bestFit="1" customWidth="1"/>
    <col min="402" max="402" width="14.28515625" bestFit="1" customWidth="1"/>
    <col min="403" max="403" width="14.28515625" customWidth="1"/>
    <col min="404" max="404" width="14.42578125" style="198" bestFit="1" customWidth="1"/>
    <col min="405" max="405" width="11.85546875" style="198" bestFit="1" customWidth="1"/>
    <col min="406" max="408" width="10.7109375" style="198" customWidth="1"/>
    <col min="409" max="409" width="2.42578125" customWidth="1"/>
    <col min="410" max="410" width="8.5703125" bestFit="1" customWidth="1"/>
    <col min="411" max="411" width="10" bestFit="1" customWidth="1"/>
    <col min="412" max="412" width="5.28515625" bestFit="1" customWidth="1"/>
    <col min="413" max="413" width="5.28515625" customWidth="1"/>
    <col min="414" max="414" width="6.140625" bestFit="1" customWidth="1"/>
    <col min="415" max="415" width="6.140625" customWidth="1"/>
    <col min="416" max="416" width="9" bestFit="1" customWidth="1"/>
    <col min="417" max="418" width="12.85546875" customWidth="1"/>
    <col min="419" max="419" width="5.5703125" bestFit="1" customWidth="1"/>
    <col min="420" max="420" width="5.5703125" customWidth="1"/>
    <col min="421" max="421" width="13.7109375" customWidth="1"/>
    <col min="422" max="422" width="13.28515625" customWidth="1"/>
    <col min="423" max="424" width="7.28515625" bestFit="1" customWidth="1"/>
    <col min="425" max="425" width="5.7109375" bestFit="1" customWidth="1"/>
    <col min="426" max="426" width="5.7109375" customWidth="1"/>
    <col min="427" max="427" width="6.140625" bestFit="1" customWidth="1"/>
    <col min="428" max="428" width="14.28515625" bestFit="1" customWidth="1"/>
    <col min="429" max="429" width="14.28515625" customWidth="1"/>
    <col min="430" max="430" width="14.42578125" style="198" bestFit="1" customWidth="1"/>
    <col min="431" max="431" width="11.85546875" style="198" bestFit="1" customWidth="1"/>
    <col min="432" max="434" width="10.7109375" style="198" customWidth="1"/>
    <col min="435" max="435" width="2.140625" customWidth="1"/>
    <col min="436" max="436" width="8.5703125" bestFit="1" customWidth="1"/>
    <col min="437" max="437" width="10" bestFit="1" customWidth="1"/>
    <col min="438" max="438" width="5.28515625" bestFit="1" customWidth="1"/>
    <col min="439" max="439" width="5.28515625" customWidth="1"/>
    <col min="440" max="440" width="6.140625" bestFit="1" customWidth="1"/>
    <col min="441" max="441" width="6.140625" customWidth="1"/>
    <col min="442" max="442" width="9" bestFit="1" customWidth="1"/>
    <col min="443" max="444" width="12.85546875" customWidth="1"/>
    <col min="445" max="445" width="5.5703125" bestFit="1" customWidth="1"/>
    <col min="446" max="446" width="5.5703125" customWidth="1"/>
    <col min="447" max="447" width="13.7109375" customWidth="1"/>
    <col min="448" max="448" width="13.28515625" customWidth="1"/>
    <col min="449" max="450" width="7.28515625" bestFit="1" customWidth="1"/>
    <col min="451" max="451" width="5.7109375" bestFit="1" customWidth="1"/>
    <col min="452" max="452" width="5.7109375" customWidth="1"/>
    <col min="453" max="453" width="6.140625" bestFit="1" customWidth="1"/>
    <col min="454" max="454" width="14.28515625" bestFit="1" customWidth="1"/>
    <col min="455" max="455" width="14.28515625" customWidth="1"/>
    <col min="456" max="456" width="14.42578125" style="198" bestFit="1" customWidth="1"/>
    <col min="457" max="457" width="11.85546875" style="198" bestFit="1" customWidth="1"/>
    <col min="458" max="460" width="10.7109375" style="198" customWidth="1"/>
    <col min="461" max="461" width="2.140625" customWidth="1"/>
    <col min="462" max="462" width="8.5703125" bestFit="1" customWidth="1"/>
    <col min="463" max="463" width="10" bestFit="1" customWidth="1"/>
    <col min="464" max="464" width="5.28515625" bestFit="1" customWidth="1"/>
    <col min="465" max="465" width="5.28515625" customWidth="1"/>
    <col min="466" max="466" width="6.140625" bestFit="1" customWidth="1"/>
    <col min="467" max="467" width="6.140625" customWidth="1"/>
    <col min="468" max="468" width="9" bestFit="1" customWidth="1"/>
    <col min="469" max="470" width="12.85546875" customWidth="1"/>
    <col min="471" max="471" width="5.5703125" bestFit="1" customWidth="1"/>
    <col min="472" max="472" width="5.5703125" customWidth="1"/>
    <col min="473" max="473" width="13.7109375" customWidth="1"/>
    <col min="474" max="474" width="13.28515625" customWidth="1"/>
    <col min="475" max="476" width="7.28515625" bestFit="1" customWidth="1"/>
    <col min="477" max="477" width="5.7109375" bestFit="1" customWidth="1"/>
    <col min="478" max="478" width="5.7109375" customWidth="1"/>
    <col min="479" max="479" width="6.140625" bestFit="1" customWidth="1"/>
    <col min="480" max="480" width="14.28515625" bestFit="1" customWidth="1"/>
    <col min="481" max="481" width="14.28515625" customWidth="1"/>
    <col min="482" max="482" width="14.42578125" style="198" bestFit="1" customWidth="1"/>
    <col min="483" max="483" width="11.85546875" style="198" bestFit="1" customWidth="1"/>
    <col min="484" max="486" width="10.7109375" style="198" customWidth="1"/>
  </cols>
  <sheetData>
    <row r="1" spans="1:486"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v>20160617</v>
      </c>
      <c r="LA1" s="209" t="s">
        <v>1224</v>
      </c>
      <c r="LB1" s="209"/>
      <c r="LC1" s="209"/>
      <c r="LD1" s="279" t="s">
        <v>1247</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v>20160620</v>
      </c>
      <c r="MA1" s="209" t="s">
        <v>1224</v>
      </c>
      <c r="MB1" s="209"/>
      <c r="MC1" s="209"/>
      <c r="MD1" s="279" t="s">
        <v>1247</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v>20160621</v>
      </c>
      <c r="NA1" s="209" t="s">
        <v>1224</v>
      </c>
      <c r="NB1" s="209"/>
      <c r="NC1" s="209"/>
      <c r="ND1" s="279" t="s">
        <v>1247</v>
      </c>
      <c r="NE1" s="209" t="s">
        <v>1224</v>
      </c>
      <c r="NF1" s="209" t="s">
        <v>1241</v>
      </c>
      <c r="NH1" s="264" t="s">
        <v>1242</v>
      </c>
      <c r="NI1" s="264"/>
      <c r="NJ1" s="264" t="s">
        <v>1292</v>
      </c>
      <c r="NK1" s="264"/>
      <c r="NL1" s="259" t="s">
        <v>1243</v>
      </c>
      <c r="NM1" s="259"/>
      <c r="NN1" s="259" t="s">
        <v>1293</v>
      </c>
      <c r="NO1" s="259"/>
      <c r="NP1" s="216" t="s">
        <v>1294</v>
      </c>
      <c r="NQ1" s="216" t="s">
        <v>1295</v>
      </c>
      <c r="NT1" s="210" t="s">
        <v>1239</v>
      </c>
      <c r="NU1" s="210" t="s">
        <v>1240</v>
      </c>
      <c r="NV1" s="210"/>
      <c r="NW1" s="210"/>
      <c r="NX1" s="209"/>
      <c r="NY1" s="209"/>
      <c r="NZ1" s="209">
        <v>20160622</v>
      </c>
      <c r="OA1" s="209" t="s">
        <v>1224</v>
      </c>
      <c r="OB1" s="209"/>
      <c r="OC1" s="209"/>
      <c r="OD1" s="279" t="s">
        <v>1247</v>
      </c>
      <c r="OE1" s="209" t="s">
        <v>1224</v>
      </c>
      <c r="OF1" s="209" t="s">
        <v>1241</v>
      </c>
      <c r="OH1" s="264" t="s">
        <v>1242</v>
      </c>
      <c r="OI1" s="264"/>
      <c r="OJ1" s="264" t="s">
        <v>1292</v>
      </c>
      <c r="OK1" s="264"/>
      <c r="OL1" s="259" t="s">
        <v>1243</v>
      </c>
      <c r="OM1" s="259"/>
      <c r="ON1" s="259" t="s">
        <v>1293</v>
      </c>
      <c r="OO1" s="259"/>
      <c r="OP1" s="216" t="s">
        <v>1294</v>
      </c>
      <c r="OQ1" s="216" t="s">
        <v>1295</v>
      </c>
      <c r="OT1" s="210" t="s">
        <v>1239</v>
      </c>
      <c r="OU1" s="210" t="s">
        <v>1240</v>
      </c>
      <c r="OV1" s="210"/>
      <c r="OW1" s="210"/>
      <c r="OX1" s="209"/>
      <c r="OY1" s="209"/>
      <c r="OZ1" s="209">
        <f>OU12</f>
        <v>20160623</v>
      </c>
      <c r="PA1" s="209" t="s">
        <v>1224</v>
      </c>
      <c r="PB1" s="209"/>
      <c r="PC1" s="209"/>
      <c r="PD1" s="279" t="str">
        <f>OV12</f>
        <v>SEA1</v>
      </c>
      <c r="PE1" s="209" t="s">
        <v>1224</v>
      </c>
      <c r="PF1" s="209" t="s">
        <v>1241</v>
      </c>
      <c r="PH1" s="264" t="s">
        <v>1242</v>
      </c>
      <c r="PI1" s="264"/>
      <c r="PJ1" s="264" t="s">
        <v>1292</v>
      </c>
      <c r="PK1" s="264"/>
      <c r="PL1" s="259" t="s">
        <v>1243</v>
      </c>
      <c r="PM1" s="259"/>
      <c r="PN1" s="259" t="s">
        <v>1293</v>
      </c>
      <c r="PO1" s="259"/>
      <c r="PP1" s="216" t="s">
        <v>1294</v>
      </c>
      <c r="PQ1" s="216" t="s">
        <v>1295</v>
      </c>
      <c r="PT1" s="210" t="s">
        <v>1239</v>
      </c>
      <c r="PU1" s="210" t="s">
        <v>1240</v>
      </c>
      <c r="PV1" s="210"/>
      <c r="PW1" s="210"/>
      <c r="PX1" s="209"/>
      <c r="PY1" s="209"/>
      <c r="PZ1" s="209">
        <f>PU12</f>
        <v>20160624</v>
      </c>
      <c r="QA1" s="209" t="s">
        <v>1224</v>
      </c>
      <c r="QB1" s="209"/>
      <c r="QC1" s="209"/>
      <c r="QD1" s="279" t="str">
        <f>PV12</f>
        <v>SEA1</v>
      </c>
      <c r="QE1" s="209" t="s">
        <v>1224</v>
      </c>
      <c r="QF1" s="209" t="s">
        <v>1241</v>
      </c>
      <c r="QH1" s="264" t="s">
        <v>1242</v>
      </c>
      <c r="QI1" s="264"/>
      <c r="QJ1" s="264" t="s">
        <v>1292</v>
      </c>
      <c r="QK1" s="264"/>
      <c r="QL1" s="259" t="s">
        <v>1243</v>
      </c>
      <c r="QM1" s="259"/>
      <c r="QN1" s="259" t="s">
        <v>1293</v>
      </c>
      <c r="QO1" s="259"/>
      <c r="QP1" s="216" t="s">
        <v>1294</v>
      </c>
      <c r="QQ1" s="216" t="s">
        <v>1295</v>
      </c>
      <c r="QT1" s="210" t="s">
        <v>1239</v>
      </c>
      <c r="QU1" s="210" t="s">
        <v>1240</v>
      </c>
      <c r="QV1" s="210"/>
      <c r="QW1" s="210"/>
      <c r="QX1" s="209"/>
      <c r="QY1" s="209"/>
      <c r="QZ1" s="209">
        <f>QU12</f>
        <v>20160625</v>
      </c>
      <c r="RA1" s="209" t="s">
        <v>1224</v>
      </c>
      <c r="RB1" s="209"/>
      <c r="RC1" s="209"/>
      <c r="RD1" s="279" t="str">
        <f>QV12</f>
        <v>SEA1</v>
      </c>
      <c r="RE1" s="209" t="s">
        <v>1224</v>
      </c>
      <c r="RF1" s="209" t="s">
        <v>1241</v>
      </c>
      <c r="RH1" s="264" t="s">
        <v>1242</v>
      </c>
      <c r="RI1" s="264"/>
      <c r="RJ1" s="264" t="s">
        <v>1292</v>
      </c>
      <c r="RK1" s="264"/>
      <c r="RL1" s="259" t="s">
        <v>1243</v>
      </c>
      <c r="RM1" s="259"/>
      <c r="RN1" s="259" t="s">
        <v>1293</v>
      </c>
      <c r="RO1" s="259"/>
      <c r="RP1" s="216" t="s">
        <v>1294</v>
      </c>
      <c r="RQ1" s="216" t="s">
        <v>1295</v>
      </c>
    </row>
    <row r="2" spans="1:486"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
        <v>1271</v>
      </c>
      <c r="KX2" s="139">
        <v>7</v>
      </c>
      <c r="KY2" s="139"/>
      <c r="KZ2" s="205">
        <v>0.875</v>
      </c>
      <c r="LA2" s="139">
        <v>11680.029233498326</v>
      </c>
      <c r="LB2" s="139"/>
      <c r="LC2" s="139">
        <v>5</v>
      </c>
      <c r="LD2" s="205">
        <v>0.625</v>
      </c>
      <c r="LE2" s="139">
        <v>4883.9824700782792</v>
      </c>
      <c r="LF2" t="s">
        <v>1271</v>
      </c>
      <c r="LG2" t="s">
        <v>1222</v>
      </c>
      <c r="LH2" s="264">
        <v>7</v>
      </c>
      <c r="LI2" s="265">
        <v>0.875</v>
      </c>
      <c r="LJ2" s="264">
        <v>8</v>
      </c>
      <c r="LK2" s="265">
        <v>1</v>
      </c>
      <c r="LL2" s="260">
        <v>1</v>
      </c>
      <c r="LM2" s="261">
        <v>0.125</v>
      </c>
      <c r="LN2" s="260">
        <v>0</v>
      </c>
      <c r="LO2" s="265">
        <v>0</v>
      </c>
      <c r="LP2">
        <v>8</v>
      </c>
      <c r="LQ2" s="282">
        <v>8</v>
      </c>
      <c r="LT2" t="s">
        <v>1222</v>
      </c>
      <c r="LU2" s="276" t="s">
        <v>1271</v>
      </c>
      <c r="LX2" s="139">
        <v>5</v>
      </c>
      <c r="LY2" s="139"/>
      <c r="LZ2" s="205">
        <v>0.625</v>
      </c>
      <c r="MA2" s="139">
        <v>-1103.4403096854003</v>
      </c>
      <c r="MB2" s="139"/>
      <c r="MC2" s="139">
        <v>3</v>
      </c>
      <c r="MD2" s="205">
        <v>0.375</v>
      </c>
      <c r="ME2" s="139">
        <v>-3541.3244501129984</v>
      </c>
      <c r="MF2" t="s">
        <v>1272</v>
      </c>
      <c r="MG2" t="s">
        <v>1222</v>
      </c>
      <c r="MH2" s="264">
        <v>5</v>
      </c>
      <c r="MI2" s="265">
        <v>0.625</v>
      </c>
      <c r="MJ2" s="264">
        <v>8</v>
      </c>
      <c r="MK2" s="265">
        <v>1</v>
      </c>
      <c r="ML2" s="260">
        <v>3</v>
      </c>
      <c r="MM2" s="261">
        <v>0.375</v>
      </c>
      <c r="MN2" s="260">
        <v>0</v>
      </c>
      <c r="MO2" s="265">
        <v>0</v>
      </c>
      <c r="MP2">
        <v>8</v>
      </c>
      <c r="MQ2" s="282">
        <v>8</v>
      </c>
      <c r="MT2" t="s">
        <v>1222</v>
      </c>
      <c r="MU2" s="276" t="s">
        <v>1272</v>
      </c>
      <c r="MX2" s="139">
        <v>7</v>
      </c>
      <c r="MY2" s="139"/>
      <c r="MZ2" s="205">
        <v>0.875</v>
      </c>
      <c r="NA2" s="139">
        <v>5399.0570725259477</v>
      </c>
      <c r="NB2" s="139"/>
      <c r="NC2" s="139">
        <v>5</v>
      </c>
      <c r="ND2" s="205">
        <v>0.625</v>
      </c>
      <c r="NE2" s="139">
        <v>1566.1273443567252</v>
      </c>
      <c r="NF2" t="s">
        <v>1271</v>
      </c>
      <c r="NG2" t="s">
        <v>1222</v>
      </c>
      <c r="NH2" s="264">
        <v>7</v>
      </c>
      <c r="NI2" s="265">
        <v>0.875</v>
      </c>
      <c r="NJ2" s="264">
        <v>6</v>
      </c>
      <c r="NK2" s="265">
        <v>0.75</v>
      </c>
      <c r="NL2" s="260">
        <v>1</v>
      </c>
      <c r="NM2" s="261">
        <v>0.125</v>
      </c>
      <c r="NN2" s="260">
        <v>2</v>
      </c>
      <c r="NO2" s="265">
        <v>0.25</v>
      </c>
      <c r="NP2">
        <v>8</v>
      </c>
      <c r="NQ2" s="282">
        <v>8</v>
      </c>
      <c r="NT2" t="s">
        <v>1222</v>
      </c>
      <c r="NU2" s="276" t="s">
        <v>1271</v>
      </c>
      <c r="NX2" s="139">
        <v>1</v>
      </c>
      <c r="NY2" s="139"/>
      <c r="NZ2" s="205">
        <v>0.125</v>
      </c>
      <c r="OA2" s="139">
        <v>-8608.305530427544</v>
      </c>
      <c r="OB2" s="139"/>
      <c r="OC2" s="139">
        <v>6</v>
      </c>
      <c r="OD2" s="205">
        <v>0.75</v>
      </c>
      <c r="OE2" s="139">
        <v>1622.4207450766426</v>
      </c>
      <c r="OF2" t="s">
        <v>1271</v>
      </c>
      <c r="OG2" t="s">
        <v>1222</v>
      </c>
      <c r="OH2" s="264">
        <v>7</v>
      </c>
      <c r="OI2" s="265">
        <v>0.875</v>
      </c>
      <c r="OJ2" s="264">
        <v>2</v>
      </c>
      <c r="OK2" s="265">
        <v>0.25</v>
      </c>
      <c r="OL2" s="260">
        <v>1</v>
      </c>
      <c r="OM2" s="261">
        <v>0.125</v>
      </c>
      <c r="ON2" s="260">
        <v>6</v>
      </c>
      <c r="OO2" s="265">
        <v>0.75</v>
      </c>
      <c r="OP2">
        <v>8</v>
      </c>
      <c r="OQ2" s="282">
        <v>8</v>
      </c>
      <c r="OT2" t="s">
        <v>1222</v>
      </c>
      <c r="OU2" s="276" t="str">
        <f>OF2</f>
        <v>normal</v>
      </c>
      <c r="OX2" s="139">
        <f>SUMIF($C$14:$C$92,OT2,PA$14:PA$92)</f>
        <v>0</v>
      </c>
      <c r="OY2" s="139"/>
      <c r="OZ2" s="205">
        <f t="shared" ref="OZ2:OZ10" si="0">OX2/$C2</f>
        <v>0</v>
      </c>
      <c r="PA2" s="139">
        <f t="shared" ref="PA2:PA9" si="1">SUMIF($C$14:$C$92,OT2,PN$14:PN$92)</f>
        <v>0</v>
      </c>
      <c r="PB2" s="139"/>
      <c r="PC2" s="139">
        <f t="shared" ref="PC2:PC9" si="2">SUMIF($C$14:$C$92,OT2,PB$14:PB$92)</f>
        <v>0</v>
      </c>
      <c r="PD2" s="205">
        <f t="shared" ref="PD2:PD10" si="3">PC2/$C2</f>
        <v>0</v>
      </c>
      <c r="PE2" s="139">
        <f t="shared" ref="PE2:PE9" si="4">SUMIF($C$14:$C$92,OT2,PP$14:PP$92)</f>
        <v>0</v>
      </c>
      <c r="PF2" t="str">
        <f>IF(AND(PD2&lt;0.5,PE2&lt;0),"inverted","normal")</f>
        <v>normal</v>
      </c>
      <c r="PG2" t="str">
        <f>OT2</f>
        <v>currency</v>
      </c>
      <c r="PH2" s="264">
        <f t="shared" ref="PH2:PH9" si="5">SUMIFS(OZ$14:OZ$92,OZ$14:OZ$92,1,$C$14:$C$92,OT2)</f>
        <v>0</v>
      </c>
      <c r="PI2" s="265" t="e">
        <f t="shared" ref="PI2:PI10" si="6">PH2/PP2</f>
        <v>#DIV/0!</v>
      </c>
      <c r="PJ2" s="264">
        <f>SUMIFS(OU$14:OU$92,OU$14:OU$92,1,$C$14:$C$92,OT2)</f>
        <v>7</v>
      </c>
      <c r="PK2" s="265" t="e">
        <f t="shared" ref="PK2:PK10" si="7">PJ2/PP2</f>
        <v>#DIV/0!</v>
      </c>
      <c r="PL2" s="260">
        <f t="shared" ref="PL2:PL9" si="8">ABS(SUMIFS(OZ$14:OZ$92,OZ$14:OZ$92,-1,$C$14:$C$92,OT2))</f>
        <v>0</v>
      </c>
      <c r="PM2" s="261" t="e">
        <f t="shared" ref="PM2:PM10" si="9">PL2/PP2</f>
        <v>#DIV/0!</v>
      </c>
      <c r="PN2" s="260">
        <f t="shared" ref="PN2:PN9" si="10">ABS(SUMIFS(OU$14:OU$92,OU$14:OU$92,-1,$C$14:$C$92,OT2))</f>
        <v>1</v>
      </c>
      <c r="PO2" s="265" t="e">
        <f t="shared" ref="PO2:PO10" si="11">PN2/PP2</f>
        <v>#DIV/0!</v>
      </c>
      <c r="PP2">
        <f t="shared" ref="PP2:PP10" si="12">PH2+PL2</f>
        <v>0</v>
      </c>
      <c r="PQ2" s="282">
        <f>PN2+PJ2</f>
        <v>8</v>
      </c>
      <c r="PT2" t="s">
        <v>1222</v>
      </c>
      <c r="PU2" s="276" t="str">
        <f>PF2</f>
        <v>normal</v>
      </c>
      <c r="PX2" s="139">
        <f>SUMIF($C$14:$C$92,PT2,QA$14:QA$92)</f>
        <v>8</v>
      </c>
      <c r="PY2" s="139"/>
      <c r="PZ2" s="205">
        <f t="shared" ref="PZ2:PZ10" si="13">PX2/$C2</f>
        <v>1</v>
      </c>
      <c r="QA2" s="139">
        <f t="shared" ref="QA2:QA9" si="14">SUMIF($C$14:$C$92,PT2,QN$14:QN$92)</f>
        <v>0</v>
      </c>
      <c r="QB2" s="139"/>
      <c r="QC2" s="139">
        <f t="shared" ref="QC2:QC9" si="15">SUMIF($C$14:$C$92,PT2,QB$14:QB$92)</f>
        <v>8</v>
      </c>
      <c r="QD2" s="205">
        <f t="shared" ref="QD2:QD10" si="16">QC2/$C2</f>
        <v>1</v>
      </c>
      <c r="QE2" s="139">
        <f t="shared" ref="QE2:QE9" si="17">SUMIF($C$14:$C$92,PT2,QP$14:QP$92)</f>
        <v>0</v>
      </c>
      <c r="QF2" t="str">
        <f>IF(AND(QD2&lt;0.5,QE2&lt;0),"inverted","normal")</f>
        <v>normal</v>
      </c>
      <c r="QG2" t="str">
        <f>PT2</f>
        <v>currency</v>
      </c>
      <c r="QH2" s="264">
        <f t="shared" ref="QH2:QH9" si="18">SUMIFS(PZ$14:PZ$92,PZ$14:PZ$92,1,$C$14:$C$92,PT2)</f>
        <v>0</v>
      </c>
      <c r="QI2" s="265" t="e">
        <f t="shared" ref="QI2:QI10" si="19">QH2/QP2</f>
        <v>#DIV/0!</v>
      </c>
      <c r="QJ2" s="264">
        <f>SUMIFS(PU$14:PU$92,PU$14:PU$92,1,$C$14:$C$92,PT2)</f>
        <v>0</v>
      </c>
      <c r="QK2" s="265" t="e">
        <f t="shared" ref="QK2:QK10" si="20">QJ2/QP2</f>
        <v>#DIV/0!</v>
      </c>
      <c r="QL2" s="260">
        <f t="shared" ref="QL2:QL9" si="21">ABS(SUMIFS(PZ$14:PZ$92,PZ$14:PZ$92,-1,$C$14:$C$92,PT2))</f>
        <v>0</v>
      </c>
      <c r="QM2" s="261" t="e">
        <f t="shared" ref="QM2:QM10" si="22">QL2/QP2</f>
        <v>#DIV/0!</v>
      </c>
      <c r="QN2" s="260">
        <f t="shared" ref="QN2:QN9" si="23">ABS(SUMIFS(PU$14:PU$92,PU$14:PU$92,-1,$C$14:$C$92,PT2))</f>
        <v>0</v>
      </c>
      <c r="QO2" s="265" t="e">
        <f t="shared" ref="QO2:QO10" si="24">QN2/QP2</f>
        <v>#DIV/0!</v>
      </c>
      <c r="QP2">
        <f t="shared" ref="QP2:QP10" si="25">QH2+QL2</f>
        <v>0</v>
      </c>
      <c r="QQ2" s="282">
        <f>QN2+QJ2</f>
        <v>0</v>
      </c>
      <c r="QT2" t="s">
        <v>1222</v>
      </c>
      <c r="QU2" s="276" t="str">
        <f>QF2</f>
        <v>normal</v>
      </c>
      <c r="QX2" s="139">
        <f>SUMIF($C$14:$C$92,QT2,RA$14:RA$92)</f>
        <v>8</v>
      </c>
      <c r="QY2" s="139"/>
      <c r="QZ2" s="205">
        <f t="shared" ref="QZ2:QZ10" si="26">QX2/$C2</f>
        <v>1</v>
      </c>
      <c r="RA2" s="139">
        <f t="shared" ref="RA2:RA9" si="27">SUMIF($C$14:$C$92,QT2,RN$14:RN$92)</f>
        <v>0</v>
      </c>
      <c r="RB2" s="139"/>
      <c r="RC2" s="139">
        <f t="shared" ref="RC2:RC9" si="28">SUMIF($C$14:$C$92,QT2,RB$14:RB$92)</f>
        <v>8</v>
      </c>
      <c r="RD2" s="205">
        <f t="shared" ref="RD2:RD10" si="29">RC2/$C2</f>
        <v>1</v>
      </c>
      <c r="RE2" s="139">
        <f t="shared" ref="RE2:RE9" si="30">SUMIF($C$14:$C$92,QT2,RP$14:RP$92)</f>
        <v>0</v>
      </c>
      <c r="RF2" t="str">
        <f>IF(AND(RD2&lt;0.5,RE2&lt;0),"inverted","normal")</f>
        <v>normal</v>
      </c>
      <c r="RG2" t="str">
        <f>QT2</f>
        <v>currency</v>
      </c>
      <c r="RH2" s="264">
        <f t="shared" ref="RH2:RH9" si="31">SUMIFS(QZ$14:QZ$92,QZ$14:QZ$92,1,$C$14:$C$92,QT2)</f>
        <v>0</v>
      </c>
      <c r="RI2" s="265" t="e">
        <f t="shared" ref="RI2:RI10" si="32">RH2/RP2</f>
        <v>#DIV/0!</v>
      </c>
      <c r="RJ2" s="264">
        <f>SUMIFS(QU$14:QU$92,QU$14:QU$92,1,$C$14:$C$92,QT2)</f>
        <v>0</v>
      </c>
      <c r="RK2" s="265" t="e">
        <f t="shared" ref="RK2:RK10" si="33">RJ2/RP2</f>
        <v>#DIV/0!</v>
      </c>
      <c r="RL2" s="260">
        <f t="shared" ref="RL2:RL9" si="34">ABS(SUMIFS(QZ$14:QZ$92,QZ$14:QZ$92,-1,$C$14:$C$92,QT2))</f>
        <v>0</v>
      </c>
      <c r="RM2" s="261" t="e">
        <f t="shared" ref="RM2:RM10" si="35">RL2/RP2</f>
        <v>#DIV/0!</v>
      </c>
      <c r="RN2" s="260">
        <f t="shared" ref="RN2:RN9" si="36">ABS(SUMIFS(QU$14:QU$92,QU$14:QU$92,-1,$C$14:$C$92,QT2))</f>
        <v>0</v>
      </c>
      <c r="RO2" s="265" t="e">
        <f t="shared" ref="RO2:RO10" si="37">RN2/RP2</f>
        <v>#DIV/0!</v>
      </c>
      <c r="RP2">
        <f t="shared" ref="RP2:RP10" si="38">RH2+RL2</f>
        <v>0</v>
      </c>
      <c r="RQ2" s="282">
        <f>RN2+RJ2</f>
        <v>0</v>
      </c>
    </row>
    <row r="3" spans="1:486"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
        <v>1272</v>
      </c>
      <c r="KX3" s="139">
        <v>5</v>
      </c>
      <c r="KY3" s="139"/>
      <c r="KZ3" s="205">
        <v>0.7142857142857143</v>
      </c>
      <c r="LA3" s="139">
        <v>9044.9748698508283</v>
      </c>
      <c r="LB3" s="139"/>
      <c r="LC3" s="139">
        <v>2</v>
      </c>
      <c r="LD3" s="205">
        <v>0.2857142857142857</v>
      </c>
      <c r="LE3" s="139">
        <v>-9044.9748698508283</v>
      </c>
      <c r="LF3" t="s">
        <v>1272</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1272</v>
      </c>
      <c r="LX3" s="139">
        <v>2</v>
      </c>
      <c r="LY3" s="139"/>
      <c r="LZ3" s="205">
        <v>0.2857142857142857</v>
      </c>
      <c r="MA3" s="139">
        <v>-4548.2366336355381</v>
      </c>
      <c r="MB3" s="139"/>
      <c r="MC3" s="139">
        <v>2</v>
      </c>
      <c r="MD3" s="205">
        <v>0.2857142857142857</v>
      </c>
      <c r="ME3" s="139">
        <v>2181.6118807002877</v>
      </c>
      <c r="MF3" t="s">
        <v>1271</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
        <v>1271</v>
      </c>
      <c r="MX3" s="139">
        <v>3</v>
      </c>
      <c r="MY3" s="139"/>
      <c r="MZ3" s="205">
        <v>0.42857142857142855</v>
      </c>
      <c r="NA3" s="139">
        <v>-1655.8520084267354</v>
      </c>
      <c r="NB3" s="139"/>
      <c r="NC3" s="139">
        <v>2</v>
      </c>
      <c r="ND3" s="205">
        <v>0.2857142857142857</v>
      </c>
      <c r="NE3" s="139">
        <v>-1488.3157658525706</v>
      </c>
      <c r="NF3" t="s">
        <v>1272</v>
      </c>
      <c r="NG3" t="s">
        <v>293</v>
      </c>
      <c r="NH3" s="264">
        <v>2</v>
      </c>
      <c r="NI3" s="265">
        <v>0.2857142857142857</v>
      </c>
      <c r="NJ3" s="264">
        <v>4</v>
      </c>
      <c r="NK3" s="265">
        <v>0.5714285714285714</v>
      </c>
      <c r="NL3" s="260">
        <v>5</v>
      </c>
      <c r="NM3" s="261">
        <v>0.7142857142857143</v>
      </c>
      <c r="NN3" s="260">
        <v>3</v>
      </c>
      <c r="NO3" s="265">
        <v>0.42857142857142855</v>
      </c>
      <c r="NP3">
        <v>7</v>
      </c>
      <c r="NQ3" s="282">
        <v>7</v>
      </c>
      <c r="NT3" s="1" t="s">
        <v>293</v>
      </c>
      <c r="NU3" s="276" t="s">
        <v>1272</v>
      </c>
      <c r="NX3" s="139">
        <v>4</v>
      </c>
      <c r="NY3" s="139"/>
      <c r="NZ3" s="205">
        <v>0.5714285714285714</v>
      </c>
      <c r="OA3" s="139">
        <v>1719.9770223185592</v>
      </c>
      <c r="OB3" s="139"/>
      <c r="OC3" s="139">
        <v>6</v>
      </c>
      <c r="OD3" s="205">
        <v>0.8571428571428571</v>
      </c>
      <c r="OE3" s="139">
        <v>4724.628853064014</v>
      </c>
      <c r="OF3" t="s">
        <v>1271</v>
      </c>
      <c r="OG3" t="s">
        <v>293</v>
      </c>
      <c r="OH3" s="264">
        <v>6</v>
      </c>
      <c r="OI3" s="265">
        <v>0.8571428571428571</v>
      </c>
      <c r="OJ3" s="264">
        <v>3</v>
      </c>
      <c r="OK3" s="265">
        <v>0.42857142857142855</v>
      </c>
      <c r="OL3" s="260">
        <v>1</v>
      </c>
      <c r="OM3" s="261">
        <v>0.14285714285714285</v>
      </c>
      <c r="ON3" s="260">
        <v>4</v>
      </c>
      <c r="OO3" s="265">
        <v>0.5714285714285714</v>
      </c>
      <c r="OP3">
        <v>7</v>
      </c>
      <c r="OQ3" s="282">
        <v>7</v>
      </c>
      <c r="OT3" s="1" t="s">
        <v>293</v>
      </c>
      <c r="OU3" s="276" t="str">
        <f t="shared" ref="OU3:OU9" si="40">OF3</f>
        <v>normal</v>
      </c>
      <c r="OX3" s="139">
        <f>SUMIF($C$14:$C$92,OT3,PA$14:PA$92)</f>
        <v>0</v>
      </c>
      <c r="OY3" s="139"/>
      <c r="OZ3" s="205">
        <f t="shared" si="0"/>
        <v>0</v>
      </c>
      <c r="PA3" s="139">
        <f t="shared" si="1"/>
        <v>0</v>
      </c>
      <c r="PB3" s="139"/>
      <c r="PC3" s="139">
        <f t="shared" si="2"/>
        <v>0</v>
      </c>
      <c r="PD3" s="205">
        <f t="shared" si="3"/>
        <v>0</v>
      </c>
      <c r="PE3" s="139">
        <f t="shared" si="4"/>
        <v>0</v>
      </c>
      <c r="PF3" t="str">
        <f>IF(AND(PD3&lt;0.5,PE3&lt;0),"inverted","normal")</f>
        <v>normal</v>
      </c>
      <c r="PG3" t="str">
        <f t="shared" ref="PG3:PG9" si="41">OT3</f>
        <v>energy</v>
      </c>
      <c r="PH3" s="264">
        <f t="shared" si="5"/>
        <v>0</v>
      </c>
      <c r="PI3" s="265" t="e">
        <f t="shared" si="6"/>
        <v>#DIV/0!</v>
      </c>
      <c r="PJ3" s="264">
        <f t="shared" ref="PJ3:PJ9" si="42">SUMIFS(OU$14:OU$92,OU$14:OU$92,1,$C$14:$C$92,OT3)</f>
        <v>4</v>
      </c>
      <c r="PK3" s="265" t="e">
        <f t="shared" si="7"/>
        <v>#DIV/0!</v>
      </c>
      <c r="PL3" s="260">
        <f t="shared" si="8"/>
        <v>0</v>
      </c>
      <c r="PM3" s="261" t="e">
        <f t="shared" si="9"/>
        <v>#DIV/0!</v>
      </c>
      <c r="PN3" s="260">
        <f t="shared" si="10"/>
        <v>3</v>
      </c>
      <c r="PO3" s="265" t="e">
        <f t="shared" si="11"/>
        <v>#DIV/0!</v>
      </c>
      <c r="PP3">
        <f t="shared" si="12"/>
        <v>0</v>
      </c>
      <c r="PQ3" s="282">
        <f t="shared" ref="PQ3:PQ9" si="43">PN3+PJ3</f>
        <v>7</v>
      </c>
      <c r="PT3" s="1" t="s">
        <v>293</v>
      </c>
      <c r="PU3" s="276" t="str">
        <f t="shared" ref="PU3:PU9" si="44">PF3</f>
        <v>normal</v>
      </c>
      <c r="PX3" s="139">
        <f>SUMIF($C$14:$C$92,PT3,QA$14:QA$92)</f>
        <v>7</v>
      </c>
      <c r="PY3" s="139"/>
      <c r="PZ3" s="205">
        <f t="shared" si="13"/>
        <v>1</v>
      </c>
      <c r="QA3" s="139">
        <f t="shared" si="14"/>
        <v>0</v>
      </c>
      <c r="QB3" s="139"/>
      <c r="QC3" s="139">
        <f t="shared" si="15"/>
        <v>7</v>
      </c>
      <c r="QD3" s="205">
        <f t="shared" si="16"/>
        <v>1</v>
      </c>
      <c r="QE3" s="139">
        <f t="shared" si="17"/>
        <v>0</v>
      </c>
      <c r="QF3" t="str">
        <f>IF(AND(QD3&lt;0.5,QE3&lt;0),"inverted","normal")</f>
        <v>normal</v>
      </c>
      <c r="QG3" t="str">
        <f t="shared" ref="QG3:QG9" si="45">PT3</f>
        <v>energy</v>
      </c>
      <c r="QH3" s="264">
        <f t="shared" si="18"/>
        <v>0</v>
      </c>
      <c r="QI3" s="265" t="e">
        <f t="shared" si="19"/>
        <v>#DIV/0!</v>
      </c>
      <c r="QJ3" s="264">
        <f t="shared" ref="QJ3:QJ9" si="46">SUMIFS(PU$14:PU$92,PU$14:PU$92,1,$C$14:$C$92,PT3)</f>
        <v>0</v>
      </c>
      <c r="QK3" s="265" t="e">
        <f t="shared" si="20"/>
        <v>#DIV/0!</v>
      </c>
      <c r="QL3" s="260">
        <f t="shared" si="21"/>
        <v>0</v>
      </c>
      <c r="QM3" s="261" t="e">
        <f t="shared" si="22"/>
        <v>#DIV/0!</v>
      </c>
      <c r="QN3" s="260">
        <f t="shared" si="23"/>
        <v>0</v>
      </c>
      <c r="QO3" s="265" t="e">
        <f t="shared" si="24"/>
        <v>#DIV/0!</v>
      </c>
      <c r="QP3">
        <f t="shared" si="25"/>
        <v>0</v>
      </c>
      <c r="QQ3" s="282">
        <f t="shared" ref="QQ3:QQ9" si="47">QN3+QJ3</f>
        <v>0</v>
      </c>
      <c r="QT3" s="1" t="s">
        <v>293</v>
      </c>
      <c r="QU3" s="276" t="str">
        <f t="shared" ref="QU3:QU9" si="48">QF3</f>
        <v>normal</v>
      </c>
      <c r="QX3" s="139">
        <f>SUMIF($C$14:$C$92,QT3,RA$14:RA$92)</f>
        <v>7</v>
      </c>
      <c r="QY3" s="139"/>
      <c r="QZ3" s="205">
        <f t="shared" si="26"/>
        <v>1</v>
      </c>
      <c r="RA3" s="139">
        <f t="shared" si="27"/>
        <v>0</v>
      </c>
      <c r="RB3" s="139"/>
      <c r="RC3" s="139">
        <f t="shared" si="28"/>
        <v>7</v>
      </c>
      <c r="RD3" s="205">
        <f t="shared" si="29"/>
        <v>1</v>
      </c>
      <c r="RE3" s="139">
        <f t="shared" si="30"/>
        <v>0</v>
      </c>
      <c r="RF3" t="str">
        <f>IF(AND(RD3&lt;0.5,RE3&lt;0),"inverted","normal")</f>
        <v>normal</v>
      </c>
      <c r="RG3" t="str">
        <f t="shared" ref="RG3:RG9" si="49">QT3</f>
        <v>energy</v>
      </c>
      <c r="RH3" s="264">
        <f t="shared" si="31"/>
        <v>0</v>
      </c>
      <c r="RI3" s="265" t="e">
        <f t="shared" si="32"/>
        <v>#DIV/0!</v>
      </c>
      <c r="RJ3" s="264">
        <f t="shared" ref="RJ3:RJ9" si="50">SUMIFS(QU$14:QU$92,QU$14:QU$92,1,$C$14:$C$92,QT3)</f>
        <v>0</v>
      </c>
      <c r="RK3" s="265" t="e">
        <f t="shared" si="33"/>
        <v>#DIV/0!</v>
      </c>
      <c r="RL3" s="260">
        <f t="shared" si="34"/>
        <v>0</v>
      </c>
      <c r="RM3" s="261" t="e">
        <f t="shared" si="35"/>
        <v>#DIV/0!</v>
      </c>
      <c r="RN3" s="260">
        <f t="shared" si="36"/>
        <v>0</v>
      </c>
      <c r="RO3" s="265" t="e">
        <f t="shared" si="37"/>
        <v>#DIV/0!</v>
      </c>
      <c r="RP3">
        <f t="shared" si="38"/>
        <v>0</v>
      </c>
      <c r="RQ3" s="282">
        <f t="shared" ref="RQ3:RQ9" si="51">RN3+RJ3</f>
        <v>0</v>
      </c>
    </row>
    <row r="4" spans="1:486"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
        <v>1272</v>
      </c>
      <c r="KX4" s="139">
        <v>4</v>
      </c>
      <c r="KY4" s="139"/>
      <c r="KZ4" s="205">
        <v>0.4</v>
      </c>
      <c r="LA4" s="139">
        <v>-1406.1929442534188</v>
      </c>
      <c r="LB4" s="139"/>
      <c r="LC4" s="139">
        <v>6</v>
      </c>
      <c r="LD4" s="205">
        <v>0.6</v>
      </c>
      <c r="LE4" s="139">
        <v>5254.5130544141521</v>
      </c>
      <c r="LF4" t="s">
        <v>1271</v>
      </c>
      <c r="LG4" t="s">
        <v>302</v>
      </c>
      <c r="LH4" s="264">
        <v>1</v>
      </c>
      <c r="LI4" s="265">
        <v>0.1</v>
      </c>
      <c r="LJ4" s="264">
        <v>7</v>
      </c>
      <c r="LK4" s="265">
        <v>0.7</v>
      </c>
      <c r="LL4" s="260">
        <v>9</v>
      </c>
      <c r="LM4" s="261">
        <v>0.9</v>
      </c>
      <c r="LN4" s="260">
        <v>3</v>
      </c>
      <c r="LO4" s="265">
        <v>0.3</v>
      </c>
      <c r="LP4">
        <v>10</v>
      </c>
      <c r="LQ4" s="282">
        <v>10</v>
      </c>
      <c r="LT4" s="1" t="s">
        <v>302</v>
      </c>
      <c r="LU4" s="276" t="s">
        <v>1271</v>
      </c>
      <c r="LX4" s="139">
        <v>4</v>
      </c>
      <c r="LY4" s="139"/>
      <c r="LZ4" s="205">
        <v>0.4</v>
      </c>
      <c r="MA4" s="139">
        <v>-1597.279372074699</v>
      </c>
      <c r="MB4" s="139"/>
      <c r="MC4" s="139">
        <v>8</v>
      </c>
      <c r="MD4" s="205">
        <v>0.8</v>
      </c>
      <c r="ME4" s="139">
        <v>12199.789035854237</v>
      </c>
      <c r="MF4" t="s">
        <v>1271</v>
      </c>
      <c r="MG4" t="s">
        <v>302</v>
      </c>
      <c r="MH4" s="264">
        <v>0</v>
      </c>
      <c r="MI4" s="265">
        <v>0</v>
      </c>
      <c r="MJ4" s="264">
        <v>6</v>
      </c>
      <c r="MK4" s="265">
        <v>0.6</v>
      </c>
      <c r="ML4" s="260">
        <v>10</v>
      </c>
      <c r="MM4" s="261">
        <v>1</v>
      </c>
      <c r="MN4" s="260">
        <v>4</v>
      </c>
      <c r="MO4" s="265">
        <v>0.4</v>
      </c>
      <c r="MP4">
        <v>10</v>
      </c>
      <c r="MQ4" s="282">
        <v>10</v>
      </c>
      <c r="MT4" s="1" t="s">
        <v>302</v>
      </c>
      <c r="MU4" s="276" t="s">
        <v>1271</v>
      </c>
      <c r="MX4" s="139">
        <v>4</v>
      </c>
      <c r="MY4" s="139"/>
      <c r="MZ4" s="205">
        <v>0.4</v>
      </c>
      <c r="NA4" s="139">
        <v>736.27128173070753</v>
      </c>
      <c r="NB4" s="139"/>
      <c r="NC4" s="139">
        <v>6</v>
      </c>
      <c r="ND4" s="205">
        <v>0.6</v>
      </c>
      <c r="NE4" s="139">
        <v>1030.2524794692758</v>
      </c>
      <c r="NF4" t="s">
        <v>1271</v>
      </c>
      <c r="NG4" t="s">
        <v>302</v>
      </c>
      <c r="NH4" s="264">
        <v>4</v>
      </c>
      <c r="NI4" s="265">
        <v>0.4</v>
      </c>
      <c r="NJ4" s="264">
        <v>2</v>
      </c>
      <c r="NK4" s="265">
        <v>0.2</v>
      </c>
      <c r="NL4" s="260">
        <v>6</v>
      </c>
      <c r="NM4" s="261">
        <v>0.6</v>
      </c>
      <c r="NN4" s="260">
        <v>8</v>
      </c>
      <c r="NO4" s="265">
        <v>0.8</v>
      </c>
      <c r="NP4">
        <v>10</v>
      </c>
      <c r="NQ4" s="282">
        <v>10</v>
      </c>
      <c r="NT4" s="1" t="s">
        <v>302</v>
      </c>
      <c r="NU4" s="276" t="s">
        <v>1271</v>
      </c>
      <c r="NX4" s="139">
        <v>7</v>
      </c>
      <c r="NY4" s="139"/>
      <c r="NZ4" s="205">
        <v>0.7</v>
      </c>
      <c r="OA4" s="139">
        <v>4998.428784250953</v>
      </c>
      <c r="OB4" s="139"/>
      <c r="OC4" s="139">
        <v>7</v>
      </c>
      <c r="OD4" s="205">
        <v>0.7</v>
      </c>
      <c r="OE4" s="139">
        <v>6972.9665916350577</v>
      </c>
      <c r="OF4" t="s">
        <v>1271</v>
      </c>
      <c r="OG4" t="s">
        <v>302</v>
      </c>
      <c r="OH4" s="264">
        <v>1</v>
      </c>
      <c r="OI4" s="265">
        <v>0.1</v>
      </c>
      <c r="OJ4" s="264">
        <v>2</v>
      </c>
      <c r="OK4" s="265">
        <v>0.2</v>
      </c>
      <c r="OL4" s="260">
        <v>9</v>
      </c>
      <c r="OM4" s="261">
        <v>0.9</v>
      </c>
      <c r="ON4" s="260">
        <v>8</v>
      </c>
      <c r="OO4" s="265">
        <v>0.8</v>
      </c>
      <c r="OP4">
        <v>10</v>
      </c>
      <c r="OQ4" s="282">
        <v>10</v>
      </c>
      <c r="OT4" s="1" t="s">
        <v>302</v>
      </c>
      <c r="OU4" s="276" t="str">
        <f t="shared" si="40"/>
        <v>normal</v>
      </c>
      <c r="OX4" s="139">
        <f t="shared" ref="OX4:OX9" si="52">SUMIF($C$14:$C$92,OT4,PA$14:PA$92)</f>
        <v>0</v>
      </c>
      <c r="OY4" s="139"/>
      <c r="OZ4" s="205">
        <f t="shared" si="0"/>
        <v>0</v>
      </c>
      <c r="PA4" s="139">
        <f t="shared" si="1"/>
        <v>0</v>
      </c>
      <c r="PB4" s="139"/>
      <c r="PC4" s="139">
        <f t="shared" si="2"/>
        <v>0</v>
      </c>
      <c r="PD4" s="205">
        <f t="shared" si="3"/>
        <v>0</v>
      </c>
      <c r="PE4" s="139">
        <f t="shared" si="4"/>
        <v>0</v>
      </c>
      <c r="PF4" t="str">
        <f t="shared" ref="PF4:PF9" si="53">IF(AND(PD4&lt;0.5,PE4&lt;0),"inverted","normal")</f>
        <v>normal</v>
      </c>
      <c r="PG4" t="str">
        <f t="shared" si="41"/>
        <v>grain</v>
      </c>
      <c r="PH4" s="264">
        <f t="shared" si="5"/>
        <v>0</v>
      </c>
      <c r="PI4" s="265" t="e">
        <f t="shared" si="6"/>
        <v>#DIV/0!</v>
      </c>
      <c r="PJ4" s="264">
        <f t="shared" si="42"/>
        <v>2</v>
      </c>
      <c r="PK4" s="265" t="e">
        <f t="shared" si="7"/>
        <v>#DIV/0!</v>
      </c>
      <c r="PL4" s="260">
        <f t="shared" si="8"/>
        <v>0</v>
      </c>
      <c r="PM4" s="261" t="e">
        <f t="shared" si="9"/>
        <v>#DIV/0!</v>
      </c>
      <c r="PN4" s="260">
        <f t="shared" si="10"/>
        <v>8</v>
      </c>
      <c r="PO4" s="265" t="e">
        <f t="shared" si="11"/>
        <v>#DIV/0!</v>
      </c>
      <c r="PP4">
        <f t="shared" si="12"/>
        <v>0</v>
      </c>
      <c r="PQ4" s="282">
        <f t="shared" si="43"/>
        <v>10</v>
      </c>
      <c r="PT4" s="1" t="s">
        <v>302</v>
      </c>
      <c r="PU4" s="276" t="str">
        <f t="shared" si="44"/>
        <v>normal</v>
      </c>
      <c r="PX4" s="139">
        <f t="shared" ref="PX4:PX9" si="54">SUMIF($C$14:$C$92,PT4,QA$14:QA$92)</f>
        <v>10</v>
      </c>
      <c r="PY4" s="139"/>
      <c r="PZ4" s="205">
        <f t="shared" si="13"/>
        <v>1</v>
      </c>
      <c r="QA4" s="139">
        <f t="shared" si="14"/>
        <v>0</v>
      </c>
      <c r="QB4" s="139"/>
      <c r="QC4" s="139">
        <f t="shared" si="15"/>
        <v>10</v>
      </c>
      <c r="QD4" s="205">
        <f t="shared" si="16"/>
        <v>1</v>
      </c>
      <c r="QE4" s="139">
        <f t="shared" si="17"/>
        <v>0</v>
      </c>
      <c r="QF4" t="str">
        <f t="shared" ref="QF4:QF9" si="55">IF(AND(QD4&lt;0.5,QE4&lt;0),"inverted","normal")</f>
        <v>normal</v>
      </c>
      <c r="QG4" t="str">
        <f t="shared" si="45"/>
        <v>grain</v>
      </c>
      <c r="QH4" s="264">
        <f t="shared" si="18"/>
        <v>0</v>
      </c>
      <c r="QI4" s="265" t="e">
        <f t="shared" si="19"/>
        <v>#DIV/0!</v>
      </c>
      <c r="QJ4" s="264">
        <f t="shared" si="46"/>
        <v>0</v>
      </c>
      <c r="QK4" s="265" t="e">
        <f t="shared" si="20"/>
        <v>#DIV/0!</v>
      </c>
      <c r="QL4" s="260">
        <f t="shared" si="21"/>
        <v>0</v>
      </c>
      <c r="QM4" s="261" t="e">
        <f t="shared" si="22"/>
        <v>#DIV/0!</v>
      </c>
      <c r="QN4" s="260">
        <f t="shared" si="23"/>
        <v>0</v>
      </c>
      <c r="QO4" s="265" t="e">
        <f t="shared" si="24"/>
        <v>#DIV/0!</v>
      </c>
      <c r="QP4">
        <f t="shared" si="25"/>
        <v>0</v>
      </c>
      <c r="QQ4" s="282">
        <f t="shared" si="47"/>
        <v>0</v>
      </c>
      <c r="QT4" s="1" t="s">
        <v>302</v>
      </c>
      <c r="QU4" s="276" t="str">
        <f t="shared" si="48"/>
        <v>normal</v>
      </c>
      <c r="QX4" s="139">
        <f t="shared" ref="QX4:QX9" si="56">SUMIF($C$14:$C$92,QT4,RA$14:RA$92)</f>
        <v>10</v>
      </c>
      <c r="QY4" s="139"/>
      <c r="QZ4" s="205">
        <f t="shared" si="26"/>
        <v>1</v>
      </c>
      <c r="RA4" s="139">
        <f t="shared" si="27"/>
        <v>0</v>
      </c>
      <c r="RB4" s="139"/>
      <c r="RC4" s="139">
        <f t="shared" si="28"/>
        <v>10</v>
      </c>
      <c r="RD4" s="205">
        <f t="shared" si="29"/>
        <v>1</v>
      </c>
      <c r="RE4" s="139">
        <f t="shared" si="30"/>
        <v>0</v>
      </c>
      <c r="RF4" t="str">
        <f t="shared" ref="RF4:RF9" si="57">IF(AND(RD4&lt;0.5,RE4&lt;0),"inverted","normal")</f>
        <v>normal</v>
      </c>
      <c r="RG4" t="str">
        <f t="shared" si="49"/>
        <v>grain</v>
      </c>
      <c r="RH4" s="264">
        <f t="shared" si="31"/>
        <v>0</v>
      </c>
      <c r="RI4" s="265" t="e">
        <f t="shared" si="32"/>
        <v>#DIV/0!</v>
      </c>
      <c r="RJ4" s="264">
        <f t="shared" si="50"/>
        <v>0</v>
      </c>
      <c r="RK4" s="265" t="e">
        <f t="shared" si="33"/>
        <v>#DIV/0!</v>
      </c>
      <c r="RL4" s="260">
        <f t="shared" si="34"/>
        <v>0</v>
      </c>
      <c r="RM4" s="261" t="e">
        <f t="shared" si="35"/>
        <v>#DIV/0!</v>
      </c>
      <c r="RN4" s="260">
        <f t="shared" si="36"/>
        <v>0</v>
      </c>
      <c r="RO4" s="265" t="e">
        <f t="shared" si="37"/>
        <v>#DIV/0!</v>
      </c>
      <c r="RP4">
        <f t="shared" si="38"/>
        <v>0</v>
      </c>
      <c r="RQ4" s="282">
        <f t="shared" si="51"/>
        <v>0</v>
      </c>
    </row>
    <row r="5" spans="1:486"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1271</v>
      </c>
      <c r="KX5" s="139">
        <v>9</v>
      </c>
      <c r="KY5" s="139"/>
      <c r="KZ5" s="205">
        <v>0.40909090909090912</v>
      </c>
      <c r="LA5" s="139">
        <v>-16630.998454726876</v>
      </c>
      <c r="LB5" s="139"/>
      <c r="LC5" s="139">
        <v>11</v>
      </c>
      <c r="LD5" s="205">
        <v>0.5</v>
      </c>
      <c r="LE5" s="139">
        <v>-8419.9173874349108</v>
      </c>
      <c r="LF5" t="s">
        <v>1271</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1271</v>
      </c>
      <c r="LX5" s="139">
        <v>12</v>
      </c>
      <c r="LY5" s="139"/>
      <c r="LZ5" s="205">
        <v>0.54545454545454541</v>
      </c>
      <c r="MA5" s="139">
        <v>637.64034284135676</v>
      </c>
      <c r="MB5" s="139"/>
      <c r="MC5" s="139">
        <v>9</v>
      </c>
      <c r="MD5" s="205">
        <v>0.40909090909090912</v>
      </c>
      <c r="ME5" s="139">
        <v>-2720.6855610388216</v>
      </c>
      <c r="MF5" t="s">
        <v>1272</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
        <v>1272</v>
      </c>
      <c r="MX5" s="139">
        <v>11</v>
      </c>
      <c r="MY5" s="139"/>
      <c r="MZ5" s="205">
        <v>0.5</v>
      </c>
      <c r="NA5" s="139">
        <v>424.26543121913431</v>
      </c>
      <c r="NB5" s="139"/>
      <c r="NC5" s="139">
        <v>10</v>
      </c>
      <c r="ND5" s="205">
        <v>0.45454545454545453</v>
      </c>
      <c r="NE5" s="139">
        <v>-2202.3094782583062</v>
      </c>
      <c r="NF5" t="s">
        <v>1272</v>
      </c>
      <c r="NG5" t="s">
        <v>299</v>
      </c>
      <c r="NH5" s="264">
        <v>13</v>
      </c>
      <c r="NI5" s="265">
        <v>0.59090909090909094</v>
      </c>
      <c r="NJ5" s="264">
        <v>16</v>
      </c>
      <c r="NK5" s="265">
        <v>0.72727272727272729</v>
      </c>
      <c r="NL5" s="260">
        <v>9</v>
      </c>
      <c r="NM5" s="261">
        <v>0.40909090909090912</v>
      </c>
      <c r="NN5" s="260">
        <v>6</v>
      </c>
      <c r="NO5" s="265">
        <v>0.27272727272727271</v>
      </c>
      <c r="NP5">
        <v>22</v>
      </c>
      <c r="NQ5" s="282">
        <v>22</v>
      </c>
      <c r="NT5" s="1" t="s">
        <v>299</v>
      </c>
      <c r="NU5" s="276" t="s">
        <v>1272</v>
      </c>
      <c r="NX5" s="139">
        <v>14</v>
      </c>
      <c r="NY5" s="139"/>
      <c r="NZ5" s="205">
        <v>0.63636363636363635</v>
      </c>
      <c r="OA5" s="139">
        <v>7881.5058255314143</v>
      </c>
      <c r="OB5" s="139"/>
      <c r="OC5" s="139">
        <v>11</v>
      </c>
      <c r="OD5" s="205">
        <v>0.5</v>
      </c>
      <c r="OE5" s="139">
        <v>9074.5732422053989</v>
      </c>
      <c r="OF5" t="s">
        <v>1271</v>
      </c>
      <c r="OG5" t="s">
        <v>299</v>
      </c>
      <c r="OH5" s="264">
        <v>20</v>
      </c>
      <c r="OI5" s="265">
        <v>0.90909090909090906</v>
      </c>
      <c r="OJ5" s="264">
        <v>16</v>
      </c>
      <c r="OK5" s="265">
        <v>0.72727272727272729</v>
      </c>
      <c r="OL5" s="260">
        <v>2</v>
      </c>
      <c r="OM5" s="261">
        <v>9.0909090909090912E-2</v>
      </c>
      <c r="ON5" s="260">
        <v>6</v>
      </c>
      <c r="OO5" s="265">
        <v>0.27272727272727271</v>
      </c>
      <c r="OP5">
        <v>22</v>
      </c>
      <c r="OQ5" s="282">
        <v>22</v>
      </c>
      <c r="OT5" s="1" t="s">
        <v>299</v>
      </c>
      <c r="OU5" s="276" t="str">
        <f t="shared" si="40"/>
        <v>normal</v>
      </c>
      <c r="OX5" s="139">
        <f t="shared" si="52"/>
        <v>0</v>
      </c>
      <c r="OY5" s="139"/>
      <c r="OZ5" s="205">
        <f t="shared" si="0"/>
        <v>0</v>
      </c>
      <c r="PA5" s="139">
        <f t="shared" si="1"/>
        <v>0</v>
      </c>
      <c r="PB5" s="139"/>
      <c r="PC5" s="139">
        <f t="shared" si="2"/>
        <v>0</v>
      </c>
      <c r="PD5" s="205">
        <f t="shared" si="3"/>
        <v>0</v>
      </c>
      <c r="PE5" s="139">
        <f t="shared" si="4"/>
        <v>0</v>
      </c>
      <c r="PF5" t="str">
        <f t="shared" si="53"/>
        <v>normal</v>
      </c>
      <c r="PG5" t="str">
        <f t="shared" si="41"/>
        <v>index</v>
      </c>
      <c r="PH5" s="264">
        <f t="shared" si="5"/>
        <v>0</v>
      </c>
      <c r="PI5" s="265" t="e">
        <f t="shared" si="6"/>
        <v>#DIV/0!</v>
      </c>
      <c r="PJ5" s="264">
        <f t="shared" si="42"/>
        <v>14</v>
      </c>
      <c r="PK5" s="265" t="e">
        <f t="shared" si="7"/>
        <v>#DIV/0!</v>
      </c>
      <c r="PL5" s="260">
        <f t="shared" si="8"/>
        <v>0</v>
      </c>
      <c r="PM5" s="261" t="e">
        <f t="shared" si="9"/>
        <v>#DIV/0!</v>
      </c>
      <c r="PN5" s="260">
        <f t="shared" si="10"/>
        <v>8</v>
      </c>
      <c r="PO5" s="265" t="e">
        <f t="shared" si="11"/>
        <v>#DIV/0!</v>
      </c>
      <c r="PP5">
        <f t="shared" si="12"/>
        <v>0</v>
      </c>
      <c r="PQ5" s="282">
        <f t="shared" si="43"/>
        <v>22</v>
      </c>
      <c r="PT5" s="1" t="s">
        <v>299</v>
      </c>
      <c r="PU5" s="276" t="str">
        <f t="shared" si="44"/>
        <v>normal</v>
      </c>
      <c r="PX5" s="139">
        <f t="shared" si="54"/>
        <v>22</v>
      </c>
      <c r="PY5" s="139"/>
      <c r="PZ5" s="205">
        <f t="shared" si="13"/>
        <v>1</v>
      </c>
      <c r="QA5" s="139">
        <f t="shared" si="14"/>
        <v>0</v>
      </c>
      <c r="QB5" s="139"/>
      <c r="QC5" s="139">
        <f t="shared" si="15"/>
        <v>22</v>
      </c>
      <c r="QD5" s="205">
        <f t="shared" si="16"/>
        <v>1</v>
      </c>
      <c r="QE5" s="139">
        <f t="shared" si="17"/>
        <v>0</v>
      </c>
      <c r="QF5" t="str">
        <f t="shared" si="55"/>
        <v>normal</v>
      </c>
      <c r="QG5" t="str">
        <f t="shared" si="45"/>
        <v>index</v>
      </c>
      <c r="QH5" s="264">
        <f t="shared" si="18"/>
        <v>0</v>
      </c>
      <c r="QI5" s="265" t="e">
        <f t="shared" si="19"/>
        <v>#DIV/0!</v>
      </c>
      <c r="QJ5" s="264">
        <f t="shared" si="46"/>
        <v>0</v>
      </c>
      <c r="QK5" s="265" t="e">
        <f t="shared" si="20"/>
        <v>#DIV/0!</v>
      </c>
      <c r="QL5" s="260">
        <f t="shared" si="21"/>
        <v>0</v>
      </c>
      <c r="QM5" s="261" t="e">
        <f t="shared" si="22"/>
        <v>#DIV/0!</v>
      </c>
      <c r="QN5" s="260">
        <f t="shared" si="23"/>
        <v>0</v>
      </c>
      <c r="QO5" s="265" t="e">
        <f t="shared" si="24"/>
        <v>#DIV/0!</v>
      </c>
      <c r="QP5">
        <f t="shared" si="25"/>
        <v>0</v>
      </c>
      <c r="QQ5" s="282">
        <f t="shared" si="47"/>
        <v>0</v>
      </c>
      <c r="QT5" s="1" t="s">
        <v>299</v>
      </c>
      <c r="QU5" s="276" t="str">
        <f t="shared" si="48"/>
        <v>normal</v>
      </c>
      <c r="QX5" s="139">
        <f t="shared" si="56"/>
        <v>22</v>
      </c>
      <c r="QY5" s="139"/>
      <c r="QZ5" s="205">
        <f t="shared" si="26"/>
        <v>1</v>
      </c>
      <c r="RA5" s="139">
        <f t="shared" si="27"/>
        <v>0</v>
      </c>
      <c r="RB5" s="139"/>
      <c r="RC5" s="139">
        <f t="shared" si="28"/>
        <v>22</v>
      </c>
      <c r="RD5" s="205">
        <f t="shared" si="29"/>
        <v>1</v>
      </c>
      <c r="RE5" s="139">
        <f t="shared" si="30"/>
        <v>0</v>
      </c>
      <c r="RF5" t="str">
        <f t="shared" si="57"/>
        <v>normal</v>
      </c>
      <c r="RG5" t="str">
        <f t="shared" si="49"/>
        <v>index</v>
      </c>
      <c r="RH5" s="264">
        <f t="shared" si="31"/>
        <v>0</v>
      </c>
      <c r="RI5" s="265" t="e">
        <f t="shared" si="32"/>
        <v>#DIV/0!</v>
      </c>
      <c r="RJ5" s="264">
        <f t="shared" si="50"/>
        <v>0</v>
      </c>
      <c r="RK5" s="265" t="e">
        <f t="shared" si="33"/>
        <v>#DIV/0!</v>
      </c>
      <c r="RL5" s="260">
        <f t="shared" si="34"/>
        <v>0</v>
      </c>
      <c r="RM5" s="261" t="e">
        <f t="shared" si="35"/>
        <v>#DIV/0!</v>
      </c>
      <c r="RN5" s="260">
        <f t="shared" si="36"/>
        <v>0</v>
      </c>
      <c r="RO5" s="265" t="e">
        <f t="shared" si="37"/>
        <v>#DIV/0!</v>
      </c>
      <c r="RP5">
        <f t="shared" si="38"/>
        <v>0</v>
      </c>
      <c r="RQ5" s="282">
        <f t="shared" si="51"/>
        <v>0</v>
      </c>
    </row>
    <row r="6" spans="1:486"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
        <v>1272</v>
      </c>
      <c r="KX6" s="139">
        <v>2</v>
      </c>
      <c r="KY6" s="139"/>
      <c r="KZ6" s="205">
        <v>0.66666666666666663</v>
      </c>
      <c r="LA6" s="139">
        <v>1816.2606892746676</v>
      </c>
      <c r="LB6" s="139"/>
      <c r="LC6" s="139">
        <v>1</v>
      </c>
      <c r="LD6" s="205">
        <v>0.33333333333333331</v>
      </c>
      <c r="LE6" s="139">
        <v>-1816.2606892746676</v>
      </c>
      <c r="LF6" t="s">
        <v>1272</v>
      </c>
      <c r="LG6" t="s">
        <v>318</v>
      </c>
      <c r="LH6" s="264">
        <v>0</v>
      </c>
      <c r="LI6" s="265">
        <v>0</v>
      </c>
      <c r="LJ6" s="264">
        <v>1</v>
      </c>
      <c r="LK6" s="265">
        <v>0.33333333333333331</v>
      </c>
      <c r="LL6" s="260">
        <v>3</v>
      </c>
      <c r="LM6" s="261">
        <v>1</v>
      </c>
      <c r="LN6" s="260">
        <v>2</v>
      </c>
      <c r="LO6" s="265">
        <v>0.66666666666666663</v>
      </c>
      <c r="LP6">
        <v>3</v>
      </c>
      <c r="LQ6" s="282">
        <v>3</v>
      </c>
      <c r="LT6" s="1" t="s">
        <v>318</v>
      </c>
      <c r="LU6" s="276" t="s">
        <v>1272</v>
      </c>
      <c r="LX6" s="139">
        <v>1</v>
      </c>
      <c r="LY6" s="139"/>
      <c r="LZ6" s="205">
        <v>0.33333333333333331</v>
      </c>
      <c r="MA6" s="139">
        <v>-1539.237638776121</v>
      </c>
      <c r="MB6" s="139"/>
      <c r="MC6" s="139">
        <v>3</v>
      </c>
      <c r="MD6" s="205">
        <v>1</v>
      </c>
      <c r="ME6" s="139">
        <v>3051.1207191593289</v>
      </c>
      <c r="MF6" t="s">
        <v>1271</v>
      </c>
      <c r="MG6" t="s">
        <v>318</v>
      </c>
      <c r="MH6" s="264">
        <v>2</v>
      </c>
      <c r="MI6" s="265">
        <v>0.66666666666666663</v>
      </c>
      <c r="MJ6" s="264">
        <v>0</v>
      </c>
      <c r="MK6" s="265">
        <v>0</v>
      </c>
      <c r="ML6" s="260">
        <v>1</v>
      </c>
      <c r="MM6" s="261">
        <v>0.33333333333333331</v>
      </c>
      <c r="MN6" s="260">
        <v>3</v>
      </c>
      <c r="MO6" s="265">
        <v>1</v>
      </c>
      <c r="MP6">
        <v>3</v>
      </c>
      <c r="MQ6" s="282">
        <v>3</v>
      </c>
      <c r="MT6" s="1" t="s">
        <v>318</v>
      </c>
      <c r="MU6" s="276" t="s">
        <v>1271</v>
      </c>
      <c r="MX6" s="139">
        <v>3</v>
      </c>
      <c r="MY6" s="139"/>
      <c r="MZ6" s="205">
        <v>1</v>
      </c>
      <c r="NA6" s="139">
        <v>3645.3310447078702</v>
      </c>
      <c r="NB6" s="139"/>
      <c r="NC6" s="139">
        <v>3</v>
      </c>
      <c r="ND6" s="205">
        <v>1</v>
      </c>
      <c r="NE6" s="139">
        <v>3645.3310447078702</v>
      </c>
      <c r="NF6" t="s">
        <v>1271</v>
      </c>
      <c r="NG6" t="s">
        <v>318</v>
      </c>
      <c r="NH6" s="264">
        <v>2</v>
      </c>
      <c r="NI6" s="265">
        <v>0.66666666666666663</v>
      </c>
      <c r="NJ6" s="264">
        <v>2</v>
      </c>
      <c r="NK6" s="265">
        <v>0.66666666666666663</v>
      </c>
      <c r="NL6" s="260">
        <v>1</v>
      </c>
      <c r="NM6" s="261">
        <v>0.33333333333333331</v>
      </c>
      <c r="NN6" s="260">
        <v>1</v>
      </c>
      <c r="NO6" s="265">
        <v>0.33333333333333331</v>
      </c>
      <c r="NP6">
        <v>3</v>
      </c>
      <c r="NQ6" s="282">
        <v>3</v>
      </c>
      <c r="NT6" s="1" t="s">
        <v>318</v>
      </c>
      <c r="NU6" s="276" t="s">
        <v>1271</v>
      </c>
      <c r="NX6" s="139">
        <v>2</v>
      </c>
      <c r="NY6" s="139"/>
      <c r="NZ6" s="205">
        <v>0.66666666666666663</v>
      </c>
      <c r="OA6" s="139">
        <v>1175.9798100766898</v>
      </c>
      <c r="OB6" s="139"/>
      <c r="OC6" s="139">
        <v>3</v>
      </c>
      <c r="OD6" s="205">
        <v>1</v>
      </c>
      <c r="OE6" s="139">
        <v>3410.5080783184271</v>
      </c>
      <c r="OF6" t="s">
        <v>1271</v>
      </c>
      <c r="OG6" t="s">
        <v>318</v>
      </c>
      <c r="OH6" s="264">
        <v>2</v>
      </c>
      <c r="OI6" s="265">
        <v>0.66666666666666663</v>
      </c>
      <c r="OJ6" s="264">
        <v>1</v>
      </c>
      <c r="OK6" s="265">
        <v>0.33333333333333331</v>
      </c>
      <c r="OL6" s="260">
        <v>1</v>
      </c>
      <c r="OM6" s="261">
        <v>0.33333333333333331</v>
      </c>
      <c r="ON6" s="260">
        <v>2</v>
      </c>
      <c r="OO6" s="265">
        <v>0.66666666666666663</v>
      </c>
      <c r="OP6">
        <v>3</v>
      </c>
      <c r="OQ6" s="282">
        <v>3</v>
      </c>
      <c r="OT6" s="1" t="s">
        <v>318</v>
      </c>
      <c r="OU6" s="276" t="str">
        <f t="shared" si="40"/>
        <v>normal</v>
      </c>
      <c r="OX6" s="139">
        <f t="shared" si="52"/>
        <v>0</v>
      </c>
      <c r="OY6" s="139"/>
      <c r="OZ6" s="205">
        <f t="shared" si="0"/>
        <v>0</v>
      </c>
      <c r="PA6" s="139">
        <f t="shared" si="1"/>
        <v>0</v>
      </c>
      <c r="PB6" s="139"/>
      <c r="PC6" s="139">
        <f t="shared" si="2"/>
        <v>0</v>
      </c>
      <c r="PD6" s="205">
        <f t="shared" si="3"/>
        <v>0</v>
      </c>
      <c r="PE6" s="139">
        <f t="shared" si="4"/>
        <v>0</v>
      </c>
      <c r="PF6" t="str">
        <f t="shared" si="53"/>
        <v>normal</v>
      </c>
      <c r="PG6" t="str">
        <f t="shared" si="41"/>
        <v>meat</v>
      </c>
      <c r="PH6" s="264">
        <f t="shared" si="5"/>
        <v>0</v>
      </c>
      <c r="PI6" s="265" t="e">
        <f t="shared" si="6"/>
        <v>#DIV/0!</v>
      </c>
      <c r="PJ6" s="264">
        <f t="shared" si="42"/>
        <v>1</v>
      </c>
      <c r="PK6" s="265" t="e">
        <f t="shared" si="7"/>
        <v>#DIV/0!</v>
      </c>
      <c r="PL6" s="260">
        <f t="shared" si="8"/>
        <v>0</v>
      </c>
      <c r="PM6" s="261" t="e">
        <f t="shared" si="9"/>
        <v>#DIV/0!</v>
      </c>
      <c r="PN6" s="260">
        <f t="shared" si="10"/>
        <v>2</v>
      </c>
      <c r="PO6" s="265" t="e">
        <f t="shared" si="11"/>
        <v>#DIV/0!</v>
      </c>
      <c r="PP6">
        <f t="shared" si="12"/>
        <v>0</v>
      </c>
      <c r="PQ6" s="282">
        <f t="shared" si="43"/>
        <v>3</v>
      </c>
      <c r="PT6" s="1" t="s">
        <v>318</v>
      </c>
      <c r="PU6" s="276" t="str">
        <f t="shared" si="44"/>
        <v>normal</v>
      </c>
      <c r="PX6" s="139">
        <f t="shared" si="54"/>
        <v>3</v>
      </c>
      <c r="PY6" s="139"/>
      <c r="PZ6" s="205">
        <f t="shared" si="13"/>
        <v>1</v>
      </c>
      <c r="QA6" s="139">
        <f t="shared" si="14"/>
        <v>0</v>
      </c>
      <c r="QB6" s="139"/>
      <c r="QC6" s="139">
        <f t="shared" si="15"/>
        <v>3</v>
      </c>
      <c r="QD6" s="205">
        <f t="shared" si="16"/>
        <v>1</v>
      </c>
      <c r="QE6" s="139">
        <f t="shared" si="17"/>
        <v>0</v>
      </c>
      <c r="QF6" t="str">
        <f t="shared" si="55"/>
        <v>normal</v>
      </c>
      <c r="QG6" t="str">
        <f t="shared" si="45"/>
        <v>meat</v>
      </c>
      <c r="QH6" s="264">
        <f t="shared" si="18"/>
        <v>0</v>
      </c>
      <c r="QI6" s="265" t="e">
        <f t="shared" si="19"/>
        <v>#DIV/0!</v>
      </c>
      <c r="QJ6" s="264">
        <f t="shared" si="46"/>
        <v>0</v>
      </c>
      <c r="QK6" s="265" t="e">
        <f t="shared" si="20"/>
        <v>#DIV/0!</v>
      </c>
      <c r="QL6" s="260">
        <f t="shared" si="21"/>
        <v>0</v>
      </c>
      <c r="QM6" s="261" t="e">
        <f t="shared" si="22"/>
        <v>#DIV/0!</v>
      </c>
      <c r="QN6" s="260">
        <f t="shared" si="23"/>
        <v>0</v>
      </c>
      <c r="QO6" s="265" t="e">
        <f t="shared" si="24"/>
        <v>#DIV/0!</v>
      </c>
      <c r="QP6">
        <f t="shared" si="25"/>
        <v>0</v>
      </c>
      <c r="QQ6" s="282">
        <f t="shared" si="47"/>
        <v>0</v>
      </c>
      <c r="QT6" s="1" t="s">
        <v>318</v>
      </c>
      <c r="QU6" s="276" t="str">
        <f t="shared" si="48"/>
        <v>normal</v>
      </c>
      <c r="QX6" s="139">
        <f t="shared" si="56"/>
        <v>3</v>
      </c>
      <c r="QY6" s="139"/>
      <c r="QZ6" s="205">
        <f t="shared" si="26"/>
        <v>1</v>
      </c>
      <c r="RA6" s="139">
        <f t="shared" si="27"/>
        <v>0</v>
      </c>
      <c r="RB6" s="139"/>
      <c r="RC6" s="139">
        <f t="shared" si="28"/>
        <v>3</v>
      </c>
      <c r="RD6" s="205">
        <f t="shared" si="29"/>
        <v>1</v>
      </c>
      <c r="RE6" s="139">
        <f t="shared" si="30"/>
        <v>0</v>
      </c>
      <c r="RF6" t="str">
        <f t="shared" si="57"/>
        <v>normal</v>
      </c>
      <c r="RG6" t="str">
        <f t="shared" si="49"/>
        <v>meat</v>
      </c>
      <c r="RH6" s="264">
        <f t="shared" si="31"/>
        <v>0</v>
      </c>
      <c r="RI6" s="265" t="e">
        <f t="shared" si="32"/>
        <v>#DIV/0!</v>
      </c>
      <c r="RJ6" s="264">
        <f t="shared" si="50"/>
        <v>0</v>
      </c>
      <c r="RK6" s="265" t="e">
        <f t="shared" si="33"/>
        <v>#DIV/0!</v>
      </c>
      <c r="RL6" s="260">
        <f t="shared" si="34"/>
        <v>0</v>
      </c>
      <c r="RM6" s="261" t="e">
        <f t="shared" si="35"/>
        <v>#DIV/0!</v>
      </c>
      <c r="RN6" s="260">
        <f t="shared" si="36"/>
        <v>0</v>
      </c>
      <c r="RO6" s="265" t="e">
        <f t="shared" si="37"/>
        <v>#DIV/0!</v>
      </c>
      <c r="RP6">
        <f t="shared" si="38"/>
        <v>0</v>
      </c>
      <c r="RQ6" s="282">
        <f t="shared" si="51"/>
        <v>0</v>
      </c>
    </row>
    <row r="7" spans="1:486"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
        <v>1271</v>
      </c>
      <c r="KX7" s="139">
        <v>2</v>
      </c>
      <c r="KY7" s="139"/>
      <c r="KZ7" s="205">
        <v>0.4</v>
      </c>
      <c r="LA7" s="139">
        <v>-2103.7461156731879</v>
      </c>
      <c r="LB7" s="139"/>
      <c r="LC7" s="139">
        <v>2</v>
      </c>
      <c r="LD7" s="205">
        <v>0.4</v>
      </c>
      <c r="LE7" s="139">
        <v>-2208.4203267309395</v>
      </c>
      <c r="LF7" t="s">
        <v>1272</v>
      </c>
      <c r="LG7" t="s">
        <v>352</v>
      </c>
      <c r="LH7" s="264">
        <v>4</v>
      </c>
      <c r="LI7" s="265">
        <v>0.8</v>
      </c>
      <c r="LJ7" s="264">
        <v>3</v>
      </c>
      <c r="LK7" s="265">
        <v>0.6</v>
      </c>
      <c r="LL7" s="260">
        <v>1</v>
      </c>
      <c r="LM7" s="261">
        <v>0.2</v>
      </c>
      <c r="LN7" s="260">
        <v>2</v>
      </c>
      <c r="LO7" s="265">
        <v>0.4</v>
      </c>
      <c r="LP7">
        <v>5</v>
      </c>
      <c r="LQ7" s="282">
        <v>5</v>
      </c>
      <c r="LT7" s="1" t="s">
        <v>352</v>
      </c>
      <c r="LU7" s="276" t="s">
        <v>1272</v>
      </c>
      <c r="LX7" s="139">
        <v>3</v>
      </c>
      <c r="LY7" s="139"/>
      <c r="LZ7" s="205">
        <v>0.6</v>
      </c>
      <c r="MA7" s="139">
        <v>1853.5860576977743</v>
      </c>
      <c r="MB7" s="139"/>
      <c r="MC7" s="139">
        <v>4</v>
      </c>
      <c r="MD7" s="205">
        <v>0.8</v>
      </c>
      <c r="ME7" s="139">
        <v>4332.2257777128762</v>
      </c>
      <c r="MF7" t="s">
        <v>1271</v>
      </c>
      <c r="MG7" t="s">
        <v>352</v>
      </c>
      <c r="MH7" s="264">
        <v>2</v>
      </c>
      <c r="MI7" s="265">
        <v>0.4</v>
      </c>
      <c r="MJ7" s="264">
        <v>4</v>
      </c>
      <c r="MK7" s="265">
        <v>0.8</v>
      </c>
      <c r="ML7" s="260">
        <v>3</v>
      </c>
      <c r="MM7" s="261">
        <v>0.6</v>
      </c>
      <c r="MN7" s="260">
        <v>1</v>
      </c>
      <c r="MO7" s="265">
        <v>0.2</v>
      </c>
      <c r="MP7">
        <v>5</v>
      </c>
      <c r="MQ7" s="282">
        <v>5</v>
      </c>
      <c r="MT7" s="1" t="s">
        <v>352</v>
      </c>
      <c r="MU7" s="276" t="s">
        <v>1271</v>
      </c>
      <c r="MX7" s="139">
        <v>3</v>
      </c>
      <c r="MY7" s="139"/>
      <c r="MZ7" s="205">
        <v>0.6</v>
      </c>
      <c r="NA7" s="139">
        <v>2132.2730703762722</v>
      </c>
      <c r="NB7" s="139"/>
      <c r="NC7" s="139">
        <v>3</v>
      </c>
      <c r="ND7" s="205">
        <v>0.6</v>
      </c>
      <c r="NE7" s="139">
        <v>-34.888825308190498</v>
      </c>
      <c r="NF7" t="s">
        <v>1271</v>
      </c>
      <c r="NG7" t="s">
        <v>352</v>
      </c>
      <c r="NH7" s="264">
        <v>3</v>
      </c>
      <c r="NI7" s="265">
        <v>0.6</v>
      </c>
      <c r="NJ7" s="264">
        <v>3</v>
      </c>
      <c r="NK7" s="265">
        <v>0.6</v>
      </c>
      <c r="NL7" s="260">
        <v>2</v>
      </c>
      <c r="NM7" s="261">
        <v>0.4</v>
      </c>
      <c r="NN7" s="260">
        <v>2</v>
      </c>
      <c r="NO7" s="265">
        <v>0.4</v>
      </c>
      <c r="NP7">
        <v>5</v>
      </c>
      <c r="NQ7" s="282">
        <v>5</v>
      </c>
      <c r="NT7" s="1" t="s">
        <v>352</v>
      </c>
      <c r="NU7" s="276" t="s">
        <v>1271</v>
      </c>
      <c r="NX7" s="139">
        <v>4</v>
      </c>
      <c r="NY7" s="139"/>
      <c r="NZ7" s="205">
        <v>0.8</v>
      </c>
      <c r="OA7" s="139">
        <v>4061.7587894444982</v>
      </c>
      <c r="OB7" s="139"/>
      <c r="OC7" s="139">
        <v>3</v>
      </c>
      <c r="OD7" s="205">
        <v>0.6</v>
      </c>
      <c r="OE7" s="139">
        <v>3327.0197943357794</v>
      </c>
      <c r="OF7" t="s">
        <v>1271</v>
      </c>
      <c r="OG7" t="s">
        <v>352</v>
      </c>
      <c r="OH7" s="264">
        <v>3</v>
      </c>
      <c r="OI7" s="265">
        <v>0.6</v>
      </c>
      <c r="OJ7" s="264">
        <v>2</v>
      </c>
      <c r="OK7" s="265">
        <v>0.4</v>
      </c>
      <c r="OL7" s="260">
        <v>2</v>
      </c>
      <c r="OM7" s="261">
        <v>0.4</v>
      </c>
      <c r="ON7" s="260">
        <v>3</v>
      </c>
      <c r="OO7" s="265">
        <v>0.6</v>
      </c>
      <c r="OP7">
        <v>5</v>
      </c>
      <c r="OQ7" s="282">
        <v>5</v>
      </c>
      <c r="OT7" s="1" t="s">
        <v>352</v>
      </c>
      <c r="OU7" s="276" t="str">
        <f t="shared" si="40"/>
        <v>normal</v>
      </c>
      <c r="OX7" s="139">
        <f t="shared" si="52"/>
        <v>0</v>
      </c>
      <c r="OY7" s="139"/>
      <c r="OZ7" s="205">
        <f t="shared" si="0"/>
        <v>0</v>
      </c>
      <c r="PA7" s="139">
        <f t="shared" si="1"/>
        <v>0</v>
      </c>
      <c r="PB7" s="139"/>
      <c r="PC7" s="139">
        <f t="shared" si="2"/>
        <v>0</v>
      </c>
      <c r="PD7" s="205">
        <f t="shared" si="3"/>
        <v>0</v>
      </c>
      <c r="PE7" s="139">
        <f t="shared" si="4"/>
        <v>0</v>
      </c>
      <c r="PF7" t="str">
        <f t="shared" si="53"/>
        <v>normal</v>
      </c>
      <c r="PG7" t="str">
        <f t="shared" si="41"/>
        <v>metal</v>
      </c>
      <c r="PH7" s="264">
        <f t="shared" si="5"/>
        <v>0</v>
      </c>
      <c r="PI7" s="265" t="e">
        <f t="shared" si="6"/>
        <v>#DIV/0!</v>
      </c>
      <c r="PJ7" s="264">
        <f t="shared" si="42"/>
        <v>2</v>
      </c>
      <c r="PK7" s="265" t="e">
        <f t="shared" si="7"/>
        <v>#DIV/0!</v>
      </c>
      <c r="PL7" s="260">
        <f t="shared" si="8"/>
        <v>0</v>
      </c>
      <c r="PM7" s="261" t="e">
        <f t="shared" si="9"/>
        <v>#DIV/0!</v>
      </c>
      <c r="PN7" s="260">
        <f t="shared" si="10"/>
        <v>3</v>
      </c>
      <c r="PO7" s="265" t="e">
        <f t="shared" si="11"/>
        <v>#DIV/0!</v>
      </c>
      <c r="PP7">
        <f t="shared" si="12"/>
        <v>0</v>
      </c>
      <c r="PQ7" s="282">
        <f t="shared" si="43"/>
        <v>5</v>
      </c>
      <c r="PT7" s="1" t="s">
        <v>352</v>
      </c>
      <c r="PU7" s="276" t="str">
        <f t="shared" si="44"/>
        <v>normal</v>
      </c>
      <c r="PX7" s="139">
        <f t="shared" si="54"/>
        <v>5</v>
      </c>
      <c r="PY7" s="139"/>
      <c r="PZ7" s="205">
        <f t="shared" si="13"/>
        <v>1</v>
      </c>
      <c r="QA7" s="139">
        <f t="shared" si="14"/>
        <v>0</v>
      </c>
      <c r="QB7" s="139"/>
      <c r="QC7" s="139">
        <f t="shared" si="15"/>
        <v>5</v>
      </c>
      <c r="QD7" s="205">
        <f t="shared" si="16"/>
        <v>1</v>
      </c>
      <c r="QE7" s="139">
        <f t="shared" si="17"/>
        <v>0</v>
      </c>
      <c r="QF7" t="str">
        <f t="shared" si="55"/>
        <v>normal</v>
      </c>
      <c r="QG7" t="str">
        <f t="shared" si="45"/>
        <v>metal</v>
      </c>
      <c r="QH7" s="264">
        <f t="shared" si="18"/>
        <v>0</v>
      </c>
      <c r="QI7" s="265" t="e">
        <f t="shared" si="19"/>
        <v>#DIV/0!</v>
      </c>
      <c r="QJ7" s="264">
        <f t="shared" si="46"/>
        <v>0</v>
      </c>
      <c r="QK7" s="265" t="e">
        <f t="shared" si="20"/>
        <v>#DIV/0!</v>
      </c>
      <c r="QL7" s="260">
        <f t="shared" si="21"/>
        <v>0</v>
      </c>
      <c r="QM7" s="261" t="e">
        <f t="shared" si="22"/>
        <v>#DIV/0!</v>
      </c>
      <c r="QN7" s="260">
        <f t="shared" si="23"/>
        <v>0</v>
      </c>
      <c r="QO7" s="265" t="e">
        <f t="shared" si="24"/>
        <v>#DIV/0!</v>
      </c>
      <c r="QP7">
        <f t="shared" si="25"/>
        <v>0</v>
      </c>
      <c r="QQ7" s="282">
        <f t="shared" si="47"/>
        <v>0</v>
      </c>
      <c r="QT7" s="1" t="s">
        <v>352</v>
      </c>
      <c r="QU7" s="276" t="str">
        <f t="shared" si="48"/>
        <v>normal</v>
      </c>
      <c r="QX7" s="139">
        <f t="shared" si="56"/>
        <v>5</v>
      </c>
      <c r="QY7" s="139"/>
      <c r="QZ7" s="205">
        <f t="shared" si="26"/>
        <v>1</v>
      </c>
      <c r="RA7" s="139">
        <f t="shared" si="27"/>
        <v>0</v>
      </c>
      <c r="RB7" s="139"/>
      <c r="RC7" s="139">
        <f t="shared" si="28"/>
        <v>5</v>
      </c>
      <c r="RD7" s="205">
        <f t="shared" si="29"/>
        <v>1</v>
      </c>
      <c r="RE7" s="139">
        <f t="shared" si="30"/>
        <v>0</v>
      </c>
      <c r="RF7" t="str">
        <f t="shared" si="57"/>
        <v>normal</v>
      </c>
      <c r="RG7" t="str">
        <f t="shared" si="49"/>
        <v>metal</v>
      </c>
      <c r="RH7" s="264">
        <f t="shared" si="31"/>
        <v>0</v>
      </c>
      <c r="RI7" s="265" t="e">
        <f t="shared" si="32"/>
        <v>#DIV/0!</v>
      </c>
      <c r="RJ7" s="264">
        <f t="shared" si="50"/>
        <v>0</v>
      </c>
      <c r="RK7" s="265" t="e">
        <f t="shared" si="33"/>
        <v>#DIV/0!</v>
      </c>
      <c r="RL7" s="260">
        <f t="shared" si="34"/>
        <v>0</v>
      </c>
      <c r="RM7" s="261" t="e">
        <f t="shared" si="35"/>
        <v>#DIV/0!</v>
      </c>
      <c r="RN7" s="260">
        <f t="shared" si="36"/>
        <v>0</v>
      </c>
      <c r="RO7" s="265" t="e">
        <f t="shared" si="37"/>
        <v>#DIV/0!</v>
      </c>
      <c r="RP7">
        <f t="shared" si="38"/>
        <v>0</v>
      </c>
      <c r="RQ7" s="282">
        <f t="shared" si="51"/>
        <v>0</v>
      </c>
    </row>
    <row r="8" spans="1:486"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
        <v>1272</v>
      </c>
      <c r="KX8" s="139">
        <v>5</v>
      </c>
      <c r="KY8" s="139"/>
      <c r="KZ8" s="205">
        <v>0.3125</v>
      </c>
      <c r="LA8" s="139">
        <v>-7487.1340293614685</v>
      </c>
      <c r="LB8" s="139"/>
      <c r="LC8" s="139">
        <v>7</v>
      </c>
      <c r="LD8" s="205">
        <v>0.4375</v>
      </c>
      <c r="LE8" s="139">
        <v>-638.80733826107962</v>
      </c>
      <c r="LF8" t="s">
        <v>1272</v>
      </c>
      <c r="LG8" t="s">
        <v>1223</v>
      </c>
      <c r="LH8" s="264">
        <v>1</v>
      </c>
      <c r="LI8" s="265">
        <v>6.25E-2</v>
      </c>
      <c r="LJ8" s="264">
        <v>12</v>
      </c>
      <c r="LK8" s="265">
        <v>0.75</v>
      </c>
      <c r="LL8" s="260">
        <v>15</v>
      </c>
      <c r="LM8" s="261">
        <v>0.9375</v>
      </c>
      <c r="LN8" s="260">
        <v>4</v>
      </c>
      <c r="LO8" s="265">
        <v>0.25</v>
      </c>
      <c r="LP8">
        <v>16</v>
      </c>
      <c r="LQ8" s="282">
        <v>16</v>
      </c>
      <c r="LT8" s="1" t="s">
        <v>1223</v>
      </c>
      <c r="LU8" s="276" t="s">
        <v>1272</v>
      </c>
      <c r="LX8" s="139">
        <v>7</v>
      </c>
      <c r="LY8" s="139"/>
      <c r="LZ8" s="205">
        <v>0.4375</v>
      </c>
      <c r="MA8" s="139">
        <v>10.405979824486167</v>
      </c>
      <c r="MB8" s="139"/>
      <c r="MC8" s="139">
        <v>3</v>
      </c>
      <c r="MD8" s="205">
        <v>0.1875</v>
      </c>
      <c r="ME8" s="139">
        <v>-5799.1093961647448</v>
      </c>
      <c r="MF8" t="s">
        <v>1272</v>
      </c>
      <c r="MG8" t="s">
        <v>1223</v>
      </c>
      <c r="MH8" s="264">
        <v>3</v>
      </c>
      <c r="MI8" s="265">
        <v>0.1875</v>
      </c>
      <c r="MJ8" s="264">
        <v>10</v>
      </c>
      <c r="MK8" s="265">
        <v>0.625</v>
      </c>
      <c r="ML8" s="260">
        <v>13</v>
      </c>
      <c r="MM8" s="261">
        <v>0.8125</v>
      </c>
      <c r="MN8" s="260">
        <v>6</v>
      </c>
      <c r="MO8" s="265">
        <v>0.375</v>
      </c>
      <c r="MP8">
        <v>16</v>
      </c>
      <c r="MQ8" s="282">
        <v>16</v>
      </c>
      <c r="MT8" s="1" t="s">
        <v>1223</v>
      </c>
      <c r="MU8" s="276" t="s">
        <v>1272</v>
      </c>
      <c r="MX8" s="139">
        <v>9</v>
      </c>
      <c r="MY8" s="139"/>
      <c r="MZ8" s="205">
        <v>0.5625</v>
      </c>
      <c r="NA8" s="139">
        <v>-1792.3353345848741</v>
      </c>
      <c r="NB8" s="139"/>
      <c r="NC8" s="139">
        <v>9</v>
      </c>
      <c r="ND8" s="205">
        <v>0.5625</v>
      </c>
      <c r="NE8" s="139">
        <v>-4502.9274621437125</v>
      </c>
      <c r="NF8" t="s">
        <v>1271</v>
      </c>
      <c r="NG8" t="s">
        <v>1223</v>
      </c>
      <c r="NH8" s="264">
        <v>8</v>
      </c>
      <c r="NI8" s="265">
        <v>0.5</v>
      </c>
      <c r="NJ8" s="264">
        <v>11</v>
      </c>
      <c r="NK8" s="265">
        <v>0.6875</v>
      </c>
      <c r="NL8" s="260">
        <v>8</v>
      </c>
      <c r="NM8" s="261">
        <v>0.5</v>
      </c>
      <c r="NN8" s="260">
        <v>5</v>
      </c>
      <c r="NO8" s="265">
        <v>0.3125</v>
      </c>
      <c r="NP8">
        <v>16</v>
      </c>
      <c r="NQ8" s="282">
        <v>16</v>
      </c>
      <c r="NT8" s="1" t="s">
        <v>1223</v>
      </c>
      <c r="NU8" s="276" t="s">
        <v>1271</v>
      </c>
      <c r="NX8" s="139">
        <v>8</v>
      </c>
      <c r="NY8" s="139"/>
      <c r="NZ8" s="205">
        <v>0.5</v>
      </c>
      <c r="OA8" s="139">
        <v>5019.1235046379388</v>
      </c>
      <c r="OB8" s="139"/>
      <c r="OC8" s="139">
        <v>2</v>
      </c>
      <c r="OD8" s="205">
        <v>0.125</v>
      </c>
      <c r="OE8" s="139">
        <v>-14268.058459401986</v>
      </c>
      <c r="OF8" t="s">
        <v>1272</v>
      </c>
      <c r="OG8" t="s">
        <v>1223</v>
      </c>
      <c r="OH8" s="264">
        <v>3</v>
      </c>
      <c r="OI8" s="265">
        <v>0.1875</v>
      </c>
      <c r="OJ8" s="264">
        <v>5</v>
      </c>
      <c r="OK8" s="265">
        <v>0.3125</v>
      </c>
      <c r="OL8" s="260">
        <v>13</v>
      </c>
      <c r="OM8" s="261">
        <v>0.8125</v>
      </c>
      <c r="ON8" s="260">
        <v>11</v>
      </c>
      <c r="OO8" s="265">
        <v>0.6875</v>
      </c>
      <c r="OP8">
        <v>16</v>
      </c>
      <c r="OQ8" s="282">
        <v>16</v>
      </c>
      <c r="OT8" s="1" t="s">
        <v>1223</v>
      </c>
      <c r="OU8" s="276" t="str">
        <f t="shared" si="40"/>
        <v>inverted</v>
      </c>
      <c r="OX8" s="139">
        <f t="shared" si="52"/>
        <v>0</v>
      </c>
      <c r="OY8" s="139"/>
      <c r="OZ8" s="205">
        <f t="shared" si="0"/>
        <v>0</v>
      </c>
      <c r="PA8" s="139">
        <f t="shared" si="1"/>
        <v>0</v>
      </c>
      <c r="PB8" s="139"/>
      <c r="PC8" s="139">
        <f t="shared" si="2"/>
        <v>0</v>
      </c>
      <c r="PD8" s="205">
        <f t="shared" si="3"/>
        <v>0</v>
      </c>
      <c r="PE8" s="139">
        <f t="shared" si="4"/>
        <v>0</v>
      </c>
      <c r="PF8" t="str">
        <f t="shared" si="53"/>
        <v>normal</v>
      </c>
      <c r="PG8" t="str">
        <f t="shared" si="41"/>
        <v>rates</v>
      </c>
      <c r="PH8" s="264">
        <f t="shared" si="5"/>
        <v>0</v>
      </c>
      <c r="PI8" s="265" t="e">
        <f t="shared" si="6"/>
        <v>#DIV/0!</v>
      </c>
      <c r="PJ8" s="264">
        <f t="shared" si="42"/>
        <v>6</v>
      </c>
      <c r="PK8" s="265" t="e">
        <f t="shared" si="7"/>
        <v>#DIV/0!</v>
      </c>
      <c r="PL8" s="260">
        <f t="shared" si="8"/>
        <v>0</v>
      </c>
      <c r="PM8" s="261" t="e">
        <f t="shared" si="9"/>
        <v>#DIV/0!</v>
      </c>
      <c r="PN8" s="260">
        <f t="shared" si="10"/>
        <v>10</v>
      </c>
      <c r="PO8" s="265" t="e">
        <f t="shared" si="11"/>
        <v>#DIV/0!</v>
      </c>
      <c r="PP8">
        <f t="shared" si="12"/>
        <v>0</v>
      </c>
      <c r="PQ8" s="282">
        <f t="shared" si="43"/>
        <v>16</v>
      </c>
      <c r="PT8" s="1" t="s">
        <v>1223</v>
      </c>
      <c r="PU8" s="276" t="str">
        <f t="shared" si="44"/>
        <v>normal</v>
      </c>
      <c r="PX8" s="139">
        <f t="shared" si="54"/>
        <v>16</v>
      </c>
      <c r="PY8" s="139"/>
      <c r="PZ8" s="205">
        <f t="shared" si="13"/>
        <v>1</v>
      </c>
      <c r="QA8" s="139">
        <f t="shared" si="14"/>
        <v>0</v>
      </c>
      <c r="QB8" s="139"/>
      <c r="QC8" s="139">
        <f t="shared" si="15"/>
        <v>16</v>
      </c>
      <c r="QD8" s="205">
        <f t="shared" si="16"/>
        <v>1</v>
      </c>
      <c r="QE8" s="139">
        <f t="shared" si="17"/>
        <v>0</v>
      </c>
      <c r="QF8" t="str">
        <f t="shared" si="55"/>
        <v>normal</v>
      </c>
      <c r="QG8" t="str">
        <f t="shared" si="45"/>
        <v>rates</v>
      </c>
      <c r="QH8" s="264">
        <f t="shared" si="18"/>
        <v>0</v>
      </c>
      <c r="QI8" s="265" t="e">
        <f t="shared" si="19"/>
        <v>#DIV/0!</v>
      </c>
      <c r="QJ8" s="264">
        <f t="shared" si="46"/>
        <v>0</v>
      </c>
      <c r="QK8" s="265" t="e">
        <f t="shared" si="20"/>
        <v>#DIV/0!</v>
      </c>
      <c r="QL8" s="260">
        <f t="shared" si="21"/>
        <v>0</v>
      </c>
      <c r="QM8" s="261" t="e">
        <f t="shared" si="22"/>
        <v>#DIV/0!</v>
      </c>
      <c r="QN8" s="260">
        <f t="shared" si="23"/>
        <v>0</v>
      </c>
      <c r="QO8" s="265" t="e">
        <f t="shared" si="24"/>
        <v>#DIV/0!</v>
      </c>
      <c r="QP8">
        <f t="shared" si="25"/>
        <v>0</v>
      </c>
      <c r="QQ8" s="282">
        <f t="shared" si="47"/>
        <v>0</v>
      </c>
      <c r="QT8" s="1" t="s">
        <v>1223</v>
      </c>
      <c r="QU8" s="276" t="str">
        <f t="shared" si="48"/>
        <v>normal</v>
      </c>
      <c r="QX8" s="139">
        <f t="shared" si="56"/>
        <v>16</v>
      </c>
      <c r="QY8" s="139"/>
      <c r="QZ8" s="205">
        <f t="shared" si="26"/>
        <v>1</v>
      </c>
      <c r="RA8" s="139">
        <f t="shared" si="27"/>
        <v>0</v>
      </c>
      <c r="RB8" s="139"/>
      <c r="RC8" s="139">
        <f t="shared" si="28"/>
        <v>16</v>
      </c>
      <c r="RD8" s="205">
        <f t="shared" si="29"/>
        <v>1</v>
      </c>
      <c r="RE8" s="139">
        <f t="shared" si="30"/>
        <v>0</v>
      </c>
      <c r="RF8" t="str">
        <f t="shared" si="57"/>
        <v>normal</v>
      </c>
      <c r="RG8" t="str">
        <f t="shared" si="49"/>
        <v>rates</v>
      </c>
      <c r="RH8" s="264">
        <f t="shared" si="31"/>
        <v>0</v>
      </c>
      <c r="RI8" s="265" t="e">
        <f t="shared" si="32"/>
        <v>#DIV/0!</v>
      </c>
      <c r="RJ8" s="264">
        <f t="shared" si="50"/>
        <v>0</v>
      </c>
      <c r="RK8" s="265" t="e">
        <f t="shared" si="33"/>
        <v>#DIV/0!</v>
      </c>
      <c r="RL8" s="260">
        <f t="shared" si="34"/>
        <v>0</v>
      </c>
      <c r="RM8" s="261" t="e">
        <f t="shared" si="35"/>
        <v>#DIV/0!</v>
      </c>
      <c r="RN8" s="260">
        <f t="shared" si="36"/>
        <v>0</v>
      </c>
      <c r="RO8" s="265" t="e">
        <f t="shared" si="37"/>
        <v>#DIV/0!</v>
      </c>
      <c r="RP8">
        <f t="shared" si="38"/>
        <v>0</v>
      </c>
      <c r="RQ8" s="282">
        <f t="shared" si="51"/>
        <v>0</v>
      </c>
    </row>
    <row r="9" spans="1:486"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
        <v>1271</v>
      </c>
      <c r="KV9" s="209"/>
      <c r="KW9" s="209"/>
      <c r="KX9" s="211">
        <v>4</v>
      </c>
      <c r="KY9" s="211"/>
      <c r="KZ9" s="212">
        <v>0.5</v>
      </c>
      <c r="LA9" s="211">
        <v>2145.5931709890538</v>
      </c>
      <c r="LB9" s="211"/>
      <c r="LC9" s="211">
        <v>4</v>
      </c>
      <c r="LD9" s="212">
        <v>0.5</v>
      </c>
      <c r="LE9" s="211">
        <v>529.94403762397337</v>
      </c>
      <c r="LF9" t="s">
        <v>1271</v>
      </c>
      <c r="LG9" t="s">
        <v>309</v>
      </c>
      <c r="LH9" s="266">
        <v>5</v>
      </c>
      <c r="LI9" s="265">
        <v>0.625</v>
      </c>
      <c r="LJ9" s="266">
        <v>7</v>
      </c>
      <c r="LK9" s="265">
        <v>0.875</v>
      </c>
      <c r="LL9" s="262">
        <v>3</v>
      </c>
      <c r="LM9" s="261">
        <v>0.375</v>
      </c>
      <c r="LN9" s="262">
        <v>1</v>
      </c>
      <c r="LO9" s="265">
        <v>0.125</v>
      </c>
      <c r="LP9" s="209">
        <v>8</v>
      </c>
      <c r="LQ9" s="283">
        <v>8</v>
      </c>
      <c r="LT9" s="18" t="s">
        <v>309</v>
      </c>
      <c r="LU9" s="276" t="s">
        <v>1271</v>
      </c>
      <c r="LV9" s="209"/>
      <c r="LW9" s="209"/>
      <c r="LX9" s="211">
        <v>3</v>
      </c>
      <c r="LY9" s="211"/>
      <c r="LZ9" s="212">
        <v>0.375</v>
      </c>
      <c r="MA9" s="211">
        <v>65.853487850632291</v>
      </c>
      <c r="MB9" s="211"/>
      <c r="MC9" s="211">
        <v>5</v>
      </c>
      <c r="MD9" s="212">
        <v>0.625</v>
      </c>
      <c r="ME9" s="211">
        <v>571.21286443943904</v>
      </c>
      <c r="MF9" t="s">
        <v>1271</v>
      </c>
      <c r="MG9" t="s">
        <v>309</v>
      </c>
      <c r="MH9" s="266">
        <v>2</v>
      </c>
      <c r="MI9" s="265">
        <v>0.25</v>
      </c>
      <c r="MJ9" s="266">
        <v>5</v>
      </c>
      <c r="MK9" s="265">
        <v>0.625</v>
      </c>
      <c r="ML9" s="262">
        <v>6</v>
      </c>
      <c r="MM9" s="261">
        <v>0.75</v>
      </c>
      <c r="MN9" s="262">
        <v>3</v>
      </c>
      <c r="MO9" s="265">
        <v>0.375</v>
      </c>
      <c r="MP9" s="209">
        <v>8</v>
      </c>
      <c r="MQ9" s="283">
        <v>8</v>
      </c>
      <c r="MT9" s="18" t="s">
        <v>309</v>
      </c>
      <c r="MU9" s="276" t="s">
        <v>1271</v>
      </c>
      <c r="MV9" s="209"/>
      <c r="MW9" s="209"/>
      <c r="MX9" s="211">
        <v>4</v>
      </c>
      <c r="MY9" s="211"/>
      <c r="MZ9" s="212">
        <v>0.5</v>
      </c>
      <c r="NA9" s="211">
        <v>711.9812495468525</v>
      </c>
      <c r="NB9" s="211"/>
      <c r="NC9" s="211">
        <v>3</v>
      </c>
      <c r="ND9" s="212">
        <v>0.375</v>
      </c>
      <c r="NE9" s="211">
        <v>327.97040228624746</v>
      </c>
      <c r="NF9" t="s">
        <v>1271</v>
      </c>
      <c r="NG9" t="s">
        <v>309</v>
      </c>
      <c r="NH9" s="266">
        <v>4</v>
      </c>
      <c r="NI9" s="265">
        <v>0.5</v>
      </c>
      <c r="NJ9" s="266">
        <v>2</v>
      </c>
      <c r="NK9" s="265">
        <v>0.25</v>
      </c>
      <c r="NL9" s="262">
        <v>4</v>
      </c>
      <c r="NM9" s="261">
        <v>0.5</v>
      </c>
      <c r="NN9" s="262">
        <v>6</v>
      </c>
      <c r="NO9" s="265">
        <v>0.75</v>
      </c>
      <c r="NP9" s="209">
        <v>8</v>
      </c>
      <c r="NQ9" s="283">
        <v>8</v>
      </c>
      <c r="NT9" s="18" t="s">
        <v>309</v>
      </c>
      <c r="NU9" s="276" t="s">
        <v>1271</v>
      </c>
      <c r="NV9" s="209"/>
      <c r="NW9" s="209"/>
      <c r="NX9" s="211">
        <v>5</v>
      </c>
      <c r="NY9" s="211"/>
      <c r="NZ9" s="212">
        <v>0.625</v>
      </c>
      <c r="OA9" s="211">
        <v>3688.407195035571</v>
      </c>
      <c r="OB9" s="211"/>
      <c r="OC9" s="211">
        <v>3</v>
      </c>
      <c r="OD9" s="212">
        <v>0.375</v>
      </c>
      <c r="OE9" s="211">
        <v>-2887.4094852388325</v>
      </c>
      <c r="OF9" t="s">
        <v>1272</v>
      </c>
      <c r="OG9" t="s">
        <v>309</v>
      </c>
      <c r="OH9" s="266">
        <v>8</v>
      </c>
      <c r="OI9" s="265">
        <v>1</v>
      </c>
      <c r="OJ9" s="266">
        <v>5</v>
      </c>
      <c r="OK9" s="265">
        <v>0.625</v>
      </c>
      <c r="OL9" s="262">
        <v>0</v>
      </c>
      <c r="OM9" s="261">
        <v>0</v>
      </c>
      <c r="ON9" s="262">
        <v>3</v>
      </c>
      <c r="OO9" s="265">
        <v>0.375</v>
      </c>
      <c r="OP9" s="209">
        <v>8</v>
      </c>
      <c r="OQ9" s="283">
        <v>8</v>
      </c>
      <c r="OT9" s="18" t="s">
        <v>309</v>
      </c>
      <c r="OU9" s="276" t="str">
        <f t="shared" si="40"/>
        <v>inverted</v>
      </c>
      <c r="OV9" s="209"/>
      <c r="OW9" s="209"/>
      <c r="OX9" s="211">
        <f t="shared" si="52"/>
        <v>0</v>
      </c>
      <c r="OY9" s="211"/>
      <c r="OZ9" s="212">
        <f t="shared" si="0"/>
        <v>0</v>
      </c>
      <c r="PA9" s="211">
        <f t="shared" si="1"/>
        <v>0</v>
      </c>
      <c r="PB9" s="211"/>
      <c r="PC9" s="211">
        <f t="shared" si="2"/>
        <v>0</v>
      </c>
      <c r="PD9" s="212">
        <f t="shared" si="3"/>
        <v>0</v>
      </c>
      <c r="PE9" s="211">
        <f t="shared" si="4"/>
        <v>0</v>
      </c>
      <c r="PF9" t="str">
        <f t="shared" si="53"/>
        <v>normal</v>
      </c>
      <c r="PG9" t="str">
        <f t="shared" si="41"/>
        <v>soft</v>
      </c>
      <c r="PH9" s="266">
        <f t="shared" si="5"/>
        <v>0</v>
      </c>
      <c r="PI9" s="265" t="e">
        <f t="shared" si="6"/>
        <v>#DIV/0!</v>
      </c>
      <c r="PJ9" s="266">
        <f t="shared" si="42"/>
        <v>6</v>
      </c>
      <c r="PK9" s="265" t="e">
        <f t="shared" si="7"/>
        <v>#DIV/0!</v>
      </c>
      <c r="PL9" s="262">
        <f t="shared" si="8"/>
        <v>0</v>
      </c>
      <c r="PM9" s="261" t="e">
        <f t="shared" si="9"/>
        <v>#DIV/0!</v>
      </c>
      <c r="PN9" s="262">
        <f t="shared" si="10"/>
        <v>2</v>
      </c>
      <c r="PO9" s="265" t="e">
        <f t="shared" si="11"/>
        <v>#DIV/0!</v>
      </c>
      <c r="PP9" s="209">
        <f t="shared" si="12"/>
        <v>0</v>
      </c>
      <c r="PQ9" s="283">
        <f t="shared" si="43"/>
        <v>8</v>
      </c>
      <c r="PT9" s="18" t="s">
        <v>309</v>
      </c>
      <c r="PU9" s="276" t="str">
        <f t="shared" si="44"/>
        <v>normal</v>
      </c>
      <c r="PV9" s="209"/>
      <c r="PW9" s="209"/>
      <c r="PX9" s="211">
        <f t="shared" si="54"/>
        <v>8</v>
      </c>
      <c r="PY9" s="211"/>
      <c r="PZ9" s="212">
        <f t="shared" si="13"/>
        <v>1</v>
      </c>
      <c r="QA9" s="211">
        <f t="shared" si="14"/>
        <v>0</v>
      </c>
      <c r="QB9" s="211"/>
      <c r="QC9" s="211">
        <f t="shared" si="15"/>
        <v>8</v>
      </c>
      <c r="QD9" s="212">
        <f t="shared" si="16"/>
        <v>1</v>
      </c>
      <c r="QE9" s="211">
        <f t="shared" si="17"/>
        <v>0</v>
      </c>
      <c r="QF9" t="str">
        <f t="shared" si="55"/>
        <v>normal</v>
      </c>
      <c r="QG9" t="str">
        <f t="shared" si="45"/>
        <v>soft</v>
      </c>
      <c r="QH9" s="266">
        <f t="shared" si="18"/>
        <v>0</v>
      </c>
      <c r="QI9" s="265" t="e">
        <f t="shared" si="19"/>
        <v>#DIV/0!</v>
      </c>
      <c r="QJ9" s="266">
        <f t="shared" si="46"/>
        <v>0</v>
      </c>
      <c r="QK9" s="265" t="e">
        <f t="shared" si="20"/>
        <v>#DIV/0!</v>
      </c>
      <c r="QL9" s="262">
        <f t="shared" si="21"/>
        <v>0</v>
      </c>
      <c r="QM9" s="261" t="e">
        <f t="shared" si="22"/>
        <v>#DIV/0!</v>
      </c>
      <c r="QN9" s="262">
        <f t="shared" si="23"/>
        <v>0</v>
      </c>
      <c r="QO9" s="265" t="e">
        <f t="shared" si="24"/>
        <v>#DIV/0!</v>
      </c>
      <c r="QP9" s="209">
        <f t="shared" si="25"/>
        <v>0</v>
      </c>
      <c r="QQ9" s="283">
        <f t="shared" si="47"/>
        <v>0</v>
      </c>
      <c r="QT9" s="18" t="s">
        <v>309</v>
      </c>
      <c r="QU9" s="276" t="str">
        <f t="shared" si="48"/>
        <v>normal</v>
      </c>
      <c r="QV9" s="209"/>
      <c r="QW9" s="209"/>
      <c r="QX9" s="211">
        <f t="shared" si="56"/>
        <v>8</v>
      </c>
      <c r="QY9" s="211"/>
      <c r="QZ9" s="212">
        <f t="shared" si="26"/>
        <v>1</v>
      </c>
      <c r="RA9" s="211">
        <f t="shared" si="27"/>
        <v>0</v>
      </c>
      <c r="RB9" s="211"/>
      <c r="RC9" s="211">
        <f t="shared" si="28"/>
        <v>8</v>
      </c>
      <c r="RD9" s="212">
        <f t="shared" si="29"/>
        <v>1</v>
      </c>
      <c r="RE9" s="211">
        <f t="shared" si="30"/>
        <v>0</v>
      </c>
      <c r="RF9" t="str">
        <f t="shared" si="57"/>
        <v>normal</v>
      </c>
      <c r="RG9" t="str">
        <f t="shared" si="49"/>
        <v>soft</v>
      </c>
      <c r="RH9" s="266">
        <f t="shared" si="31"/>
        <v>0</v>
      </c>
      <c r="RI9" s="265" t="e">
        <f t="shared" si="32"/>
        <v>#DIV/0!</v>
      </c>
      <c r="RJ9" s="266">
        <f t="shared" si="50"/>
        <v>0</v>
      </c>
      <c r="RK9" s="265" t="e">
        <f t="shared" si="33"/>
        <v>#DIV/0!</v>
      </c>
      <c r="RL9" s="262">
        <f t="shared" si="34"/>
        <v>0</v>
      </c>
      <c r="RM9" s="261" t="e">
        <f t="shared" si="35"/>
        <v>#DIV/0!</v>
      </c>
      <c r="RN9" s="262">
        <f t="shared" si="36"/>
        <v>0</v>
      </c>
      <c r="RO9" s="265" t="e">
        <f t="shared" si="37"/>
        <v>#DIV/0!</v>
      </c>
      <c r="RP9" s="209">
        <f t="shared" si="38"/>
        <v>0</v>
      </c>
      <c r="RQ9" s="283">
        <f t="shared" si="51"/>
        <v>0</v>
      </c>
    </row>
    <row r="10" spans="1:486"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1245</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1245</v>
      </c>
      <c r="MX10" s="173">
        <v>44</v>
      </c>
      <c r="MY10" s="173"/>
      <c r="MZ10" s="205">
        <v>0.55696202531645567</v>
      </c>
      <c r="NA10" s="173">
        <v>9600.9918070951735</v>
      </c>
      <c r="NB10" s="173"/>
      <c r="NC10" s="173">
        <v>41</v>
      </c>
      <c r="ND10" s="205">
        <v>0.51898734177215189</v>
      </c>
      <c r="NE10" s="173">
        <v>-1658.7602607426611</v>
      </c>
      <c r="NH10" s="7">
        <v>43</v>
      </c>
      <c r="NI10" s="265">
        <v>0.54430379746835444</v>
      </c>
      <c r="NJ10" s="7">
        <v>46</v>
      </c>
      <c r="NK10" s="265">
        <v>0.58227848101265822</v>
      </c>
      <c r="NL10" s="7">
        <v>36</v>
      </c>
      <c r="NM10" s="261">
        <v>0.45569620253164556</v>
      </c>
      <c r="NN10" s="7">
        <v>33</v>
      </c>
      <c r="NO10" s="265">
        <v>0.41772151898734178</v>
      </c>
      <c r="NP10">
        <v>79</v>
      </c>
      <c r="NQ10" s="282">
        <v>79</v>
      </c>
      <c r="NT10" t="s">
        <v>1245</v>
      </c>
      <c r="NX10" s="173">
        <v>45</v>
      </c>
      <c r="NY10" s="173"/>
      <c r="NZ10" s="205">
        <v>0.569620253164557</v>
      </c>
      <c r="OA10" s="173">
        <v>19936.875400868081</v>
      </c>
      <c r="OB10" s="173"/>
      <c r="OC10" s="173">
        <v>41</v>
      </c>
      <c r="OD10" s="205">
        <v>0.51898734177215189</v>
      </c>
      <c r="OE10" s="173">
        <v>11976.649359994499</v>
      </c>
      <c r="OH10" s="7">
        <v>50</v>
      </c>
      <c r="OI10" s="265">
        <v>0.63291139240506333</v>
      </c>
      <c r="OJ10" s="7">
        <v>36</v>
      </c>
      <c r="OK10" s="265">
        <v>0.45569620253164556</v>
      </c>
      <c r="OL10" s="7">
        <v>29</v>
      </c>
      <c r="OM10" s="261">
        <v>0.36708860759493672</v>
      </c>
      <c r="ON10" s="7">
        <v>43</v>
      </c>
      <c r="OO10" s="265">
        <v>0.54430379746835444</v>
      </c>
      <c r="OP10">
        <v>79</v>
      </c>
      <c r="OQ10" s="282">
        <v>79</v>
      </c>
      <c r="OT10" t="s">
        <v>1245</v>
      </c>
      <c r="OX10" s="173">
        <f>SUM(OX2:OX9)</f>
        <v>0</v>
      </c>
      <c r="OY10" s="173"/>
      <c r="OZ10" s="205">
        <f t="shared" si="0"/>
        <v>0</v>
      </c>
      <c r="PA10" s="173">
        <f>SUM(PA2:PA9)</f>
        <v>0</v>
      </c>
      <c r="PB10" s="173"/>
      <c r="PC10" s="173">
        <f>SUM(PC2:PC9)</f>
        <v>0</v>
      </c>
      <c r="PD10" s="205">
        <f t="shared" si="3"/>
        <v>0</v>
      </c>
      <c r="PE10" s="173">
        <f>SUM(PE2:PE9)</f>
        <v>0</v>
      </c>
      <c r="PH10" s="7">
        <f>SUM(PH2:PH9)</f>
        <v>0</v>
      </c>
      <c r="PI10" s="265" t="e">
        <f t="shared" si="6"/>
        <v>#DIV/0!</v>
      </c>
      <c r="PJ10" s="7">
        <f>SUM(PJ2:PJ9)</f>
        <v>42</v>
      </c>
      <c r="PK10" s="265" t="e">
        <f t="shared" si="7"/>
        <v>#DIV/0!</v>
      </c>
      <c r="PL10" s="7">
        <f>SUM(PL2:PL9)</f>
        <v>0</v>
      </c>
      <c r="PM10" s="261" t="e">
        <f t="shared" si="9"/>
        <v>#DIV/0!</v>
      </c>
      <c r="PN10" s="7">
        <f>SUM(PN2:PN9)</f>
        <v>37</v>
      </c>
      <c r="PO10" s="265" t="e">
        <f t="shared" si="11"/>
        <v>#DIV/0!</v>
      </c>
      <c r="PP10">
        <f t="shared" si="12"/>
        <v>0</v>
      </c>
      <c r="PQ10" s="282">
        <f>SUM(PQ2:PQ9)</f>
        <v>79</v>
      </c>
      <c r="PT10" t="s">
        <v>1245</v>
      </c>
      <c r="PX10" s="173">
        <f>SUM(PX2:PX9)</f>
        <v>79</v>
      </c>
      <c r="PY10" s="173"/>
      <c r="PZ10" s="205">
        <f t="shared" si="13"/>
        <v>1</v>
      </c>
      <c r="QA10" s="173">
        <f>SUM(QA2:QA9)</f>
        <v>0</v>
      </c>
      <c r="QB10" s="173"/>
      <c r="QC10" s="173">
        <f>SUM(QC2:QC9)</f>
        <v>79</v>
      </c>
      <c r="QD10" s="205">
        <f t="shared" si="16"/>
        <v>1</v>
      </c>
      <c r="QE10" s="173">
        <f>SUM(QE2:QE9)</f>
        <v>0</v>
      </c>
      <c r="QH10" s="7">
        <f>SUM(QH2:QH9)</f>
        <v>0</v>
      </c>
      <c r="QI10" s="265" t="e">
        <f t="shared" si="19"/>
        <v>#DIV/0!</v>
      </c>
      <c r="QJ10" s="7">
        <f>SUM(QJ2:QJ9)</f>
        <v>0</v>
      </c>
      <c r="QK10" s="265" t="e">
        <f t="shared" si="20"/>
        <v>#DIV/0!</v>
      </c>
      <c r="QL10" s="7">
        <f>SUM(QL2:QL9)</f>
        <v>0</v>
      </c>
      <c r="QM10" s="261" t="e">
        <f t="shared" si="22"/>
        <v>#DIV/0!</v>
      </c>
      <c r="QN10" s="7">
        <f>SUM(QN2:QN9)</f>
        <v>0</v>
      </c>
      <c r="QO10" s="265" t="e">
        <f t="shared" si="24"/>
        <v>#DIV/0!</v>
      </c>
      <c r="QP10">
        <f t="shared" si="25"/>
        <v>0</v>
      </c>
      <c r="QQ10" s="282">
        <f>SUM(QQ2:QQ9)</f>
        <v>0</v>
      </c>
      <c r="QT10" t="s">
        <v>1245</v>
      </c>
      <c r="QX10" s="173">
        <f>SUM(QX2:QX9)</f>
        <v>79</v>
      </c>
      <c r="QY10" s="173"/>
      <c r="QZ10" s="205">
        <f t="shared" si="26"/>
        <v>1</v>
      </c>
      <c r="RA10" s="173">
        <f>SUM(RA2:RA9)</f>
        <v>0</v>
      </c>
      <c r="RB10" s="173"/>
      <c r="RC10" s="173">
        <f>SUM(RC2:RC9)</f>
        <v>79</v>
      </c>
      <c r="RD10" s="205">
        <f t="shared" si="29"/>
        <v>1</v>
      </c>
      <c r="RE10" s="173">
        <f>SUM(RE2:RE9)</f>
        <v>0</v>
      </c>
      <c r="RH10" s="7">
        <f>SUM(RH2:RH9)</f>
        <v>0</v>
      </c>
      <c r="RI10" s="265" t="e">
        <f t="shared" si="32"/>
        <v>#DIV/0!</v>
      </c>
      <c r="RJ10" s="7">
        <f>SUM(RJ2:RJ9)</f>
        <v>0</v>
      </c>
      <c r="RK10" s="265" t="e">
        <f t="shared" si="33"/>
        <v>#DIV/0!</v>
      </c>
      <c r="RL10" s="7">
        <f>SUM(RL2:RL9)</f>
        <v>0</v>
      </c>
      <c r="RM10" s="261" t="e">
        <f t="shared" si="35"/>
        <v>#DIV/0!</v>
      </c>
      <c r="RN10" s="7">
        <f>SUM(RN2:RN9)</f>
        <v>0</v>
      </c>
      <c r="RO10" s="265" t="e">
        <f t="shared" si="37"/>
        <v>#DIV/0!</v>
      </c>
      <c r="RP10">
        <f t="shared" si="38"/>
        <v>0</v>
      </c>
      <c r="RQ10" s="282">
        <f>SUM(RQ2:RQ9)</f>
        <v>0</v>
      </c>
    </row>
    <row r="11" spans="1:486" outlineLevel="1" x14ac:dyDescent="0.25"/>
    <row r="12" spans="1:486"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1298</v>
      </c>
      <c r="NL12" t="s">
        <v>1287</v>
      </c>
      <c r="NM12" s="113" t="s">
        <v>1288</v>
      </c>
      <c r="NN12" s="198" t="s">
        <v>1289</v>
      </c>
      <c r="NO12" s="113" t="s">
        <v>1290</v>
      </c>
      <c r="NP12" s="278" t="s">
        <v>1250</v>
      </c>
      <c r="NQ12" s="277" t="s">
        <v>1249</v>
      </c>
      <c r="NR12" s="275" t="s">
        <v>1267</v>
      </c>
      <c r="NT12" t="s">
        <v>1155</v>
      </c>
      <c r="NU12" s="96">
        <v>20160622</v>
      </c>
      <c r="NV12" s="280" t="s">
        <v>1247</v>
      </c>
      <c r="NW12" s="274" t="s">
        <v>1265</v>
      </c>
      <c r="NX12" s="276" t="s">
        <v>1246</v>
      </c>
      <c r="NY12" s="274" t="s">
        <v>1266</v>
      </c>
      <c r="NZ12" t="s">
        <v>1149</v>
      </c>
      <c r="OA12" t="s">
        <v>1206</v>
      </c>
      <c r="OB12" s="280" t="s">
        <v>1247</v>
      </c>
      <c r="OC12" s="276" t="s">
        <v>1246</v>
      </c>
      <c r="OD12" s="274" t="s">
        <v>1266</v>
      </c>
      <c r="OE12" t="s">
        <v>1147</v>
      </c>
      <c r="OF12" t="s">
        <v>1277</v>
      </c>
      <c r="OG12" t="s">
        <v>1</v>
      </c>
      <c r="OH12" t="s">
        <v>34</v>
      </c>
      <c r="OI12" t="s">
        <v>785</v>
      </c>
      <c r="OJ12" s="113" t="s">
        <v>1286</v>
      </c>
      <c r="OK12" s="281" t="s">
        <v>1205</v>
      </c>
      <c r="OL12" t="s">
        <v>1287</v>
      </c>
      <c r="OM12" s="113" t="s">
        <v>1288</v>
      </c>
      <c r="ON12" s="198" t="s">
        <v>1289</v>
      </c>
      <c r="OO12" s="113" t="s">
        <v>1290</v>
      </c>
      <c r="OP12" s="278" t="s">
        <v>1250</v>
      </c>
      <c r="OQ12" s="277" t="s">
        <v>1249</v>
      </c>
      <c r="OR12" s="275" t="s">
        <v>1267</v>
      </c>
      <c r="OT12" t="s">
        <v>1155</v>
      </c>
      <c r="OU12" s="96">
        <v>20160623</v>
      </c>
      <c r="OV12" s="280" t="s">
        <v>1247</v>
      </c>
      <c r="OW12" s="274" t="s">
        <v>1265</v>
      </c>
      <c r="OX12" s="276" t="s">
        <v>1246</v>
      </c>
      <c r="OY12" s="274" t="s">
        <v>1266</v>
      </c>
      <c r="OZ12" t="s">
        <v>1149</v>
      </c>
      <c r="PA12" t="s">
        <v>1206</v>
      </c>
      <c r="PB12" s="280" t="s">
        <v>1247</v>
      </c>
      <c r="PC12" s="276" t="s">
        <v>1246</v>
      </c>
      <c r="PD12" s="274" t="s">
        <v>1266</v>
      </c>
      <c r="PE12" t="s">
        <v>1147</v>
      </c>
      <c r="PF12" t="s">
        <v>1277</v>
      </c>
      <c r="PG12" t="s">
        <v>1</v>
      </c>
      <c r="PH12" t="s">
        <v>34</v>
      </c>
      <c r="PI12" t="s">
        <v>785</v>
      </c>
      <c r="PJ12" s="113" t="s">
        <v>1286</v>
      </c>
      <c r="PK12" s="281" t="s">
        <v>1205</v>
      </c>
      <c r="PL12" t="s">
        <v>1287</v>
      </c>
      <c r="PM12" s="113" t="s">
        <v>1288</v>
      </c>
      <c r="PN12" s="198" t="s">
        <v>1289</v>
      </c>
      <c r="PO12" s="113" t="s">
        <v>1290</v>
      </c>
      <c r="PP12" s="278" t="s">
        <v>1250</v>
      </c>
      <c r="PQ12" s="277" t="s">
        <v>1249</v>
      </c>
      <c r="PR12" s="275" t="s">
        <v>1267</v>
      </c>
      <c r="PT12" t="s">
        <v>1155</v>
      </c>
      <c r="PU12" s="96">
        <v>20160624</v>
      </c>
      <c r="PV12" s="280" t="s">
        <v>1247</v>
      </c>
      <c r="PW12" s="274" t="s">
        <v>1265</v>
      </c>
      <c r="PX12" s="276" t="s">
        <v>1246</v>
      </c>
      <c r="PY12" s="274" t="s">
        <v>1266</v>
      </c>
      <c r="PZ12" t="s">
        <v>1149</v>
      </c>
      <c r="QA12" t="s">
        <v>1206</v>
      </c>
      <c r="QB12" s="280" t="s">
        <v>1247</v>
      </c>
      <c r="QC12" s="276" t="s">
        <v>1246</v>
      </c>
      <c r="QD12" s="274" t="s">
        <v>1266</v>
      </c>
      <c r="QE12" t="s">
        <v>1147</v>
      </c>
      <c r="QF12" t="s">
        <v>1277</v>
      </c>
      <c r="QG12" t="s">
        <v>1</v>
      </c>
      <c r="QH12" t="s">
        <v>34</v>
      </c>
      <c r="QI12" t="s">
        <v>785</v>
      </c>
      <c r="QJ12" s="113" t="s">
        <v>1286</v>
      </c>
      <c r="QK12" s="281" t="s">
        <v>1205</v>
      </c>
      <c r="QL12" t="s">
        <v>1287</v>
      </c>
      <c r="QM12" s="113" t="s">
        <v>1288</v>
      </c>
      <c r="QN12" s="198" t="s">
        <v>1289</v>
      </c>
      <c r="QO12" s="113" t="s">
        <v>1290</v>
      </c>
      <c r="QP12" s="278" t="s">
        <v>1250</v>
      </c>
      <c r="QQ12" s="277" t="s">
        <v>1249</v>
      </c>
      <c r="QR12" s="275" t="s">
        <v>1267</v>
      </c>
      <c r="QT12" t="s">
        <v>1155</v>
      </c>
      <c r="QU12" s="96">
        <v>20160625</v>
      </c>
      <c r="QV12" s="280" t="s">
        <v>1247</v>
      </c>
      <c r="QW12" s="274" t="s">
        <v>1265</v>
      </c>
      <c r="QX12" s="276" t="s">
        <v>1246</v>
      </c>
      <c r="QY12" s="274" t="s">
        <v>1266</v>
      </c>
      <c r="QZ12" t="s">
        <v>1149</v>
      </c>
      <c r="RA12" t="s">
        <v>1206</v>
      </c>
      <c r="RB12" s="280" t="s">
        <v>1247</v>
      </c>
      <c r="RC12" s="276" t="s">
        <v>1246</v>
      </c>
      <c r="RD12" s="274" t="s">
        <v>1266</v>
      </c>
      <c r="RE12" t="s">
        <v>1147</v>
      </c>
      <c r="RF12" t="s">
        <v>1277</v>
      </c>
      <c r="RG12" t="s">
        <v>1</v>
      </c>
      <c r="RH12" t="s">
        <v>34</v>
      </c>
      <c r="RI12" t="s">
        <v>785</v>
      </c>
      <c r="RJ12" s="113" t="s">
        <v>1286</v>
      </c>
      <c r="RK12" s="281" t="s">
        <v>1205</v>
      </c>
      <c r="RL12" t="s">
        <v>1287</v>
      </c>
      <c r="RM12" s="113" t="s">
        <v>1288</v>
      </c>
      <c r="RN12" s="198" t="s">
        <v>1289</v>
      </c>
      <c r="RO12" s="113" t="s">
        <v>1290</v>
      </c>
      <c r="RP12" s="278" t="s">
        <v>1250</v>
      </c>
      <c r="RQ12" s="277" t="s">
        <v>1249</v>
      </c>
      <c r="RR12" s="275" t="s">
        <v>1267</v>
      </c>
    </row>
    <row r="13" spans="1:486" ht="15.75" thickBot="1" x14ac:dyDescent="0.3">
      <c r="A13" s="4"/>
      <c r="B13" s="168"/>
      <c r="C13" s="168"/>
      <c r="X13">
        <v>0.25</v>
      </c>
      <c r="AH13" s="96">
        <v>0.25</v>
      </c>
      <c r="AS13" s="96">
        <v>0.25</v>
      </c>
      <c r="BD13" s="96">
        <v>0.25</v>
      </c>
      <c r="BH13" s="141">
        <v>42522</v>
      </c>
      <c r="BI13" t="s">
        <v>1154</v>
      </c>
      <c r="BJ13" s="175">
        <f>SUM(BJ14:BJ92)/79</f>
        <v>0.46835443037974683</v>
      </c>
      <c r="BP13" s="1"/>
      <c r="BQ13" s="173">
        <f>SUM(BQ14:BQ92)</f>
        <v>21416656.005793635</v>
      </c>
      <c r="BR13" s="173">
        <f>SUM(BR14:BR92)</f>
        <v>8981.0033139996904</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21416656.005793635</v>
      </c>
      <c r="CH13" s="193">
        <f>SUM(CH14:CH92)</f>
        <v>15041.20314335581</v>
      </c>
      <c r="CI13" s="193">
        <f>SUM(CI14:CI92)</f>
        <v>72331.56842947191</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21416656.005793635</v>
      </c>
      <c r="CY13" s="199">
        <f>SUM(CY14:CY92)</f>
        <v>23413.8340154424</v>
      </c>
      <c r="CZ13" s="199">
        <f>SUM(CZ14:CZ92)</f>
        <v>-13933.972525434037</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21488616.005793635</v>
      </c>
      <c r="DP13" s="199">
        <f>SUM(DP14:DP92)</f>
        <v>3395.0873210606142</v>
      </c>
      <c r="DQ13" s="199">
        <f>SUM(DQ14:DQ92)</f>
        <v>-6513.4656229923303</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v>0.67088607594936711</v>
      </c>
      <c r="MU13" s="270">
        <v>0.58227848101265822</v>
      </c>
      <c r="MV13" s="270">
        <v>0.51898734177215189</v>
      </c>
      <c r="MW13" s="270"/>
      <c r="MX13" s="270">
        <v>0.39240506329113922</v>
      </c>
      <c r="MY13" s="270">
        <v>0.4050632911392405</v>
      </c>
      <c r="MZ13" s="270">
        <v>0.54430379746835444</v>
      </c>
      <c r="NA13" s="271">
        <v>0.55696202531645567</v>
      </c>
      <c r="NB13" s="271">
        <v>0.51898734177215189</v>
      </c>
      <c r="NC13" s="271">
        <v>0.49367088607594939</v>
      </c>
      <c r="ND13" s="271">
        <v>0.53164556962025311</v>
      </c>
      <c r="NJ13" s="201"/>
      <c r="NK13" s="190">
        <v>0.25</v>
      </c>
      <c r="NL13" s="193">
        <v>21484625.304712068</v>
      </c>
      <c r="NM13" s="193">
        <v>22637921.412630893</v>
      </c>
      <c r="NN13" s="199">
        <v>9600.9918070951717</v>
      </c>
      <c r="NO13" s="199">
        <v>6460.8215057105836</v>
      </c>
      <c r="NP13" s="199">
        <v>-1658.7602607426602</v>
      </c>
      <c r="NQ13" s="199">
        <v>8619.4589313479282</v>
      </c>
      <c r="NR13" s="199">
        <v>9223.8037635497731</v>
      </c>
      <c r="NT13" s="270">
        <v>0.58227848101265822</v>
      </c>
      <c r="NU13" s="270">
        <v>0.45569620253164556</v>
      </c>
      <c r="NV13" s="270">
        <v>0.55696202531645567</v>
      </c>
      <c r="NW13" s="270"/>
      <c r="NX13" s="270">
        <v>0.569620253164557</v>
      </c>
      <c r="NY13" s="270">
        <v>0.45569620253164556</v>
      </c>
      <c r="NZ13" s="270">
        <v>0.63291139240506333</v>
      </c>
      <c r="OA13" s="271">
        <v>0.569620253164557</v>
      </c>
      <c r="OB13" s="271">
        <v>0.51898734177215189</v>
      </c>
      <c r="OC13" s="271">
        <v>0.45569620253164556</v>
      </c>
      <c r="OD13" s="271">
        <v>0.569620253164557</v>
      </c>
      <c r="OJ13" s="201"/>
      <c r="OK13" s="190">
        <v>0.25</v>
      </c>
      <c r="OL13" s="193">
        <v>21484625.304712068</v>
      </c>
      <c r="OM13" s="193">
        <v>20050554.25526901</v>
      </c>
      <c r="ON13" s="199">
        <v>19936.875400868077</v>
      </c>
      <c r="OO13" s="199">
        <v>21758.76194326684</v>
      </c>
      <c r="OP13" s="199">
        <v>11976.649359994501</v>
      </c>
      <c r="OQ13" s="199">
        <v>-15621.754830544325</v>
      </c>
      <c r="OR13" s="199">
        <v>20857.184955484336</v>
      </c>
      <c r="OT13" s="270">
        <f>COUNTIF(OT14:OT92,1)/79</f>
        <v>0.45569620253164556</v>
      </c>
      <c r="OU13" s="270">
        <f>COUNTIF(OU14:OU92,1)/79</f>
        <v>0.53164556962025311</v>
      </c>
      <c r="OV13" s="270">
        <f t="shared" ref="OV13" si="62">COUNTIF(OV14:OV92,1)/79</f>
        <v>0.67088607594936711</v>
      </c>
      <c r="OW13" s="270"/>
      <c r="OX13" s="270">
        <f t="shared" ref="OX13:OZ13" si="63">COUNTIF(OX14:OX92,1)/79</f>
        <v>0.51898734177215189</v>
      </c>
      <c r="OY13" s="270">
        <f t="shared" si="63"/>
        <v>0.44303797468354428</v>
      </c>
      <c r="OZ13" s="270">
        <f t="shared" si="63"/>
        <v>0</v>
      </c>
      <c r="PA13" s="271">
        <f>SUM(PA14:PA92)/79</f>
        <v>0</v>
      </c>
      <c r="PB13" s="271">
        <f>SUM(PB14:PB92)/79</f>
        <v>0</v>
      </c>
      <c r="PC13" s="271">
        <f>SUM(PC14:PC92)/79</f>
        <v>0</v>
      </c>
      <c r="PD13" s="271">
        <f>SUM(PD14:PD92)/79</f>
        <v>0</v>
      </c>
      <c r="PJ13" s="201"/>
      <c r="PK13" s="190">
        <v>0.25</v>
      </c>
      <c r="PL13" s="193">
        <f t="shared" ref="PL13:PR13" si="64">SUM(PL14:PL92)</f>
        <v>21416656.005793635</v>
      </c>
      <c r="PM13" s="193">
        <f t="shared" si="64"/>
        <v>20454504.533104103</v>
      </c>
      <c r="PN13" s="199">
        <f t="shared" si="64"/>
        <v>0</v>
      </c>
      <c r="PO13" s="199">
        <f t="shared" si="64"/>
        <v>0</v>
      </c>
      <c r="PP13" s="199">
        <f t="shared" si="64"/>
        <v>0</v>
      </c>
      <c r="PQ13" s="199">
        <f t="shared" si="64"/>
        <v>0</v>
      </c>
      <c r="PR13" s="199">
        <f t="shared" si="64"/>
        <v>0</v>
      </c>
      <c r="PT13" s="270">
        <f>COUNTIF(PT14:PT92,1)/79</f>
        <v>0.53164556962025311</v>
      </c>
      <c r="PU13" s="270">
        <f>COUNTIF(PU14:PU92,1)/79</f>
        <v>0</v>
      </c>
      <c r="PV13" s="270">
        <f t="shared" ref="PV13" si="65">COUNTIF(PV14:PV92,1)/79</f>
        <v>0</v>
      </c>
      <c r="PW13" s="270"/>
      <c r="PX13" s="270">
        <f t="shared" ref="PX13:PZ13" si="66">COUNTIF(PX14:PX92,1)/79</f>
        <v>0</v>
      </c>
      <c r="PY13" s="270">
        <f t="shared" si="66"/>
        <v>0</v>
      </c>
      <c r="PZ13" s="270">
        <f t="shared" si="66"/>
        <v>0</v>
      </c>
      <c r="QA13" s="271">
        <f>SUM(QA14:QA92)/79</f>
        <v>1</v>
      </c>
      <c r="QB13" s="271">
        <f>SUM(QB14:QB92)/79</f>
        <v>1</v>
      </c>
      <c r="QC13" s="271">
        <f>SUM(QC14:QC92)/79</f>
        <v>1</v>
      </c>
      <c r="QD13" s="271">
        <f>SUM(QD14:QD92)/79</f>
        <v>1</v>
      </c>
      <c r="QJ13" s="201"/>
      <c r="QK13" s="190">
        <v>0.25</v>
      </c>
      <c r="QL13" s="193">
        <f t="shared" ref="QL13:QR13" si="67">SUM(QL14:QL92)</f>
        <v>21416656.005793635</v>
      </c>
      <c r="QM13" s="193">
        <f t="shared" si="67"/>
        <v>17343086.21816659</v>
      </c>
      <c r="QN13" s="199">
        <f t="shared" si="67"/>
        <v>0</v>
      </c>
      <c r="QO13" s="199">
        <f t="shared" si="67"/>
        <v>0</v>
      </c>
      <c r="QP13" s="199">
        <f t="shared" si="67"/>
        <v>0</v>
      </c>
      <c r="QQ13" s="199">
        <f t="shared" si="67"/>
        <v>0</v>
      </c>
      <c r="QR13" s="199">
        <f t="shared" si="67"/>
        <v>0</v>
      </c>
      <c r="QT13" s="270">
        <f>COUNTIF(QT14:QT92,1)/79</f>
        <v>0</v>
      </c>
      <c r="QU13" s="270">
        <f>COUNTIF(QU14:QU92,1)/79</f>
        <v>0</v>
      </c>
      <c r="QV13" s="270">
        <f t="shared" ref="QV13" si="68">COUNTIF(QV14:QV92,1)/79</f>
        <v>0</v>
      </c>
      <c r="QW13" s="270"/>
      <c r="QX13" s="270">
        <f t="shared" ref="QX13:QZ13" si="69">COUNTIF(QX14:QX92,1)/79</f>
        <v>0</v>
      </c>
      <c r="QY13" s="270">
        <f t="shared" si="69"/>
        <v>0</v>
      </c>
      <c r="QZ13" s="270">
        <f t="shared" si="69"/>
        <v>0</v>
      </c>
      <c r="RA13" s="271">
        <f>SUM(RA14:RA92)/79</f>
        <v>1</v>
      </c>
      <c r="RB13" s="271">
        <f>SUM(RB14:RB92)/79</f>
        <v>1</v>
      </c>
      <c r="RC13" s="271">
        <f>SUM(RC14:RC92)/79</f>
        <v>1</v>
      </c>
      <c r="RD13" s="271">
        <f>SUM(RD14:RD92)/79</f>
        <v>1</v>
      </c>
      <c r="RJ13" s="201"/>
      <c r="RK13" s="190">
        <v>0.25</v>
      </c>
      <c r="RL13" s="193">
        <f t="shared" ref="RL13:RR13" si="70">SUM(RL14:RL92)</f>
        <v>21416656.005793635</v>
      </c>
      <c r="RM13" s="193">
        <f t="shared" si="70"/>
        <v>17343086.21816659</v>
      </c>
      <c r="RN13" s="199">
        <f t="shared" si="70"/>
        <v>0</v>
      </c>
      <c r="RO13" s="199">
        <f t="shared" si="70"/>
        <v>0</v>
      </c>
      <c r="RP13" s="199">
        <f t="shared" si="70"/>
        <v>0</v>
      </c>
      <c r="RQ13" s="199">
        <f t="shared" si="70"/>
        <v>0</v>
      </c>
      <c r="RR13" s="199">
        <f t="shared" si="70"/>
        <v>0</v>
      </c>
    </row>
    <row r="14" spans="1:486"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91060</v>
      </c>
      <c r="BR14" s="145">
        <f>IF(BJ14=1,ABS(BQ14*BK14),-ABS(BQ14*BK14))</f>
        <v>607.43480897497523</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91060</v>
      </c>
      <c r="CH14" s="145">
        <f t="shared" ref="CH14:CH45" si="76">IF(BX14=1,ABS(CG14*BZ14),-ABS(CG14*BZ14))</f>
        <v>493.69879518090937</v>
      </c>
      <c r="CI14" s="145">
        <f>IF(BY14=1,ABS(CG14*BZ14),-ABS(CG14*BZ14))</f>
        <v>493.69879518090937</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91060</v>
      </c>
      <c r="CY14" s="200">
        <f>IF(CO14=1,ABS(CX14*CQ14),-ABS(CX14*CQ14))</f>
        <v>2018.7058118662721</v>
      </c>
      <c r="CZ14" s="200">
        <f>IF(CP14=1,ABS(CX14*CQ14),-ABS(CX14*CQ14))</f>
        <v>2018.7058118662721</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91060</v>
      </c>
      <c r="DP14" s="200">
        <f t="shared" ref="DP14:DP77" si="85">IF(DF14=1,ABS(DO14*DH14),-ABS(DO14*DH14))</f>
        <v>-480.38686987098998</v>
      </c>
      <c r="DQ14" s="200">
        <f>IF(DG14=1,ABS(DO14*DH14),-ABS(DO14*DH14))</f>
        <v>-480.38686987098998</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1273</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1273</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v>1</v>
      </c>
      <c r="MU14" s="242">
        <v>-1</v>
      </c>
      <c r="MV14" s="217">
        <v>-1</v>
      </c>
      <c r="MW14" s="243">
        <v>-5</v>
      </c>
      <c r="MX14">
        <v>-1</v>
      </c>
      <c r="MY14">
        <v>1</v>
      </c>
      <c r="MZ14" s="217">
        <v>1</v>
      </c>
      <c r="NA14">
        <v>0</v>
      </c>
      <c r="NB14">
        <v>0</v>
      </c>
      <c r="NC14">
        <v>0</v>
      </c>
      <c r="ND14">
        <v>1</v>
      </c>
      <c r="NE14" s="252">
        <v>6.9930069930100001E-3</v>
      </c>
      <c r="NF14" s="206">
        <v>42535</v>
      </c>
      <c r="NG14">
        <v>60</v>
      </c>
      <c r="NH14" t="s">
        <v>1273</v>
      </c>
      <c r="NI14">
        <v>2</v>
      </c>
      <c r="NJ14" s="256">
        <v>2</v>
      </c>
      <c r="NK14">
        <v>2</v>
      </c>
      <c r="NL14" s="139">
        <v>91060</v>
      </c>
      <c r="NM14" s="139">
        <v>91060</v>
      </c>
      <c r="NN14" s="200">
        <v>-636.78321678349062</v>
      </c>
      <c r="NO14" s="200">
        <v>-636.78321678349062</v>
      </c>
      <c r="NP14" s="200">
        <v>-636.78321678349062</v>
      </c>
      <c r="NQ14" s="200">
        <v>-636.78321678349062</v>
      </c>
      <c r="NR14" s="200">
        <v>636.78321678349062</v>
      </c>
      <c r="NT14">
        <v>-1</v>
      </c>
      <c r="NU14" s="242">
        <v>-1</v>
      </c>
      <c r="NV14" s="217">
        <v>-1</v>
      </c>
      <c r="NW14" s="243">
        <v>8</v>
      </c>
      <c r="NX14">
        <v>1</v>
      </c>
      <c r="NY14">
        <v>-1</v>
      </c>
      <c r="NZ14" s="217">
        <v>-1</v>
      </c>
      <c r="OA14">
        <v>1</v>
      </c>
      <c r="OB14">
        <v>1</v>
      </c>
      <c r="OC14">
        <v>0</v>
      </c>
      <c r="OD14">
        <v>1</v>
      </c>
      <c r="OE14" s="252">
        <v>-1.2626266883199999E-3</v>
      </c>
      <c r="OF14" s="206">
        <v>42535</v>
      </c>
      <c r="OG14">
        <v>60</v>
      </c>
      <c r="OH14" t="s">
        <v>1273</v>
      </c>
      <c r="OI14">
        <v>2</v>
      </c>
      <c r="OJ14" s="256">
        <v>2</v>
      </c>
      <c r="OK14">
        <v>2</v>
      </c>
      <c r="OL14" s="139">
        <v>91060</v>
      </c>
      <c r="OM14" s="139">
        <v>91060</v>
      </c>
      <c r="ON14" s="200">
        <v>114.9747862384192</v>
      </c>
      <c r="OO14" s="200">
        <v>114.9747862384192</v>
      </c>
      <c r="OP14" s="200">
        <v>114.9747862384192</v>
      </c>
      <c r="OQ14" s="200">
        <v>-114.9747862384192</v>
      </c>
      <c r="OR14" s="200">
        <v>114.9747862384192</v>
      </c>
      <c r="OT14">
        <f>NU14</f>
        <v>-1</v>
      </c>
      <c r="OU14" s="242">
        <v>-1</v>
      </c>
      <c r="OV14" s="217">
        <v>-1</v>
      </c>
      <c r="OW14" s="243">
        <v>9</v>
      </c>
      <c r="OX14">
        <f>IF(VLOOKUP($C14,OT$2:OU$9,2)="normal",OV14,-OV14)</f>
        <v>-1</v>
      </c>
      <c r="OY14">
        <f>IF(OW14&lt;0,OV14*-1,OV14)</f>
        <v>-1</v>
      </c>
      <c r="OZ14" s="217"/>
      <c r="PA14">
        <f>IF(OU14=OZ14,1,0)</f>
        <v>0</v>
      </c>
      <c r="PB14">
        <f>IF(OZ14=OV14,1,0)</f>
        <v>0</v>
      </c>
      <c r="PC14">
        <f>IF(OZ14=OX14,1,0)</f>
        <v>0</v>
      </c>
      <c r="PD14">
        <f>IF(OZ14=OY14,1,0)</f>
        <v>0</v>
      </c>
      <c r="PE14" s="252"/>
      <c r="PF14" s="206">
        <v>42535</v>
      </c>
      <c r="PG14">
        <v>60</v>
      </c>
      <c r="PH14" t="str">
        <f t="shared" ref="PH14:PH77" si="86">IF(OU14="","FALSE","TRUE")</f>
        <v>TRUE</v>
      </c>
      <c r="PI14">
        <f>VLOOKUP($A14,'FuturesInfo (3)'!$A$2:$V$80,22)</f>
        <v>2</v>
      </c>
      <c r="PJ14" s="256">
        <v>2</v>
      </c>
      <c r="PK14">
        <f>IF(PJ14=1,ROUND(PI14*(1+PK$13),0),ROUND(PI14*(1-PK$13),0))</f>
        <v>2</v>
      </c>
      <c r="PL14" s="139">
        <f>VLOOKUP($A14,'FuturesInfo (3)'!$A$2:$O$80,15)*PI14</f>
        <v>91060</v>
      </c>
      <c r="PM14" s="139">
        <f>VLOOKUP($A14,'FuturesInfo (3)'!$A$2:$O$80,15)*PK14</f>
        <v>91060</v>
      </c>
      <c r="PN14" s="200">
        <f>IF(PA14=1,ABS(PL14*PE14),-ABS(PL14*PE14))</f>
        <v>0</v>
      </c>
      <c r="PO14" s="200">
        <f>IF(PA14=1,ABS(PM14*PE14),-ABS(PM14*PE14))</f>
        <v>0</v>
      </c>
      <c r="PP14" s="200">
        <f>IF(PB14=1,ABS(PL14*PE14),-ABS(PL14*PE14))</f>
        <v>0</v>
      </c>
      <c r="PQ14" s="200">
        <f>IF(PC14=1,ABS(PL14*PE14),-ABS(PL14*PE14))</f>
        <v>0</v>
      </c>
      <c r="PR14" s="200">
        <f>IF(PD14=1,ABS(PL14*PE14),-ABS(PL14*PE14))</f>
        <v>0</v>
      </c>
      <c r="PT14">
        <f>OU14</f>
        <v>-1</v>
      </c>
      <c r="PU14" s="242"/>
      <c r="PV14" s="217"/>
      <c r="PW14" s="243"/>
      <c r="PX14">
        <f>IF(VLOOKUP($C14,PT$2:PU$9,2)="normal",PV14,-PV14)</f>
        <v>0</v>
      </c>
      <c r="PY14">
        <f>IF(PW14&lt;0,PV14*-1,PV14)</f>
        <v>0</v>
      </c>
      <c r="PZ14" s="217"/>
      <c r="QA14">
        <f>IF(PU14=PZ14,1,0)</f>
        <v>1</v>
      </c>
      <c r="QB14">
        <f>IF(PZ14=PV14,1,0)</f>
        <v>1</v>
      </c>
      <c r="QC14">
        <f>IF(PZ14=PX14,1,0)</f>
        <v>1</v>
      </c>
      <c r="QD14">
        <f>IF(PZ14=PY14,1,0)</f>
        <v>1</v>
      </c>
      <c r="QE14" s="252"/>
      <c r="QF14" s="206"/>
      <c r="QG14">
        <v>60</v>
      </c>
      <c r="QH14" t="str">
        <f t="shared" ref="QH14:QH77" si="87">IF(PU14="","FALSE","TRUE")</f>
        <v>FALSE</v>
      </c>
      <c r="QI14">
        <f>VLOOKUP($A14,'FuturesInfo (3)'!$A$2:$V$80,22)</f>
        <v>2</v>
      </c>
      <c r="QJ14" s="256"/>
      <c r="QK14">
        <f>IF(QJ14=1,ROUND(QI14*(1+QK$13),0),ROUND(QI14*(1-QK$13),0))</f>
        <v>2</v>
      </c>
      <c r="QL14" s="139">
        <f>VLOOKUP($A14,'FuturesInfo (3)'!$A$2:$O$80,15)*QI14</f>
        <v>91060</v>
      </c>
      <c r="QM14" s="139">
        <f>VLOOKUP($A14,'FuturesInfo (3)'!$A$2:$O$80,15)*QK14</f>
        <v>91060</v>
      </c>
      <c r="QN14" s="200">
        <f>IF(QA14=1,ABS(QL14*QE14),-ABS(QL14*QE14))</f>
        <v>0</v>
      </c>
      <c r="QO14" s="200">
        <f>IF(QA14=1,ABS(QM14*QE14),-ABS(QM14*QE14))</f>
        <v>0</v>
      </c>
      <c r="QP14" s="200">
        <f>IF(QB14=1,ABS(QL14*QE14),-ABS(QL14*QE14))</f>
        <v>0</v>
      </c>
      <c r="QQ14" s="200">
        <f>IF(QC14=1,ABS(QL14*QE14),-ABS(QL14*QE14))</f>
        <v>0</v>
      </c>
      <c r="QR14" s="200">
        <f>IF(QD14=1,ABS(QL14*QE14),-ABS(QL14*QE14))</f>
        <v>0</v>
      </c>
      <c r="QT14">
        <f>PU14</f>
        <v>0</v>
      </c>
      <c r="QU14" s="242"/>
      <c r="QV14" s="217"/>
      <c r="QW14" s="243"/>
      <c r="QX14">
        <f>IF(VLOOKUP($C14,QT$2:QU$9,2)="normal",QV14,-QV14)</f>
        <v>0</v>
      </c>
      <c r="QY14">
        <f>IF(QW14&lt;0,QV14*-1,QV14)</f>
        <v>0</v>
      </c>
      <c r="QZ14" s="217"/>
      <c r="RA14">
        <f>IF(QU14=QZ14,1,0)</f>
        <v>1</v>
      </c>
      <c r="RB14">
        <f>IF(QZ14=QV14,1,0)</f>
        <v>1</v>
      </c>
      <c r="RC14">
        <f>IF(QZ14=QX14,1,0)</f>
        <v>1</v>
      </c>
      <c r="RD14">
        <f>IF(QZ14=QY14,1,0)</f>
        <v>1</v>
      </c>
      <c r="RE14" s="252"/>
      <c r="RF14" s="206"/>
      <c r="RG14">
        <v>60</v>
      </c>
      <c r="RH14" t="str">
        <f t="shared" ref="RH14:RH77" si="88">IF(QU14="","FALSE","TRUE")</f>
        <v>FALSE</v>
      </c>
      <c r="RI14">
        <f>VLOOKUP($A14,'FuturesInfo (3)'!$A$2:$V$80,22)</f>
        <v>2</v>
      </c>
      <c r="RJ14" s="256"/>
      <c r="RK14">
        <f>IF(RJ14=1,ROUND(RI14*(1+RK$13),0),ROUND(RI14*(1-RK$13),0))</f>
        <v>2</v>
      </c>
      <c r="RL14" s="139">
        <f>VLOOKUP($A14,'FuturesInfo (3)'!$A$2:$O$80,15)*RI14</f>
        <v>91060</v>
      </c>
      <c r="RM14" s="139">
        <f>VLOOKUP($A14,'FuturesInfo (3)'!$A$2:$O$80,15)*RK14</f>
        <v>91060</v>
      </c>
      <c r="RN14" s="200">
        <f>IF(RA14=1,ABS(RL14*RE14),-ABS(RL14*RE14))</f>
        <v>0</v>
      </c>
      <c r="RO14" s="200">
        <f>IF(RA14=1,ABS(RM14*RE14),-ABS(RM14*RE14))</f>
        <v>0</v>
      </c>
      <c r="RP14" s="200">
        <f>IF(RB14=1,ABS(RL14*RE14),-ABS(RL14*RE14))</f>
        <v>0</v>
      </c>
      <c r="RQ14" s="200">
        <f>IF(RC14=1,ABS(RL14*RE14),-ABS(RL14*RE14))</f>
        <v>0</v>
      </c>
      <c r="RR14" s="200">
        <f>IF(RD14=1,ABS(RL14*RE14),-ABS(RL14*RE14))</f>
        <v>0</v>
      </c>
    </row>
    <row r="15" spans="1:486"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2</v>
      </c>
      <c r="BP15">
        <f t="shared" si="71"/>
        <v>2</v>
      </c>
      <c r="BQ15" s="139">
        <f>VLOOKUP($A15,'FuturesInfo (3)'!$A$2:$O$80,15)*BP15</f>
        <v>151520</v>
      </c>
      <c r="BR15" s="145">
        <f t="shared" ref="BR15:BR78" si="90">IF(BJ15=1,ABS(BQ15*BK15),-ABS(BQ15*BK15))</f>
        <v>668.59349145104795</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2</v>
      </c>
      <c r="CE15">
        <f t="shared" si="75"/>
        <v>2</v>
      </c>
      <c r="CF15">
        <f t="shared" si="75"/>
        <v>2</v>
      </c>
      <c r="CG15" s="139">
        <f>VLOOKUP($A15,'FuturesInfo (3)'!$A$2:$O$80,15)*CE15</f>
        <v>151520</v>
      </c>
      <c r="CH15" s="145">
        <f t="shared" si="76"/>
        <v>3001.019390577856</v>
      </c>
      <c r="CI15" s="145">
        <f t="shared" ref="CI15:CI78" si="92">IF(BY15=1,ABS(CG15*BZ15),-ABS(CG15*BZ15))</f>
        <v>3001.019390577856</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2</v>
      </c>
      <c r="CV15">
        <f t="shared" si="80"/>
        <v>2</v>
      </c>
      <c r="CW15">
        <f t="shared" ref="CW15:CW78" si="93">CU15</f>
        <v>2</v>
      </c>
      <c r="CX15" s="139">
        <f>VLOOKUP($A15,'FuturesInfo (3)'!$A$2:$O$80,15)*CW15</f>
        <v>151520</v>
      </c>
      <c r="CY15" s="200">
        <f t="shared" ref="CY15:CY45" si="94">IF(CO15=1,ABS(CX15*CQ15),-ABS(CX15*CQ15))</f>
        <v>-267.52139073784321</v>
      </c>
      <c r="CZ15" s="200">
        <f t="shared" ref="CZ15:CZ78" si="95">IF(CP15=1,ABS(CX15*CQ15),-ABS(CX15*CQ15))</f>
        <v>267.52139073784321</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2</v>
      </c>
      <c r="DM15">
        <f t="shared" si="84"/>
        <v>2</v>
      </c>
      <c r="DN15">
        <f t="shared" ref="DN15:DN78" si="96">DL15</f>
        <v>2</v>
      </c>
      <c r="DO15" s="139">
        <f>VLOOKUP($A15,'FuturesInfo (3)'!$A$2:$O$80,15)*DN15</f>
        <v>151520</v>
      </c>
      <c r="DP15" s="200">
        <f t="shared" si="85"/>
        <v>-1602.2993492415039</v>
      </c>
      <c r="DQ15" s="200">
        <f t="shared" ref="DQ15:DQ78" si="97">IF(DG15=1,ABS(DO15*DH15),-ABS(DO15*DH15))</f>
        <v>1602.2993492415039</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1273</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1273</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v>1</v>
      </c>
      <c r="MU15" s="244">
        <v>1</v>
      </c>
      <c r="MV15" s="218">
        <v>-1</v>
      </c>
      <c r="MW15" s="245">
        <v>14</v>
      </c>
      <c r="MX15">
        <v>1</v>
      </c>
      <c r="MY15">
        <v>-1</v>
      </c>
      <c r="MZ15" s="218">
        <v>1</v>
      </c>
      <c r="NA15">
        <v>1</v>
      </c>
      <c r="NB15">
        <v>0</v>
      </c>
      <c r="NC15">
        <v>1</v>
      </c>
      <c r="ND15">
        <v>0</v>
      </c>
      <c r="NE15" s="253">
        <v>4.8348106365799998E-3</v>
      </c>
      <c r="NF15" s="206">
        <v>42522</v>
      </c>
      <c r="NG15">
        <v>60</v>
      </c>
      <c r="NH15" t="s">
        <v>1273</v>
      </c>
      <c r="NI15">
        <v>2</v>
      </c>
      <c r="NJ15" s="257">
        <v>2</v>
      </c>
      <c r="NK15">
        <v>2</v>
      </c>
      <c r="NL15" s="139">
        <v>151520</v>
      </c>
      <c r="NM15" s="139">
        <v>151520</v>
      </c>
      <c r="NN15" s="200">
        <v>732.57050765460156</v>
      </c>
      <c r="NO15" s="200">
        <v>732.57050765460156</v>
      </c>
      <c r="NP15" s="200">
        <v>-732.57050765460156</v>
      </c>
      <c r="NQ15" s="200">
        <v>732.57050765460156</v>
      </c>
      <c r="NR15" s="200">
        <v>-732.57050765460156</v>
      </c>
      <c r="NT15">
        <v>1</v>
      </c>
      <c r="NU15" s="244">
        <v>-1</v>
      </c>
      <c r="NV15" s="218">
        <v>-1</v>
      </c>
      <c r="NW15" s="245">
        <v>15</v>
      </c>
      <c r="NX15">
        <v>-1</v>
      </c>
      <c r="NY15">
        <v>-1</v>
      </c>
      <c r="NZ15" s="218">
        <v>1</v>
      </c>
      <c r="OA15">
        <v>0</v>
      </c>
      <c r="OB15">
        <v>0</v>
      </c>
      <c r="OC15">
        <v>0</v>
      </c>
      <c r="OD15">
        <v>0</v>
      </c>
      <c r="OE15" s="253">
        <v>1.2563485698999999E-2</v>
      </c>
      <c r="OF15" s="206">
        <v>42522</v>
      </c>
      <c r="OG15">
        <v>60</v>
      </c>
      <c r="OH15" t="s">
        <v>1273</v>
      </c>
      <c r="OI15">
        <v>2</v>
      </c>
      <c r="OJ15" s="257">
        <v>2</v>
      </c>
      <c r="OK15">
        <v>2</v>
      </c>
      <c r="OL15" s="139">
        <v>151520</v>
      </c>
      <c r="OM15" s="139">
        <v>151520</v>
      </c>
      <c r="ON15" s="200">
        <v>-1903.61935311248</v>
      </c>
      <c r="OO15" s="200">
        <v>-1903.61935311248</v>
      </c>
      <c r="OP15" s="200">
        <v>-1903.61935311248</v>
      </c>
      <c r="OQ15" s="200">
        <v>-1903.61935311248</v>
      </c>
      <c r="OR15" s="200">
        <v>-1903.61935311248</v>
      </c>
      <c r="OT15">
        <f t="shared" ref="OT15:OT78" si="98">NU15</f>
        <v>-1</v>
      </c>
      <c r="OU15" s="244">
        <v>1</v>
      </c>
      <c r="OV15" s="218">
        <v>1</v>
      </c>
      <c r="OW15" s="245">
        <v>-1</v>
      </c>
      <c r="OX15">
        <f t="shared" ref="OX15:OX19" si="99">IF(VLOOKUP($C15,OT$2:OU$9,2)="normal",OV15,-OV15)</f>
        <v>1</v>
      </c>
      <c r="OY15">
        <f t="shared" ref="OY15:OY78" si="100">IF(OW15&lt;0,OV15*-1,OV15)</f>
        <v>-1</v>
      </c>
      <c r="OZ15" s="218"/>
      <c r="PA15">
        <f>IF(OU15=OZ15,1,0)</f>
        <v>0</v>
      </c>
      <c r="PB15">
        <f t="shared" ref="PB15:PB78" si="101">IF(OZ15=OV15,1,0)</f>
        <v>0</v>
      </c>
      <c r="PC15">
        <f t="shared" ref="PC15:PC78" si="102">IF(OZ15=OX15,1,0)</f>
        <v>0</v>
      </c>
      <c r="PD15">
        <f t="shared" ref="PD15:PD78" si="103">IF(OZ15=OY15,1,0)</f>
        <v>0</v>
      </c>
      <c r="PE15" s="253"/>
      <c r="PF15" s="206">
        <v>42522</v>
      </c>
      <c r="PG15">
        <v>60</v>
      </c>
      <c r="PH15" t="str">
        <f t="shared" si="86"/>
        <v>TRUE</v>
      </c>
      <c r="PI15">
        <f>VLOOKUP($A15,'FuturesInfo (3)'!$A$2:$V$80,22)</f>
        <v>2</v>
      </c>
      <c r="PJ15" s="257">
        <v>2</v>
      </c>
      <c r="PK15">
        <f t="shared" ref="PK15:PK78" si="104">IF(PJ15=1,ROUND(PI15*(1+PK$13),0),ROUND(PI15*(1-PK$13),0))</f>
        <v>2</v>
      </c>
      <c r="PL15" s="139">
        <f>VLOOKUP($A15,'FuturesInfo (3)'!$A$2:$O$80,15)*PI15</f>
        <v>151520</v>
      </c>
      <c r="PM15" s="139">
        <f>VLOOKUP($A15,'FuturesInfo (3)'!$A$2:$O$80,15)*PK15</f>
        <v>151520</v>
      </c>
      <c r="PN15" s="200">
        <f t="shared" ref="PN15:PN78" si="105">IF(PA15=1,ABS(PL15*PE15),-ABS(PL15*PE15))</f>
        <v>0</v>
      </c>
      <c r="PO15" s="200">
        <f t="shared" ref="PO15:PO78" si="106">IF(PA15=1,ABS(PM15*PE15),-ABS(PM15*PE15))</f>
        <v>0</v>
      </c>
      <c r="PP15" s="200">
        <f t="shared" ref="PP15:PP78" si="107">IF(PB15=1,ABS(PL15*PE15),-ABS(PL15*PE15))</f>
        <v>0</v>
      </c>
      <c r="PQ15" s="200">
        <f t="shared" ref="PQ15:PQ78" si="108">IF(PC15=1,ABS(PL15*PE15),-ABS(PL15*PE15))</f>
        <v>0</v>
      </c>
      <c r="PR15" s="200">
        <f t="shared" ref="PR15:PR20" si="109">IF(PD15=1,ABS(PL15*PE15),-ABS(PL15*PE15))</f>
        <v>0</v>
      </c>
      <c r="PT15">
        <f t="shared" ref="PT15:PT78" si="110">OU15</f>
        <v>1</v>
      </c>
      <c r="PU15" s="244"/>
      <c r="PV15" s="218"/>
      <c r="PW15" s="245"/>
      <c r="PX15">
        <f t="shared" ref="PX15:PX19" si="111">IF(VLOOKUP($C15,PT$2:PU$9,2)="normal",PV15,-PV15)</f>
        <v>0</v>
      </c>
      <c r="PY15">
        <f t="shared" ref="PY15:PY78" si="112">IF(PW15&lt;0,PV15*-1,PV15)</f>
        <v>0</v>
      </c>
      <c r="PZ15" s="218"/>
      <c r="QA15">
        <f>IF(PU15=PZ15,1,0)</f>
        <v>1</v>
      </c>
      <c r="QB15">
        <f t="shared" ref="QB15:QB78" si="113">IF(PZ15=PV15,1,0)</f>
        <v>1</v>
      </c>
      <c r="QC15">
        <f t="shared" ref="QC15:QC78" si="114">IF(PZ15=PX15,1,0)</f>
        <v>1</v>
      </c>
      <c r="QD15">
        <f t="shared" ref="QD15:QD78" si="115">IF(PZ15=PY15,1,0)</f>
        <v>1</v>
      </c>
      <c r="QE15" s="253"/>
      <c r="QF15" s="206"/>
      <c r="QG15">
        <v>60</v>
      </c>
      <c r="QH15" t="str">
        <f t="shared" si="87"/>
        <v>FALSE</v>
      </c>
      <c r="QI15">
        <f>VLOOKUP($A15,'FuturesInfo (3)'!$A$2:$V$80,22)</f>
        <v>2</v>
      </c>
      <c r="QJ15" s="257"/>
      <c r="QK15">
        <f t="shared" ref="QK15:QK78" si="116">IF(QJ15=1,ROUND(QI15*(1+QK$13),0),ROUND(QI15*(1-QK$13),0))</f>
        <v>2</v>
      </c>
      <c r="QL15" s="139">
        <f>VLOOKUP($A15,'FuturesInfo (3)'!$A$2:$O$80,15)*QI15</f>
        <v>151520</v>
      </c>
      <c r="QM15" s="139">
        <f>VLOOKUP($A15,'FuturesInfo (3)'!$A$2:$O$80,15)*QK15</f>
        <v>151520</v>
      </c>
      <c r="QN15" s="200">
        <f t="shared" ref="QN15:QN78" si="117">IF(QA15=1,ABS(QL15*QE15),-ABS(QL15*QE15))</f>
        <v>0</v>
      </c>
      <c r="QO15" s="200">
        <f t="shared" ref="QO15:QO78" si="118">IF(QA15=1,ABS(QM15*QE15),-ABS(QM15*QE15))</f>
        <v>0</v>
      </c>
      <c r="QP15" s="200">
        <f t="shared" ref="QP15:QP78" si="119">IF(QB15=1,ABS(QL15*QE15),-ABS(QL15*QE15))</f>
        <v>0</v>
      </c>
      <c r="QQ15" s="200">
        <f t="shared" ref="QQ15:QQ78" si="120">IF(QC15=1,ABS(QL15*QE15),-ABS(QL15*QE15))</f>
        <v>0</v>
      </c>
      <c r="QR15" s="200">
        <f t="shared" ref="QR15:QR20" si="121">IF(QD15=1,ABS(QL15*QE15),-ABS(QL15*QE15))</f>
        <v>0</v>
      </c>
      <c r="QT15">
        <f t="shared" ref="QT15:QT78" si="122">PU15</f>
        <v>0</v>
      </c>
      <c r="QU15" s="244"/>
      <c r="QV15" s="218"/>
      <c r="QW15" s="245"/>
      <c r="QX15">
        <f t="shared" ref="QX15:QX19" si="123">IF(VLOOKUP($C15,QT$2:QU$9,2)="normal",QV15,-QV15)</f>
        <v>0</v>
      </c>
      <c r="QY15">
        <f t="shared" ref="QY15:QY78" si="124">IF(QW15&lt;0,QV15*-1,QV15)</f>
        <v>0</v>
      </c>
      <c r="QZ15" s="218"/>
      <c r="RA15">
        <f>IF(QU15=QZ15,1,0)</f>
        <v>1</v>
      </c>
      <c r="RB15">
        <f t="shared" ref="RB15:RB78" si="125">IF(QZ15=QV15,1,0)</f>
        <v>1</v>
      </c>
      <c r="RC15">
        <f t="shared" ref="RC15:RC78" si="126">IF(QZ15=QX15,1,0)</f>
        <v>1</v>
      </c>
      <c r="RD15">
        <f t="shared" ref="RD15:RD78" si="127">IF(QZ15=QY15,1,0)</f>
        <v>1</v>
      </c>
      <c r="RE15" s="253"/>
      <c r="RF15" s="206"/>
      <c r="RG15">
        <v>60</v>
      </c>
      <c r="RH15" t="str">
        <f t="shared" si="88"/>
        <v>FALSE</v>
      </c>
      <c r="RI15">
        <f>VLOOKUP($A15,'FuturesInfo (3)'!$A$2:$V$80,22)</f>
        <v>2</v>
      </c>
      <c r="RJ15" s="257"/>
      <c r="RK15">
        <f t="shared" ref="RK15:RK78" si="128">IF(RJ15=1,ROUND(RI15*(1+RK$13),0),ROUND(RI15*(1-RK$13),0))</f>
        <v>2</v>
      </c>
      <c r="RL15" s="139">
        <f>VLOOKUP($A15,'FuturesInfo (3)'!$A$2:$O$80,15)*RI15</f>
        <v>151520</v>
      </c>
      <c r="RM15" s="139">
        <f>VLOOKUP($A15,'FuturesInfo (3)'!$A$2:$O$80,15)*RK15</f>
        <v>151520</v>
      </c>
      <c r="RN15" s="200">
        <f t="shared" ref="RN15:RN78" si="129">IF(RA15=1,ABS(RL15*RE15),-ABS(RL15*RE15))</f>
        <v>0</v>
      </c>
      <c r="RO15" s="200">
        <f t="shared" ref="RO15:RO78" si="130">IF(RA15=1,ABS(RM15*RE15),-ABS(RM15*RE15))</f>
        <v>0</v>
      </c>
      <c r="RP15" s="200">
        <f t="shared" ref="RP15:RP78" si="131">IF(RB15=1,ABS(RL15*RE15),-ABS(RL15*RE15))</f>
        <v>0</v>
      </c>
      <c r="RQ15" s="200">
        <f t="shared" ref="RQ15:RQ78" si="132">IF(RC15=1,ABS(RL15*RE15),-ABS(RL15*RE15))</f>
        <v>0</v>
      </c>
      <c r="RR15" s="200">
        <f t="shared" ref="RR15:RR20" si="133">IF(RD15=1,ABS(RL15*RE15),-ABS(RL15*RE15))</f>
        <v>0</v>
      </c>
    </row>
    <row r="16" spans="1:486"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100292.5001</v>
      </c>
      <c r="BR16" s="145">
        <f t="shared" si="90"/>
        <v>-179.6954089139883</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100292.5001</v>
      </c>
      <c r="CH16" s="145">
        <f t="shared" si="76"/>
        <v>526.91118988330481</v>
      </c>
      <c r="CI16" s="145">
        <f t="shared" si="92"/>
        <v>526.91118988330481</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100292.5001</v>
      </c>
      <c r="CY16" s="200">
        <f t="shared" si="94"/>
        <v>-259.21199036986303</v>
      </c>
      <c r="CZ16" s="200">
        <f t="shared" si="95"/>
        <v>-259.21199036986303</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100292.5001</v>
      </c>
      <c r="DP16" s="200">
        <f t="shared" si="85"/>
        <v>-1225.2726418856751</v>
      </c>
      <c r="DQ16" s="200">
        <f t="shared" si="97"/>
        <v>-1225.2726418856751</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1273</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1273</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v>1</v>
      </c>
      <c r="MU16" s="244">
        <v>1</v>
      </c>
      <c r="MV16" s="218">
        <v>-1</v>
      </c>
      <c r="MW16" s="245">
        <v>-3</v>
      </c>
      <c r="MX16">
        <v>1</v>
      </c>
      <c r="MY16">
        <v>1</v>
      </c>
      <c r="MZ16" s="218">
        <v>1</v>
      </c>
      <c r="NA16">
        <v>1</v>
      </c>
      <c r="NB16">
        <v>0</v>
      </c>
      <c r="NC16">
        <v>1</v>
      </c>
      <c r="ND16">
        <v>1</v>
      </c>
      <c r="NE16" s="253">
        <v>1.9331362292500001E-3</v>
      </c>
      <c r="NF16" s="206">
        <v>42528</v>
      </c>
      <c r="NG16">
        <v>60</v>
      </c>
      <c r="NH16" t="s">
        <v>1273</v>
      </c>
      <c r="NI16">
        <v>1</v>
      </c>
      <c r="NJ16" s="257">
        <v>2</v>
      </c>
      <c r="NK16">
        <v>1</v>
      </c>
      <c r="NL16" s="139">
        <v>102263.37029999998</v>
      </c>
      <c r="NM16" s="139">
        <v>102263.37029999998</v>
      </c>
      <c r="NN16" s="200">
        <v>197.68902605213842</v>
      </c>
      <c r="NO16" s="200">
        <v>197.68902605213842</v>
      </c>
      <c r="NP16" s="200">
        <v>-197.68902605213842</v>
      </c>
      <c r="NQ16" s="200">
        <v>197.68902605213842</v>
      </c>
      <c r="NR16" s="200">
        <v>197.68902605213842</v>
      </c>
      <c r="NT16">
        <v>1</v>
      </c>
      <c r="NU16" s="244">
        <v>1</v>
      </c>
      <c r="NV16" s="218">
        <v>-1</v>
      </c>
      <c r="NW16" s="245">
        <v>-4</v>
      </c>
      <c r="NX16">
        <v>1</v>
      </c>
      <c r="NY16">
        <v>1</v>
      </c>
      <c r="NZ16" s="218">
        <v>1</v>
      </c>
      <c r="OA16">
        <v>1</v>
      </c>
      <c r="OB16">
        <v>0</v>
      </c>
      <c r="OC16">
        <v>1</v>
      </c>
      <c r="OD16">
        <v>1</v>
      </c>
      <c r="OE16" s="253">
        <v>1.95210532289E-2</v>
      </c>
      <c r="OF16" s="206">
        <v>42537</v>
      </c>
      <c r="OG16">
        <v>60</v>
      </c>
      <c r="OH16" t="s">
        <v>1273</v>
      </c>
      <c r="OI16">
        <v>1</v>
      </c>
      <c r="OJ16" s="257">
        <v>2</v>
      </c>
      <c r="OK16">
        <v>1</v>
      </c>
      <c r="OL16" s="139">
        <v>102263.37029999998</v>
      </c>
      <c r="OM16" s="139">
        <v>102263.37029999998</v>
      </c>
      <c r="ON16" s="200">
        <v>1996.2886949930109</v>
      </c>
      <c r="OO16" s="200">
        <v>1996.2886949930109</v>
      </c>
      <c r="OP16" s="200">
        <v>-1996.2886949930109</v>
      </c>
      <c r="OQ16" s="200">
        <v>1996.2886949930109</v>
      </c>
      <c r="OR16" s="200">
        <v>1996.2886949930109</v>
      </c>
      <c r="OT16">
        <f t="shared" si="98"/>
        <v>1</v>
      </c>
      <c r="OU16" s="244">
        <v>1</v>
      </c>
      <c r="OV16" s="218">
        <v>-1</v>
      </c>
      <c r="OW16" s="245">
        <v>-5</v>
      </c>
      <c r="OX16">
        <f t="shared" si="99"/>
        <v>-1</v>
      </c>
      <c r="OY16">
        <f t="shared" si="100"/>
        <v>1</v>
      </c>
      <c r="OZ16" s="218"/>
      <c r="PA16">
        <f>IF(OU16=OZ16,1,0)</f>
        <v>0</v>
      </c>
      <c r="PB16">
        <f t="shared" si="101"/>
        <v>0</v>
      </c>
      <c r="PC16">
        <f t="shared" si="102"/>
        <v>0</v>
      </c>
      <c r="PD16">
        <f t="shared" si="103"/>
        <v>0</v>
      </c>
      <c r="PE16" s="253"/>
      <c r="PF16" s="206">
        <v>42537</v>
      </c>
      <c r="PG16">
        <v>60</v>
      </c>
      <c r="PH16" t="str">
        <f t="shared" si="86"/>
        <v>TRUE</v>
      </c>
      <c r="PI16">
        <f>VLOOKUP($A16,'FuturesInfo (3)'!$A$2:$V$80,22)</f>
        <v>1</v>
      </c>
      <c r="PJ16" s="257">
        <v>2</v>
      </c>
      <c r="PK16">
        <f t="shared" si="104"/>
        <v>1</v>
      </c>
      <c r="PL16" s="139">
        <f>VLOOKUP($A16,'FuturesInfo (3)'!$A$2:$O$80,15)*PI16</f>
        <v>100292.5001</v>
      </c>
      <c r="PM16" s="139">
        <f>VLOOKUP($A16,'FuturesInfo (3)'!$A$2:$O$80,15)*PK16</f>
        <v>100292.5001</v>
      </c>
      <c r="PN16" s="200">
        <f t="shared" si="105"/>
        <v>0</v>
      </c>
      <c r="PO16" s="200">
        <f t="shared" si="106"/>
        <v>0</v>
      </c>
      <c r="PP16" s="200">
        <f t="shared" si="107"/>
        <v>0</v>
      </c>
      <c r="PQ16" s="200">
        <f t="shared" si="108"/>
        <v>0</v>
      </c>
      <c r="PR16" s="200">
        <f t="shared" si="109"/>
        <v>0</v>
      </c>
      <c r="PT16">
        <f t="shared" si="110"/>
        <v>1</v>
      </c>
      <c r="PU16" s="244"/>
      <c r="PV16" s="218"/>
      <c r="PW16" s="245"/>
      <c r="PX16">
        <f t="shared" si="111"/>
        <v>0</v>
      </c>
      <c r="PY16">
        <f t="shared" si="112"/>
        <v>0</v>
      </c>
      <c r="PZ16" s="218"/>
      <c r="QA16">
        <f>IF(PU16=PZ16,1,0)</f>
        <v>1</v>
      </c>
      <c r="QB16">
        <f t="shared" si="113"/>
        <v>1</v>
      </c>
      <c r="QC16">
        <f t="shared" si="114"/>
        <v>1</v>
      </c>
      <c r="QD16">
        <f t="shared" si="115"/>
        <v>1</v>
      </c>
      <c r="QE16" s="253"/>
      <c r="QF16" s="206"/>
      <c r="QG16">
        <v>60</v>
      </c>
      <c r="QH16" t="str">
        <f t="shared" si="87"/>
        <v>FALSE</v>
      </c>
      <c r="QI16">
        <f>VLOOKUP($A16,'FuturesInfo (3)'!$A$2:$V$80,22)</f>
        <v>1</v>
      </c>
      <c r="QJ16" s="257"/>
      <c r="QK16">
        <f t="shared" si="116"/>
        <v>1</v>
      </c>
      <c r="QL16" s="139">
        <f>VLOOKUP($A16,'FuturesInfo (3)'!$A$2:$O$80,15)*QI16</f>
        <v>100292.5001</v>
      </c>
      <c r="QM16" s="139">
        <f>VLOOKUP($A16,'FuturesInfo (3)'!$A$2:$O$80,15)*QK16</f>
        <v>100292.5001</v>
      </c>
      <c r="QN16" s="200">
        <f t="shared" si="117"/>
        <v>0</v>
      </c>
      <c r="QO16" s="200">
        <f t="shared" si="118"/>
        <v>0</v>
      </c>
      <c r="QP16" s="200">
        <f t="shared" si="119"/>
        <v>0</v>
      </c>
      <c r="QQ16" s="200">
        <f t="shared" si="120"/>
        <v>0</v>
      </c>
      <c r="QR16" s="200">
        <f t="shared" si="121"/>
        <v>0</v>
      </c>
      <c r="QT16">
        <f t="shared" si="122"/>
        <v>0</v>
      </c>
      <c r="QU16" s="244"/>
      <c r="QV16" s="218"/>
      <c r="QW16" s="245"/>
      <c r="QX16">
        <f t="shared" si="123"/>
        <v>0</v>
      </c>
      <c r="QY16">
        <f t="shared" si="124"/>
        <v>0</v>
      </c>
      <c r="QZ16" s="218"/>
      <c r="RA16">
        <f>IF(QU16=QZ16,1,0)</f>
        <v>1</v>
      </c>
      <c r="RB16">
        <f t="shared" si="125"/>
        <v>1</v>
      </c>
      <c r="RC16">
        <f t="shared" si="126"/>
        <v>1</v>
      </c>
      <c r="RD16">
        <f t="shared" si="127"/>
        <v>1</v>
      </c>
      <c r="RE16" s="253"/>
      <c r="RF16" s="206"/>
      <c r="RG16">
        <v>60</v>
      </c>
      <c r="RH16" t="str">
        <f t="shared" si="88"/>
        <v>FALSE</v>
      </c>
      <c r="RI16">
        <f>VLOOKUP($A16,'FuturesInfo (3)'!$A$2:$V$80,22)</f>
        <v>1</v>
      </c>
      <c r="RJ16" s="257"/>
      <c r="RK16">
        <f t="shared" si="128"/>
        <v>1</v>
      </c>
      <c r="RL16" s="139">
        <f>VLOOKUP($A16,'FuturesInfo (3)'!$A$2:$O$80,15)*RI16</f>
        <v>100292.5001</v>
      </c>
      <c r="RM16" s="139">
        <f>VLOOKUP($A16,'FuturesInfo (3)'!$A$2:$O$80,15)*RK16</f>
        <v>100292.5001</v>
      </c>
      <c r="RN16" s="200">
        <f t="shared" si="129"/>
        <v>0</v>
      </c>
      <c r="RO16" s="200">
        <f t="shared" si="130"/>
        <v>0</v>
      </c>
      <c r="RP16" s="200">
        <f t="shared" si="131"/>
        <v>0</v>
      </c>
      <c r="RQ16" s="200">
        <f t="shared" si="132"/>
        <v>0</v>
      </c>
      <c r="RR16" s="200">
        <f t="shared" si="133"/>
        <v>0</v>
      </c>
    </row>
    <row r="17" spans="1:486"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97380</v>
      </c>
      <c r="BR17" s="145">
        <f t="shared" si="90"/>
        <v>-211.76141658852239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97380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97380</v>
      </c>
      <c r="CY17" s="200">
        <f t="shared" si="94"/>
        <v>754.64972101690205</v>
      </c>
      <c r="CZ17" s="200">
        <f t="shared" si="95"/>
        <v>-754.64972101690205</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97380</v>
      </c>
      <c r="DP17" s="200">
        <f t="shared" si="85"/>
        <v>-658.98492771446456</v>
      </c>
      <c r="DQ17" s="200">
        <f t="shared" si="97"/>
        <v>658.98492771446456</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1273</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1273</v>
      </c>
      <c r="MI17">
        <v>5</v>
      </c>
      <c r="MJ17" s="257">
        <v>1</v>
      </c>
      <c r="MK17">
        <v>5</v>
      </c>
      <c r="ML17" s="139">
        <v>96000</v>
      </c>
      <c r="MM17" s="139">
        <v>96000</v>
      </c>
      <c r="MN17" s="200">
        <v>-891.64086687264</v>
      </c>
      <c r="MO17" s="200">
        <v>-891.64086687264</v>
      </c>
      <c r="MP17" s="200">
        <v>891.64086687264</v>
      </c>
      <c r="MQ17" s="200">
        <v>891.64086687264</v>
      </c>
      <c r="MR17" s="200">
        <v>-891.64086687264</v>
      </c>
      <c r="MT17">
        <v>1</v>
      </c>
      <c r="MU17" s="244">
        <v>-1</v>
      </c>
      <c r="MV17" s="218">
        <v>-1</v>
      </c>
      <c r="MW17" s="245">
        <v>-5</v>
      </c>
      <c r="MX17">
        <v>-1</v>
      </c>
      <c r="MY17">
        <v>1</v>
      </c>
      <c r="MZ17" s="218">
        <v>1</v>
      </c>
      <c r="NA17">
        <v>0</v>
      </c>
      <c r="NB17">
        <v>0</v>
      </c>
      <c r="NC17">
        <v>0</v>
      </c>
      <c r="ND17">
        <v>1</v>
      </c>
      <c r="NE17" s="253">
        <v>7.4999999999999997E-3</v>
      </c>
      <c r="NF17" s="206">
        <v>42535</v>
      </c>
      <c r="NG17">
        <v>60</v>
      </c>
      <c r="NH17" t="s">
        <v>1273</v>
      </c>
      <c r="NI17">
        <v>5</v>
      </c>
      <c r="NJ17" s="257">
        <v>2</v>
      </c>
      <c r="NK17">
        <v>4</v>
      </c>
      <c r="NL17" s="139">
        <v>97380</v>
      </c>
      <c r="NM17" s="139">
        <v>77904</v>
      </c>
      <c r="NN17" s="200">
        <v>-730.35</v>
      </c>
      <c r="NO17" s="200">
        <v>-584.28</v>
      </c>
      <c r="NP17" s="200">
        <v>-730.35</v>
      </c>
      <c r="NQ17" s="200">
        <v>-730.35</v>
      </c>
      <c r="NR17" s="200">
        <v>730.35</v>
      </c>
      <c r="NT17">
        <v>-1</v>
      </c>
      <c r="NU17" s="244">
        <v>-1</v>
      </c>
      <c r="NV17" s="218">
        <v>-1</v>
      </c>
      <c r="NW17" s="245">
        <v>-6</v>
      </c>
      <c r="NX17">
        <v>-1</v>
      </c>
      <c r="NY17">
        <v>1</v>
      </c>
      <c r="NZ17" s="218">
        <v>1</v>
      </c>
      <c r="OA17">
        <v>0</v>
      </c>
      <c r="OB17">
        <v>0</v>
      </c>
      <c r="OC17">
        <v>0</v>
      </c>
      <c r="OD17">
        <v>1</v>
      </c>
      <c r="OE17" s="253">
        <v>6.8238213399500003E-3</v>
      </c>
      <c r="OF17" s="206">
        <v>42535</v>
      </c>
      <c r="OG17">
        <v>60</v>
      </c>
      <c r="OH17" t="s">
        <v>1273</v>
      </c>
      <c r="OI17">
        <v>5</v>
      </c>
      <c r="OJ17" s="257">
        <v>1</v>
      </c>
      <c r="OK17">
        <v>6</v>
      </c>
      <c r="OL17" s="139">
        <v>97380</v>
      </c>
      <c r="OM17" s="139">
        <v>116856</v>
      </c>
      <c r="ON17" s="200">
        <v>-664.503722084331</v>
      </c>
      <c r="OO17" s="200">
        <v>-797.40446650119725</v>
      </c>
      <c r="OP17" s="200">
        <v>-664.503722084331</v>
      </c>
      <c r="OQ17" s="200">
        <v>-664.503722084331</v>
      </c>
      <c r="OR17" s="200">
        <v>664.503722084331</v>
      </c>
      <c r="OT17">
        <f t="shared" si="98"/>
        <v>-1</v>
      </c>
      <c r="OU17" s="244">
        <v>1</v>
      </c>
      <c r="OV17" s="218">
        <v>-1</v>
      </c>
      <c r="OW17" s="245">
        <v>-7</v>
      </c>
      <c r="OX17">
        <f t="shared" si="99"/>
        <v>-1</v>
      </c>
      <c r="OY17">
        <f t="shared" si="100"/>
        <v>1</v>
      </c>
      <c r="OZ17" s="218"/>
      <c r="PA17">
        <f t="shared" ref="PA17:PA80" si="138">IF(OU17=OZ17,1,0)</f>
        <v>0</v>
      </c>
      <c r="PB17">
        <f t="shared" si="101"/>
        <v>0</v>
      </c>
      <c r="PC17">
        <f t="shared" si="102"/>
        <v>0</v>
      </c>
      <c r="PD17">
        <f t="shared" si="103"/>
        <v>0</v>
      </c>
      <c r="PE17" s="253"/>
      <c r="PF17" s="206">
        <v>42535</v>
      </c>
      <c r="PG17">
        <v>60</v>
      </c>
      <c r="PH17" t="str">
        <f t="shared" si="86"/>
        <v>TRUE</v>
      </c>
      <c r="PI17">
        <f>VLOOKUP($A17,'FuturesInfo (3)'!$A$2:$V$80,22)</f>
        <v>5</v>
      </c>
      <c r="PJ17" s="257">
        <v>1</v>
      </c>
      <c r="PK17">
        <f t="shared" si="104"/>
        <v>6</v>
      </c>
      <c r="PL17" s="139">
        <f>VLOOKUP($A17,'FuturesInfo (3)'!$A$2:$O$80,15)*PI17</f>
        <v>97380</v>
      </c>
      <c r="PM17" s="139">
        <f>VLOOKUP($A17,'FuturesInfo (3)'!$A$2:$O$80,15)*PK17</f>
        <v>116856</v>
      </c>
      <c r="PN17" s="200">
        <f t="shared" si="105"/>
        <v>0</v>
      </c>
      <c r="PO17" s="200">
        <f t="shared" si="106"/>
        <v>0</v>
      </c>
      <c r="PP17" s="200">
        <f t="shared" si="107"/>
        <v>0</v>
      </c>
      <c r="PQ17" s="200">
        <f t="shared" si="108"/>
        <v>0</v>
      </c>
      <c r="PR17" s="200">
        <f t="shared" si="109"/>
        <v>0</v>
      </c>
      <c r="PT17">
        <f t="shared" si="110"/>
        <v>1</v>
      </c>
      <c r="PU17" s="244"/>
      <c r="PV17" s="218"/>
      <c r="PW17" s="245"/>
      <c r="PX17">
        <f t="shared" si="111"/>
        <v>0</v>
      </c>
      <c r="PY17">
        <f t="shared" si="112"/>
        <v>0</v>
      </c>
      <c r="PZ17" s="218"/>
      <c r="QA17">
        <f t="shared" ref="QA17:QA80" si="139">IF(PU17=PZ17,1,0)</f>
        <v>1</v>
      </c>
      <c r="QB17">
        <f t="shared" si="113"/>
        <v>1</v>
      </c>
      <c r="QC17">
        <f t="shared" si="114"/>
        <v>1</v>
      </c>
      <c r="QD17">
        <f t="shared" si="115"/>
        <v>1</v>
      </c>
      <c r="QE17" s="253"/>
      <c r="QF17" s="206"/>
      <c r="QG17">
        <v>60</v>
      </c>
      <c r="QH17" t="str">
        <f t="shared" si="87"/>
        <v>FALSE</v>
      </c>
      <c r="QI17">
        <f>VLOOKUP($A17,'FuturesInfo (3)'!$A$2:$V$80,22)</f>
        <v>5</v>
      </c>
      <c r="QJ17" s="257"/>
      <c r="QK17">
        <f t="shared" si="116"/>
        <v>4</v>
      </c>
      <c r="QL17" s="139">
        <f>VLOOKUP($A17,'FuturesInfo (3)'!$A$2:$O$80,15)*QI17</f>
        <v>97380</v>
      </c>
      <c r="QM17" s="139">
        <f>VLOOKUP($A17,'FuturesInfo (3)'!$A$2:$O$80,15)*QK17</f>
        <v>77904</v>
      </c>
      <c r="QN17" s="200">
        <f t="shared" si="117"/>
        <v>0</v>
      </c>
      <c r="QO17" s="200">
        <f t="shared" si="118"/>
        <v>0</v>
      </c>
      <c r="QP17" s="200">
        <f t="shared" si="119"/>
        <v>0</v>
      </c>
      <c r="QQ17" s="200">
        <f t="shared" si="120"/>
        <v>0</v>
      </c>
      <c r="QR17" s="200">
        <f t="shared" si="121"/>
        <v>0</v>
      </c>
      <c r="QT17">
        <f t="shared" si="122"/>
        <v>0</v>
      </c>
      <c r="QU17" s="244"/>
      <c r="QV17" s="218"/>
      <c r="QW17" s="245"/>
      <c r="QX17">
        <f t="shared" si="123"/>
        <v>0</v>
      </c>
      <c r="QY17">
        <f t="shared" si="124"/>
        <v>0</v>
      </c>
      <c r="QZ17" s="218"/>
      <c r="RA17">
        <f t="shared" ref="RA17:RA80" si="140">IF(QU17=QZ17,1,0)</f>
        <v>1</v>
      </c>
      <c r="RB17">
        <f t="shared" si="125"/>
        <v>1</v>
      </c>
      <c r="RC17">
        <f t="shared" si="126"/>
        <v>1</v>
      </c>
      <c r="RD17">
        <f t="shared" si="127"/>
        <v>1</v>
      </c>
      <c r="RE17" s="253"/>
      <c r="RF17" s="206"/>
      <c r="RG17">
        <v>60</v>
      </c>
      <c r="RH17" t="str">
        <f t="shared" si="88"/>
        <v>FALSE</v>
      </c>
      <c r="RI17">
        <f>VLOOKUP($A17,'FuturesInfo (3)'!$A$2:$V$80,22)</f>
        <v>5</v>
      </c>
      <c r="RJ17" s="257"/>
      <c r="RK17">
        <f t="shared" si="128"/>
        <v>4</v>
      </c>
      <c r="RL17" s="139">
        <f>VLOOKUP($A17,'FuturesInfo (3)'!$A$2:$O$80,15)*RI17</f>
        <v>97380</v>
      </c>
      <c r="RM17" s="139">
        <f>VLOOKUP($A17,'FuturesInfo (3)'!$A$2:$O$80,15)*RK17</f>
        <v>77904</v>
      </c>
      <c r="RN17" s="200">
        <f t="shared" si="129"/>
        <v>0</v>
      </c>
      <c r="RO17" s="200">
        <f t="shared" si="130"/>
        <v>0</v>
      </c>
      <c r="RP17" s="200">
        <f t="shared" si="131"/>
        <v>0</v>
      </c>
      <c r="RQ17" s="200">
        <f t="shared" si="132"/>
        <v>0</v>
      </c>
      <c r="RR17" s="200">
        <f t="shared" si="133"/>
        <v>0</v>
      </c>
    </row>
    <row r="18" spans="1:486"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185162.5</v>
      </c>
      <c r="BR18" s="145">
        <f t="shared" si="90"/>
        <v>-295.62248368679775</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185162.5</v>
      </c>
      <c r="CH18" s="145">
        <f t="shared" si="76"/>
        <v>-1103.6090512170524</v>
      </c>
      <c r="CI18" s="145">
        <f t="shared" si="92"/>
        <v>1103.6090512170524</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185162.5</v>
      </c>
      <c r="CY18" s="200">
        <f t="shared" si="94"/>
        <v>714.37133999320622</v>
      </c>
      <c r="CZ18" s="200">
        <f t="shared" si="95"/>
        <v>-714.37133999320622</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185162.5</v>
      </c>
      <c r="DP18" s="200">
        <f t="shared" si="85"/>
        <v>1190.9615118611116</v>
      </c>
      <c r="DQ18" s="200">
        <f t="shared" si="97"/>
        <v>1190.9615118611116</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1273</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1273</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v>1</v>
      </c>
      <c r="MU18" s="244">
        <v>-1</v>
      </c>
      <c r="MV18" s="218">
        <v>1</v>
      </c>
      <c r="MW18" s="245">
        <v>5</v>
      </c>
      <c r="MX18">
        <v>-1</v>
      </c>
      <c r="MY18">
        <v>1</v>
      </c>
      <c r="MZ18" s="218">
        <v>1</v>
      </c>
      <c r="NA18">
        <v>0</v>
      </c>
      <c r="NB18">
        <v>1</v>
      </c>
      <c r="NC18">
        <v>0</v>
      </c>
      <c r="ND18">
        <v>1</v>
      </c>
      <c r="NE18" s="253">
        <v>1.63565732979E-3</v>
      </c>
      <c r="NF18" s="206">
        <v>42535</v>
      </c>
      <c r="NG18">
        <v>60</v>
      </c>
      <c r="NH18" t="s">
        <v>1273</v>
      </c>
      <c r="NI18">
        <v>2</v>
      </c>
      <c r="NJ18" s="257">
        <v>2</v>
      </c>
      <c r="NK18">
        <v>2</v>
      </c>
      <c r="NL18" s="139">
        <v>185162.5</v>
      </c>
      <c r="NM18" s="139">
        <v>185162.5</v>
      </c>
      <c r="NN18" s="200">
        <v>-302.86240032724089</v>
      </c>
      <c r="NO18" s="200">
        <v>-302.86240032724089</v>
      </c>
      <c r="NP18" s="200">
        <v>302.86240032724089</v>
      </c>
      <c r="NQ18" s="200">
        <v>-302.86240032724089</v>
      </c>
      <c r="NR18" s="200">
        <v>302.86240032724089</v>
      </c>
      <c r="NT18">
        <v>-1</v>
      </c>
      <c r="NU18" s="244">
        <v>-1</v>
      </c>
      <c r="NV18" s="218">
        <v>1</v>
      </c>
      <c r="NW18" s="245">
        <v>6</v>
      </c>
      <c r="NX18">
        <v>1</v>
      </c>
      <c r="NY18">
        <v>1</v>
      </c>
      <c r="NZ18" s="218">
        <v>1</v>
      </c>
      <c r="OA18">
        <v>0</v>
      </c>
      <c r="OB18">
        <v>1</v>
      </c>
      <c r="OC18">
        <v>1</v>
      </c>
      <c r="OD18">
        <v>1</v>
      </c>
      <c r="OE18" s="253">
        <v>7.8927672314100007E-3</v>
      </c>
      <c r="OF18" s="206">
        <v>42535</v>
      </c>
      <c r="OG18">
        <v>60</v>
      </c>
      <c r="OH18" t="s">
        <v>1273</v>
      </c>
      <c r="OI18">
        <v>2</v>
      </c>
      <c r="OJ18" s="257">
        <v>2</v>
      </c>
      <c r="OK18">
        <v>2</v>
      </c>
      <c r="OL18" s="139">
        <v>185162.5</v>
      </c>
      <c r="OM18" s="139">
        <v>185162.5</v>
      </c>
      <c r="ON18" s="200">
        <v>-1461.4445124859542</v>
      </c>
      <c r="OO18" s="200">
        <v>-1461.4445124859542</v>
      </c>
      <c r="OP18" s="200">
        <v>1461.4445124859542</v>
      </c>
      <c r="OQ18" s="200">
        <v>1461.4445124859542</v>
      </c>
      <c r="OR18" s="200">
        <v>1461.4445124859542</v>
      </c>
      <c r="OT18">
        <f t="shared" si="98"/>
        <v>-1</v>
      </c>
      <c r="OU18" s="244">
        <v>1</v>
      </c>
      <c r="OV18" s="218">
        <v>1</v>
      </c>
      <c r="OW18" s="245">
        <v>7</v>
      </c>
      <c r="OX18">
        <f t="shared" si="99"/>
        <v>1</v>
      </c>
      <c r="OY18">
        <f t="shared" si="100"/>
        <v>1</v>
      </c>
      <c r="OZ18" s="218"/>
      <c r="PA18">
        <f t="shared" si="138"/>
        <v>0</v>
      </c>
      <c r="PB18">
        <f t="shared" si="101"/>
        <v>0</v>
      </c>
      <c r="PC18">
        <f t="shared" si="102"/>
        <v>0</v>
      </c>
      <c r="PD18">
        <f t="shared" si="103"/>
        <v>0</v>
      </c>
      <c r="PE18" s="253"/>
      <c r="PF18" s="206">
        <v>42535</v>
      </c>
      <c r="PG18">
        <v>60</v>
      </c>
      <c r="PH18" t="str">
        <f t="shared" si="86"/>
        <v>TRUE</v>
      </c>
      <c r="PI18">
        <f>VLOOKUP($A18,'FuturesInfo (3)'!$A$2:$V$80,22)</f>
        <v>2</v>
      </c>
      <c r="PJ18" s="257">
        <v>2</v>
      </c>
      <c r="PK18">
        <f t="shared" si="104"/>
        <v>2</v>
      </c>
      <c r="PL18" s="139">
        <f>VLOOKUP($A18,'FuturesInfo (3)'!$A$2:$O$80,15)*PI18</f>
        <v>185162.5</v>
      </c>
      <c r="PM18" s="139">
        <f>VLOOKUP($A18,'FuturesInfo (3)'!$A$2:$O$80,15)*PK18</f>
        <v>185162.5</v>
      </c>
      <c r="PN18" s="200">
        <f t="shared" si="105"/>
        <v>0</v>
      </c>
      <c r="PO18" s="200">
        <f t="shared" si="106"/>
        <v>0</v>
      </c>
      <c r="PP18" s="200">
        <f t="shared" si="107"/>
        <v>0</v>
      </c>
      <c r="PQ18" s="200">
        <f t="shared" si="108"/>
        <v>0</v>
      </c>
      <c r="PR18" s="200">
        <f t="shared" si="109"/>
        <v>0</v>
      </c>
      <c r="PT18">
        <f t="shared" si="110"/>
        <v>1</v>
      </c>
      <c r="PU18" s="244"/>
      <c r="PV18" s="218"/>
      <c r="PW18" s="245"/>
      <c r="PX18">
        <f t="shared" si="111"/>
        <v>0</v>
      </c>
      <c r="PY18">
        <f t="shared" si="112"/>
        <v>0</v>
      </c>
      <c r="PZ18" s="218"/>
      <c r="QA18">
        <f t="shared" si="139"/>
        <v>1</v>
      </c>
      <c r="QB18">
        <f t="shared" si="113"/>
        <v>1</v>
      </c>
      <c r="QC18">
        <f t="shared" si="114"/>
        <v>1</v>
      </c>
      <c r="QD18">
        <f t="shared" si="115"/>
        <v>1</v>
      </c>
      <c r="QE18" s="253"/>
      <c r="QF18" s="206"/>
      <c r="QG18">
        <v>60</v>
      </c>
      <c r="QH18" t="str">
        <f t="shared" si="87"/>
        <v>FALSE</v>
      </c>
      <c r="QI18">
        <f>VLOOKUP($A18,'FuturesInfo (3)'!$A$2:$V$80,22)</f>
        <v>2</v>
      </c>
      <c r="QJ18" s="257"/>
      <c r="QK18">
        <f t="shared" si="116"/>
        <v>2</v>
      </c>
      <c r="QL18" s="139">
        <f>VLOOKUP($A18,'FuturesInfo (3)'!$A$2:$O$80,15)*QI18</f>
        <v>185162.5</v>
      </c>
      <c r="QM18" s="139">
        <f>VLOOKUP($A18,'FuturesInfo (3)'!$A$2:$O$80,15)*QK18</f>
        <v>185162.5</v>
      </c>
      <c r="QN18" s="200">
        <f t="shared" si="117"/>
        <v>0</v>
      </c>
      <c r="QO18" s="200">
        <f t="shared" si="118"/>
        <v>0</v>
      </c>
      <c r="QP18" s="200">
        <f t="shared" si="119"/>
        <v>0</v>
      </c>
      <c r="QQ18" s="200">
        <f t="shared" si="120"/>
        <v>0</v>
      </c>
      <c r="QR18" s="200">
        <f t="shared" si="121"/>
        <v>0</v>
      </c>
      <c r="QT18">
        <f t="shared" si="122"/>
        <v>0</v>
      </c>
      <c r="QU18" s="244"/>
      <c r="QV18" s="218"/>
      <c r="QW18" s="245"/>
      <c r="QX18">
        <f t="shared" si="123"/>
        <v>0</v>
      </c>
      <c r="QY18">
        <f t="shared" si="124"/>
        <v>0</v>
      </c>
      <c r="QZ18" s="218"/>
      <c r="RA18">
        <f t="shared" si="140"/>
        <v>1</v>
      </c>
      <c r="RB18">
        <f t="shared" si="125"/>
        <v>1</v>
      </c>
      <c r="RC18">
        <f t="shared" si="126"/>
        <v>1</v>
      </c>
      <c r="RD18">
        <f t="shared" si="127"/>
        <v>1</v>
      </c>
      <c r="RE18" s="253"/>
      <c r="RF18" s="206"/>
      <c r="RG18">
        <v>60</v>
      </c>
      <c r="RH18" t="str">
        <f t="shared" si="88"/>
        <v>FALSE</v>
      </c>
      <c r="RI18">
        <f>VLOOKUP($A18,'FuturesInfo (3)'!$A$2:$V$80,22)</f>
        <v>2</v>
      </c>
      <c r="RJ18" s="257"/>
      <c r="RK18">
        <f t="shared" si="128"/>
        <v>2</v>
      </c>
      <c r="RL18" s="139">
        <f>VLOOKUP($A18,'FuturesInfo (3)'!$A$2:$O$80,15)*RI18</f>
        <v>185162.5</v>
      </c>
      <c r="RM18" s="139">
        <f>VLOOKUP($A18,'FuturesInfo (3)'!$A$2:$O$80,15)*RK18</f>
        <v>185162.5</v>
      </c>
      <c r="RN18" s="200">
        <f t="shared" si="129"/>
        <v>0</v>
      </c>
      <c r="RO18" s="200">
        <f t="shared" si="130"/>
        <v>0</v>
      </c>
      <c r="RP18" s="200">
        <f t="shared" si="131"/>
        <v>0</v>
      </c>
      <c r="RQ18" s="200">
        <f t="shared" si="132"/>
        <v>0</v>
      </c>
      <c r="RR18" s="200">
        <f t="shared" si="133"/>
        <v>0</v>
      </c>
    </row>
    <row r="19" spans="1:486"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78500</v>
      </c>
      <c r="BR19" s="145">
        <f t="shared" si="90"/>
        <v>284.59214501475003</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78500</v>
      </c>
      <c r="CH19" s="145">
        <f t="shared" si="76"/>
        <v>567.12823600207503</v>
      </c>
      <c r="CI19" s="145">
        <f t="shared" si="92"/>
        <v>567.12823600207503</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78500</v>
      </c>
      <c r="CY19" s="200">
        <f t="shared" si="94"/>
        <v>1689.1811117790498</v>
      </c>
      <c r="CZ19" s="200">
        <f t="shared" si="95"/>
        <v>1689.1811117790498</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117750</v>
      </c>
      <c r="DP19" s="200">
        <f t="shared" si="85"/>
        <v>137.7998829726825</v>
      </c>
      <c r="DQ19" s="200">
        <f t="shared" si="97"/>
        <v>137.7998829726825</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1273</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1273</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v>1</v>
      </c>
      <c r="MU19" s="244">
        <v>-1</v>
      </c>
      <c r="MV19" s="218">
        <v>-1</v>
      </c>
      <c r="MW19" s="245">
        <v>1</v>
      </c>
      <c r="MX19">
        <v>-1</v>
      </c>
      <c r="MY19">
        <v>-1</v>
      </c>
      <c r="MZ19" s="218">
        <v>-1</v>
      </c>
      <c r="NA19">
        <v>1</v>
      </c>
      <c r="NB19">
        <v>1</v>
      </c>
      <c r="NC19">
        <v>1</v>
      </c>
      <c r="ND19">
        <v>1</v>
      </c>
      <c r="NE19" s="253">
        <v>-9.9440646364200008E-3</v>
      </c>
      <c r="NF19" s="206">
        <v>42527</v>
      </c>
      <c r="NG19">
        <v>60</v>
      </c>
      <c r="NH19" t="s">
        <v>1273</v>
      </c>
      <c r="NI19">
        <v>4</v>
      </c>
      <c r="NJ19" s="257">
        <v>2</v>
      </c>
      <c r="NK19">
        <v>3</v>
      </c>
      <c r="NL19" s="139">
        <v>78500</v>
      </c>
      <c r="NM19" s="139">
        <v>58875</v>
      </c>
      <c r="NN19" s="200">
        <v>780.60907395897004</v>
      </c>
      <c r="NO19" s="200">
        <v>585.45680546922756</v>
      </c>
      <c r="NP19" s="200">
        <v>780.60907395897004</v>
      </c>
      <c r="NQ19" s="200">
        <v>780.60907395897004</v>
      </c>
      <c r="NR19" s="200">
        <v>780.60907395897004</v>
      </c>
      <c r="NT19">
        <v>-1</v>
      </c>
      <c r="NU19" s="244">
        <v>-1</v>
      </c>
      <c r="NV19" s="218">
        <v>-1</v>
      </c>
      <c r="NW19" s="245">
        <v>2</v>
      </c>
      <c r="NX19">
        <v>-1</v>
      </c>
      <c r="NY19">
        <v>-1</v>
      </c>
      <c r="NZ19" s="218">
        <v>-1</v>
      </c>
      <c r="OA19">
        <v>1</v>
      </c>
      <c r="OB19">
        <v>1</v>
      </c>
      <c r="OC19">
        <v>1</v>
      </c>
      <c r="OD19">
        <v>1</v>
      </c>
      <c r="OE19" s="253">
        <v>-1.4438166980499999E-2</v>
      </c>
      <c r="OF19" s="206">
        <v>42527</v>
      </c>
      <c r="OG19">
        <v>60</v>
      </c>
      <c r="OH19" t="s">
        <v>1273</v>
      </c>
      <c r="OI19">
        <v>4</v>
      </c>
      <c r="OJ19" s="257">
        <v>2</v>
      </c>
      <c r="OK19">
        <v>3</v>
      </c>
      <c r="OL19" s="139">
        <v>78500</v>
      </c>
      <c r="OM19" s="139">
        <v>58875</v>
      </c>
      <c r="ON19" s="200">
        <v>1133.3961079692499</v>
      </c>
      <c r="OO19" s="200">
        <v>850.04708097693742</v>
      </c>
      <c r="OP19" s="200">
        <v>1133.3961079692499</v>
      </c>
      <c r="OQ19" s="200">
        <v>1133.3961079692499</v>
      </c>
      <c r="OR19" s="200">
        <v>1133.3961079692499</v>
      </c>
      <c r="OT19">
        <f t="shared" si="98"/>
        <v>-1</v>
      </c>
      <c r="OU19" s="244">
        <v>-1</v>
      </c>
      <c r="OV19" s="218">
        <v>-1</v>
      </c>
      <c r="OW19" s="245">
        <v>3</v>
      </c>
      <c r="OX19">
        <f t="shared" si="99"/>
        <v>-1</v>
      </c>
      <c r="OY19">
        <f t="shared" si="100"/>
        <v>-1</v>
      </c>
      <c r="OZ19" s="218"/>
      <c r="PA19">
        <f t="shared" si="138"/>
        <v>0</v>
      </c>
      <c r="PB19">
        <f t="shared" si="101"/>
        <v>0</v>
      </c>
      <c r="PC19">
        <f t="shared" si="102"/>
        <v>0</v>
      </c>
      <c r="PD19">
        <f t="shared" si="103"/>
        <v>0</v>
      </c>
      <c r="PE19" s="253"/>
      <c r="PF19" s="206">
        <v>42538</v>
      </c>
      <c r="PG19">
        <v>60</v>
      </c>
      <c r="PH19" t="str">
        <f t="shared" si="86"/>
        <v>TRUE</v>
      </c>
      <c r="PI19">
        <f>VLOOKUP($A19,'FuturesInfo (3)'!$A$2:$V$80,22)</f>
        <v>4</v>
      </c>
      <c r="PJ19" s="257">
        <v>2</v>
      </c>
      <c r="PK19">
        <f t="shared" si="104"/>
        <v>3</v>
      </c>
      <c r="PL19" s="139">
        <f>VLOOKUP($A19,'FuturesInfo (3)'!$A$2:$O$80,15)*PI19</f>
        <v>78500</v>
      </c>
      <c r="PM19" s="139">
        <f>VLOOKUP($A19,'FuturesInfo (3)'!$A$2:$O$80,15)*PK19</f>
        <v>58875</v>
      </c>
      <c r="PN19" s="200">
        <f t="shared" si="105"/>
        <v>0</v>
      </c>
      <c r="PO19" s="200">
        <f t="shared" si="106"/>
        <v>0</v>
      </c>
      <c r="PP19" s="200">
        <f t="shared" si="107"/>
        <v>0</v>
      </c>
      <c r="PQ19" s="200">
        <f t="shared" si="108"/>
        <v>0</v>
      </c>
      <c r="PR19" s="200">
        <f t="shared" si="109"/>
        <v>0</v>
      </c>
      <c r="PT19">
        <f t="shared" si="110"/>
        <v>-1</v>
      </c>
      <c r="PU19" s="244"/>
      <c r="PV19" s="218"/>
      <c r="PW19" s="245"/>
      <c r="PX19">
        <f t="shared" si="111"/>
        <v>0</v>
      </c>
      <c r="PY19">
        <f t="shared" si="112"/>
        <v>0</v>
      </c>
      <c r="PZ19" s="218"/>
      <c r="QA19">
        <f t="shared" si="139"/>
        <v>1</v>
      </c>
      <c r="QB19">
        <f t="shared" si="113"/>
        <v>1</v>
      </c>
      <c r="QC19">
        <f t="shared" si="114"/>
        <v>1</v>
      </c>
      <c r="QD19">
        <f t="shared" si="115"/>
        <v>1</v>
      </c>
      <c r="QE19" s="253"/>
      <c r="QF19" s="206"/>
      <c r="QG19">
        <v>60</v>
      </c>
      <c r="QH19" t="str">
        <f t="shared" si="87"/>
        <v>FALSE</v>
      </c>
      <c r="QI19">
        <f>VLOOKUP($A19,'FuturesInfo (3)'!$A$2:$V$80,22)</f>
        <v>4</v>
      </c>
      <c r="QJ19" s="257"/>
      <c r="QK19">
        <f t="shared" si="116"/>
        <v>3</v>
      </c>
      <c r="QL19" s="139">
        <f>VLOOKUP($A19,'FuturesInfo (3)'!$A$2:$O$80,15)*QI19</f>
        <v>78500</v>
      </c>
      <c r="QM19" s="139">
        <f>VLOOKUP($A19,'FuturesInfo (3)'!$A$2:$O$80,15)*QK19</f>
        <v>58875</v>
      </c>
      <c r="QN19" s="200">
        <f t="shared" si="117"/>
        <v>0</v>
      </c>
      <c r="QO19" s="200">
        <f t="shared" si="118"/>
        <v>0</v>
      </c>
      <c r="QP19" s="200">
        <f t="shared" si="119"/>
        <v>0</v>
      </c>
      <c r="QQ19" s="200">
        <f t="shared" si="120"/>
        <v>0</v>
      </c>
      <c r="QR19" s="200">
        <f t="shared" si="121"/>
        <v>0</v>
      </c>
      <c r="QT19">
        <f t="shared" si="122"/>
        <v>0</v>
      </c>
      <c r="QU19" s="244"/>
      <c r="QV19" s="218"/>
      <c r="QW19" s="245"/>
      <c r="QX19">
        <f t="shared" si="123"/>
        <v>0</v>
      </c>
      <c r="QY19">
        <f t="shared" si="124"/>
        <v>0</v>
      </c>
      <c r="QZ19" s="218"/>
      <c r="RA19">
        <f t="shared" si="140"/>
        <v>1</v>
      </c>
      <c r="RB19">
        <f t="shared" si="125"/>
        <v>1</v>
      </c>
      <c r="RC19">
        <f t="shared" si="126"/>
        <v>1</v>
      </c>
      <c r="RD19">
        <f t="shared" si="127"/>
        <v>1</v>
      </c>
      <c r="RE19" s="253"/>
      <c r="RF19" s="206"/>
      <c r="RG19">
        <v>60</v>
      </c>
      <c r="RH19" t="str">
        <f t="shared" si="88"/>
        <v>FALSE</v>
      </c>
      <c r="RI19">
        <f>VLOOKUP($A19,'FuturesInfo (3)'!$A$2:$V$80,22)</f>
        <v>4</v>
      </c>
      <c r="RJ19" s="257"/>
      <c r="RK19">
        <f t="shared" si="128"/>
        <v>3</v>
      </c>
      <c r="RL19" s="139">
        <f>VLOOKUP($A19,'FuturesInfo (3)'!$A$2:$O$80,15)*RI19</f>
        <v>78500</v>
      </c>
      <c r="RM19" s="139">
        <f>VLOOKUP($A19,'FuturesInfo (3)'!$A$2:$O$80,15)*RK19</f>
        <v>58875</v>
      </c>
      <c r="RN19" s="200">
        <f t="shared" si="129"/>
        <v>0</v>
      </c>
      <c r="RO19" s="200">
        <f t="shared" si="130"/>
        <v>0</v>
      </c>
      <c r="RP19" s="200">
        <f t="shared" si="131"/>
        <v>0</v>
      </c>
      <c r="RQ19" s="200">
        <f t="shared" si="132"/>
        <v>0</v>
      </c>
      <c r="RR19" s="200">
        <f t="shared" si="133"/>
        <v>0</v>
      </c>
    </row>
    <row r="20" spans="1:486"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4</v>
      </c>
      <c r="BP20">
        <f t="shared" si="71"/>
        <v>4</v>
      </c>
      <c r="BQ20" s="139">
        <f>VLOOKUP($A20,'FuturesInfo (3)'!$A$2:$O$80,15)*BP20</f>
        <v>127360</v>
      </c>
      <c r="BR20" s="145">
        <f t="shared" si="90"/>
        <v>-631.11992071327359</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4</v>
      </c>
      <c r="CE20">
        <f t="shared" si="75"/>
        <v>4</v>
      </c>
      <c r="CF20">
        <f t="shared" si="75"/>
        <v>4</v>
      </c>
      <c r="CG20" s="139">
        <f>VLOOKUP($A20,'FuturesInfo (3)'!$A$2:$O$80,15)*CE20</f>
        <v>127360</v>
      </c>
      <c r="CH20" s="145">
        <f t="shared" si="76"/>
        <v>-502.40631163677432</v>
      </c>
      <c r="CI20" s="145">
        <f t="shared" si="92"/>
        <v>-502.40631163677432</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4</v>
      </c>
      <c r="CV20">
        <f t="shared" si="80"/>
        <v>5</v>
      </c>
      <c r="CW20">
        <f t="shared" si="93"/>
        <v>4</v>
      </c>
      <c r="CX20" s="139">
        <f>VLOOKUP($A20,'FuturesInfo (3)'!$A$2:$O$80,15)*CW20</f>
        <v>127360</v>
      </c>
      <c r="CY20" s="200">
        <f t="shared" si="94"/>
        <v>966.75907590789768</v>
      </c>
      <c r="CZ20" s="200">
        <f t="shared" si="95"/>
        <v>966.75907590789768</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4</v>
      </c>
      <c r="DM20">
        <f t="shared" si="84"/>
        <v>5</v>
      </c>
      <c r="DN20">
        <f t="shared" si="96"/>
        <v>4</v>
      </c>
      <c r="DO20" s="139">
        <f>VLOOKUP($A20,'FuturesInfo (3)'!$A$2:$O$80,15)*DN20</f>
        <v>127360</v>
      </c>
      <c r="DP20" s="200">
        <f t="shared" si="85"/>
        <v>834.32689158142728</v>
      </c>
      <c r="DQ20" s="200">
        <f t="shared" si="97"/>
        <v>834.32689158142728</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1273</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1273</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v>1</v>
      </c>
      <c r="MU20" s="244">
        <v>1</v>
      </c>
      <c r="MV20" s="218">
        <v>1</v>
      </c>
      <c r="MW20" s="245">
        <v>3</v>
      </c>
      <c r="MX20">
        <v>1</v>
      </c>
      <c r="MY20">
        <v>1</v>
      </c>
      <c r="MZ20" s="218">
        <v>1</v>
      </c>
      <c r="NA20">
        <v>1</v>
      </c>
      <c r="NB20">
        <v>1</v>
      </c>
      <c r="NC20">
        <v>1</v>
      </c>
      <c r="ND20">
        <v>1</v>
      </c>
      <c r="NE20" s="253">
        <v>3.17863954228E-3</v>
      </c>
      <c r="NF20" s="206">
        <v>42536</v>
      </c>
      <c r="NG20">
        <v>60</v>
      </c>
      <c r="NH20" t="s">
        <v>1273</v>
      </c>
      <c r="NI20">
        <v>4</v>
      </c>
      <c r="NJ20" s="257">
        <v>2</v>
      </c>
      <c r="NK20">
        <v>3</v>
      </c>
      <c r="NL20" s="139">
        <v>127360</v>
      </c>
      <c r="NM20" s="139">
        <v>95520</v>
      </c>
      <c r="NN20" s="200">
        <v>404.83153210478082</v>
      </c>
      <c r="NO20" s="200">
        <v>303.62364907858563</v>
      </c>
      <c r="NP20" s="200">
        <v>404.83153210478082</v>
      </c>
      <c r="NQ20" s="200">
        <v>404.83153210478082</v>
      </c>
      <c r="NR20" s="200">
        <v>404.83153210478082</v>
      </c>
      <c r="NT20">
        <v>1</v>
      </c>
      <c r="NU20" s="244">
        <v>1</v>
      </c>
      <c r="NV20" s="218">
        <v>1</v>
      </c>
      <c r="NW20" s="245">
        <v>4</v>
      </c>
      <c r="NX20">
        <v>1</v>
      </c>
      <c r="NY20">
        <v>1</v>
      </c>
      <c r="NZ20" s="218">
        <v>1</v>
      </c>
      <c r="OA20">
        <v>1</v>
      </c>
      <c r="OB20">
        <v>1</v>
      </c>
      <c r="OC20">
        <v>1</v>
      </c>
      <c r="OD20">
        <v>1</v>
      </c>
      <c r="OE20" s="253">
        <v>8.8719898605799999E-3</v>
      </c>
      <c r="OF20" s="206">
        <v>42537</v>
      </c>
      <c r="OG20">
        <v>60</v>
      </c>
      <c r="OH20" t="s">
        <v>1273</v>
      </c>
      <c r="OI20">
        <v>4</v>
      </c>
      <c r="OJ20" s="257">
        <v>2</v>
      </c>
      <c r="OK20">
        <v>3</v>
      </c>
      <c r="OL20" s="139">
        <v>127360</v>
      </c>
      <c r="OM20" s="139">
        <v>95520</v>
      </c>
      <c r="ON20" s="200">
        <v>1129.9366286434688</v>
      </c>
      <c r="OO20" s="200">
        <v>847.4524714826016</v>
      </c>
      <c r="OP20" s="200">
        <v>1129.9366286434688</v>
      </c>
      <c r="OQ20" s="200">
        <v>1129.9366286434688</v>
      </c>
      <c r="OR20" s="200">
        <v>1129.9366286434688</v>
      </c>
      <c r="OT20">
        <f t="shared" si="98"/>
        <v>1</v>
      </c>
      <c r="OU20" s="244">
        <v>1</v>
      </c>
      <c r="OV20" s="218">
        <v>1</v>
      </c>
      <c r="OW20" s="245">
        <v>5</v>
      </c>
      <c r="OX20">
        <f>IF(VLOOKUP($C20,OT$2:OU$9,2)="normal",OV20,-OV20)</f>
        <v>-1</v>
      </c>
      <c r="OY20">
        <f t="shared" si="100"/>
        <v>1</v>
      </c>
      <c r="OZ20" s="218"/>
      <c r="PA20">
        <f t="shared" si="138"/>
        <v>0</v>
      </c>
      <c r="PB20">
        <f t="shared" si="101"/>
        <v>0</v>
      </c>
      <c r="PC20">
        <f t="shared" si="102"/>
        <v>0</v>
      </c>
      <c r="PD20">
        <f t="shared" si="103"/>
        <v>0</v>
      </c>
      <c r="PE20" s="253"/>
      <c r="PF20" s="206">
        <v>42537</v>
      </c>
      <c r="PG20">
        <v>60</v>
      </c>
      <c r="PH20" t="str">
        <f t="shared" si="86"/>
        <v>TRUE</v>
      </c>
      <c r="PI20">
        <f>VLOOKUP($A20,'FuturesInfo (3)'!$A$2:$V$80,22)</f>
        <v>4</v>
      </c>
      <c r="PJ20" s="257">
        <v>2</v>
      </c>
      <c r="PK20">
        <f t="shared" si="104"/>
        <v>3</v>
      </c>
      <c r="PL20" s="139">
        <f>VLOOKUP($A20,'FuturesInfo (3)'!$A$2:$O$80,15)*PI20</f>
        <v>127360</v>
      </c>
      <c r="PM20" s="139">
        <f>VLOOKUP($A20,'FuturesInfo (3)'!$A$2:$O$80,15)*PK20</f>
        <v>95520</v>
      </c>
      <c r="PN20" s="200">
        <f t="shared" si="105"/>
        <v>0</v>
      </c>
      <c r="PO20" s="200">
        <f t="shared" si="106"/>
        <v>0</v>
      </c>
      <c r="PP20" s="200">
        <f t="shared" si="107"/>
        <v>0</v>
      </c>
      <c r="PQ20" s="200">
        <f t="shared" si="108"/>
        <v>0</v>
      </c>
      <c r="PR20" s="200">
        <f t="shared" si="109"/>
        <v>0</v>
      </c>
      <c r="PT20">
        <f t="shared" si="110"/>
        <v>1</v>
      </c>
      <c r="PU20" s="244"/>
      <c r="PV20" s="218"/>
      <c r="PW20" s="245"/>
      <c r="PX20">
        <f>IF(VLOOKUP($C20,PT$2:PU$9,2)="normal",PV20,-PV20)</f>
        <v>0</v>
      </c>
      <c r="PY20">
        <f t="shared" si="112"/>
        <v>0</v>
      </c>
      <c r="PZ20" s="218"/>
      <c r="QA20">
        <f t="shared" si="139"/>
        <v>1</v>
      </c>
      <c r="QB20">
        <f t="shared" si="113"/>
        <v>1</v>
      </c>
      <c r="QC20">
        <f t="shared" si="114"/>
        <v>1</v>
      </c>
      <c r="QD20">
        <f t="shared" si="115"/>
        <v>1</v>
      </c>
      <c r="QE20" s="253"/>
      <c r="QF20" s="206"/>
      <c r="QG20">
        <v>60</v>
      </c>
      <c r="QH20" t="str">
        <f t="shared" si="87"/>
        <v>FALSE</v>
      </c>
      <c r="QI20">
        <f>VLOOKUP($A20,'FuturesInfo (3)'!$A$2:$V$80,22)</f>
        <v>4</v>
      </c>
      <c r="QJ20" s="257"/>
      <c r="QK20">
        <f t="shared" si="116"/>
        <v>3</v>
      </c>
      <c r="QL20" s="139">
        <f>VLOOKUP($A20,'FuturesInfo (3)'!$A$2:$O$80,15)*QI20</f>
        <v>127360</v>
      </c>
      <c r="QM20" s="139">
        <f>VLOOKUP($A20,'FuturesInfo (3)'!$A$2:$O$80,15)*QK20</f>
        <v>95520</v>
      </c>
      <c r="QN20" s="200">
        <f t="shared" si="117"/>
        <v>0</v>
      </c>
      <c r="QO20" s="200">
        <f t="shared" si="118"/>
        <v>0</v>
      </c>
      <c r="QP20" s="200">
        <f t="shared" si="119"/>
        <v>0</v>
      </c>
      <c r="QQ20" s="200">
        <f t="shared" si="120"/>
        <v>0</v>
      </c>
      <c r="QR20" s="200">
        <f t="shared" si="121"/>
        <v>0</v>
      </c>
      <c r="QT20">
        <f t="shared" si="122"/>
        <v>0</v>
      </c>
      <c r="QU20" s="244"/>
      <c r="QV20" s="218"/>
      <c r="QW20" s="245"/>
      <c r="QX20">
        <f>IF(VLOOKUP($C20,QT$2:QU$9,2)="normal",QV20,-QV20)</f>
        <v>0</v>
      </c>
      <c r="QY20">
        <f t="shared" si="124"/>
        <v>0</v>
      </c>
      <c r="QZ20" s="218"/>
      <c r="RA20">
        <f t="shared" si="140"/>
        <v>1</v>
      </c>
      <c r="RB20">
        <f t="shared" si="125"/>
        <v>1</v>
      </c>
      <c r="RC20">
        <f t="shared" si="126"/>
        <v>1</v>
      </c>
      <c r="RD20">
        <f t="shared" si="127"/>
        <v>1</v>
      </c>
      <c r="RE20" s="253"/>
      <c r="RF20" s="206"/>
      <c r="RG20">
        <v>60</v>
      </c>
      <c r="RH20" t="str">
        <f t="shared" si="88"/>
        <v>FALSE</v>
      </c>
      <c r="RI20">
        <f>VLOOKUP($A20,'FuturesInfo (3)'!$A$2:$V$80,22)</f>
        <v>4</v>
      </c>
      <c r="RJ20" s="257"/>
      <c r="RK20">
        <f t="shared" si="128"/>
        <v>3</v>
      </c>
      <c r="RL20" s="139">
        <f>VLOOKUP($A20,'FuturesInfo (3)'!$A$2:$O$80,15)*RI20</f>
        <v>127360</v>
      </c>
      <c r="RM20" s="139">
        <f>VLOOKUP($A20,'FuturesInfo (3)'!$A$2:$O$80,15)*RK20</f>
        <v>95520</v>
      </c>
      <c r="RN20" s="200">
        <f t="shared" si="129"/>
        <v>0</v>
      </c>
      <c r="RO20" s="200">
        <f t="shared" si="130"/>
        <v>0</v>
      </c>
      <c r="RP20" s="200">
        <f t="shared" si="131"/>
        <v>0</v>
      </c>
      <c r="RQ20" s="200">
        <f t="shared" si="132"/>
        <v>0</v>
      </c>
      <c r="RR20" s="200">
        <f t="shared" si="133"/>
        <v>0</v>
      </c>
    </row>
    <row r="21" spans="1:486"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234420</v>
      </c>
      <c r="BR21" s="145">
        <f t="shared" si="90"/>
        <v>-674.32531380825719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234420</v>
      </c>
      <c r="CH21" s="145">
        <f t="shared" si="76"/>
        <v>-3412.092840277026</v>
      </c>
      <c r="CI21" s="145">
        <f t="shared" si="92"/>
        <v>3412.092840277026</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234420</v>
      </c>
      <c r="CY21" s="200">
        <f t="shared" si="94"/>
        <v>2060.3024428068284</v>
      </c>
      <c r="CZ21" s="200">
        <f t="shared" si="95"/>
        <v>2060.3024428068284</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234420</v>
      </c>
      <c r="DP21" s="200">
        <f t="shared" si="85"/>
        <v>871.0032030757734</v>
      </c>
      <c r="DQ21" s="200">
        <f t="shared" si="97"/>
        <v>871.0032030757734</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1273</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1273</v>
      </c>
      <c r="MI21">
        <v>3</v>
      </c>
      <c r="MJ21" s="257">
        <v>2</v>
      </c>
      <c r="MK21">
        <v>4</v>
      </c>
      <c r="ML21" s="139">
        <v>234420</v>
      </c>
      <c r="MM21" s="139">
        <v>312560</v>
      </c>
      <c r="MN21" s="200">
        <v>0</v>
      </c>
      <c r="MO21" s="200">
        <v>0</v>
      </c>
      <c r="MP21" s="200">
        <v>0</v>
      </c>
      <c r="MQ21" s="200">
        <v>0</v>
      </c>
      <c r="MR21" s="200">
        <v>0</v>
      </c>
      <c r="MT21">
        <v>1</v>
      </c>
      <c r="MU21" s="244">
        <v>-1</v>
      </c>
      <c r="MV21" s="218">
        <v>1</v>
      </c>
      <c r="MW21" s="245">
        <v>-3</v>
      </c>
      <c r="MX21">
        <v>-1</v>
      </c>
      <c r="MY21">
        <v>-1</v>
      </c>
      <c r="MZ21" s="218">
        <v>-1</v>
      </c>
      <c r="NA21">
        <v>1</v>
      </c>
      <c r="NB21">
        <v>0</v>
      </c>
      <c r="NC21">
        <v>1</v>
      </c>
      <c r="ND21">
        <v>1</v>
      </c>
      <c r="NE21" s="253">
        <v>-2.1755822882E-3</v>
      </c>
      <c r="NF21" s="206">
        <v>42531</v>
      </c>
      <c r="NG21">
        <v>60</v>
      </c>
      <c r="NH21" t="s">
        <v>1273</v>
      </c>
      <c r="NI21">
        <v>3</v>
      </c>
      <c r="NJ21" s="257">
        <v>1</v>
      </c>
      <c r="NK21">
        <v>4</v>
      </c>
      <c r="NL21" s="139">
        <v>234420</v>
      </c>
      <c r="NM21" s="139">
        <v>312560</v>
      </c>
      <c r="NN21" s="200">
        <v>509.99999999984402</v>
      </c>
      <c r="NO21" s="200">
        <v>679.99999999979195</v>
      </c>
      <c r="NP21" s="200">
        <v>-509.99999999984402</v>
      </c>
      <c r="NQ21" s="200">
        <v>509.99999999984402</v>
      </c>
      <c r="NR21" s="200">
        <v>509.99999999984402</v>
      </c>
      <c r="NT21">
        <v>-1</v>
      </c>
      <c r="NU21" s="244">
        <v>-1</v>
      </c>
      <c r="NV21" s="218">
        <v>1</v>
      </c>
      <c r="NW21" s="245">
        <v>4</v>
      </c>
      <c r="NX21">
        <v>1</v>
      </c>
      <c r="NY21">
        <v>1</v>
      </c>
      <c r="NZ21" s="218">
        <v>1</v>
      </c>
      <c r="OA21">
        <v>0</v>
      </c>
      <c r="OB21">
        <v>1</v>
      </c>
      <c r="OC21">
        <v>1</v>
      </c>
      <c r="OD21">
        <v>1</v>
      </c>
      <c r="OE21" s="253">
        <v>2.18032576632E-3</v>
      </c>
      <c r="OF21" s="206">
        <v>42537</v>
      </c>
      <c r="OG21">
        <v>60</v>
      </c>
      <c r="OH21" t="s">
        <v>1273</v>
      </c>
      <c r="OI21">
        <v>3</v>
      </c>
      <c r="OJ21" s="257">
        <v>2</v>
      </c>
      <c r="OK21">
        <v>2</v>
      </c>
      <c r="OL21" s="139">
        <v>234420</v>
      </c>
      <c r="OM21" s="139">
        <v>156280</v>
      </c>
      <c r="ON21" s="200">
        <v>-511.11196614073441</v>
      </c>
      <c r="OO21" s="200">
        <v>-340.74131076048957</v>
      </c>
      <c r="OP21" s="200">
        <v>511.11196614073441</v>
      </c>
      <c r="OQ21" s="200">
        <v>511.11196614073441</v>
      </c>
      <c r="OR21" s="200">
        <v>511.11196614073441</v>
      </c>
      <c r="OT21">
        <f t="shared" si="98"/>
        <v>-1</v>
      </c>
      <c r="OU21" s="244">
        <v>1</v>
      </c>
      <c r="OV21" s="218">
        <v>1</v>
      </c>
      <c r="OW21" s="245">
        <v>5</v>
      </c>
      <c r="OX21">
        <f t="shared" ref="OX21:OX84" si="141">IF(VLOOKUP($C21,OT$2:OU$9,2)="normal",OV21,-OV21)</f>
        <v>1</v>
      </c>
      <c r="OY21">
        <f t="shared" si="100"/>
        <v>1</v>
      </c>
      <c r="OZ21" s="218"/>
      <c r="PA21">
        <f t="shared" si="138"/>
        <v>0</v>
      </c>
      <c r="PB21">
        <f t="shared" si="101"/>
        <v>0</v>
      </c>
      <c r="PC21">
        <f t="shared" si="102"/>
        <v>0</v>
      </c>
      <c r="PD21">
        <f t="shared" si="103"/>
        <v>0</v>
      </c>
      <c r="PE21" s="253"/>
      <c r="PF21" s="206">
        <v>42537</v>
      </c>
      <c r="PG21">
        <v>60</v>
      </c>
      <c r="PH21" t="str">
        <f t="shared" si="86"/>
        <v>TRUE</v>
      </c>
      <c r="PI21">
        <f>VLOOKUP($A21,'FuturesInfo (3)'!$A$2:$V$80,22)</f>
        <v>3</v>
      </c>
      <c r="PJ21" s="257">
        <v>1</v>
      </c>
      <c r="PK21">
        <f t="shared" si="104"/>
        <v>4</v>
      </c>
      <c r="PL21" s="139">
        <f>VLOOKUP($A21,'FuturesInfo (3)'!$A$2:$O$80,15)*PI21</f>
        <v>234420</v>
      </c>
      <c r="PM21" s="139">
        <f>VLOOKUP($A21,'FuturesInfo (3)'!$A$2:$O$80,15)*PK21</f>
        <v>312560</v>
      </c>
      <c r="PN21" s="200">
        <f t="shared" si="105"/>
        <v>0</v>
      </c>
      <c r="PO21" s="200">
        <f t="shared" si="106"/>
        <v>0</v>
      </c>
      <c r="PP21" s="200">
        <f t="shared" si="107"/>
        <v>0</v>
      </c>
      <c r="PQ21" s="200">
        <f t="shared" si="108"/>
        <v>0</v>
      </c>
      <c r="PR21" s="200">
        <f>IF(PD21=1,ABS(PL21*PE21),-ABS(PL21*PE21))</f>
        <v>0</v>
      </c>
      <c r="PT21">
        <f t="shared" si="110"/>
        <v>1</v>
      </c>
      <c r="PU21" s="244"/>
      <c r="PV21" s="218"/>
      <c r="PW21" s="245"/>
      <c r="PX21">
        <f t="shared" ref="PX21:PX84" si="142">IF(VLOOKUP($C21,PT$2:PU$9,2)="normal",PV21,-PV21)</f>
        <v>0</v>
      </c>
      <c r="PY21">
        <f t="shared" si="112"/>
        <v>0</v>
      </c>
      <c r="PZ21" s="218"/>
      <c r="QA21">
        <f t="shared" si="139"/>
        <v>1</v>
      </c>
      <c r="QB21">
        <f t="shared" si="113"/>
        <v>1</v>
      </c>
      <c r="QC21">
        <f t="shared" si="114"/>
        <v>1</v>
      </c>
      <c r="QD21">
        <f t="shared" si="115"/>
        <v>1</v>
      </c>
      <c r="QE21" s="253"/>
      <c r="QF21" s="206"/>
      <c r="QG21">
        <v>60</v>
      </c>
      <c r="QH21" t="str">
        <f t="shared" si="87"/>
        <v>FALSE</v>
      </c>
      <c r="QI21">
        <f>VLOOKUP($A21,'FuturesInfo (3)'!$A$2:$V$80,22)</f>
        <v>3</v>
      </c>
      <c r="QJ21" s="257"/>
      <c r="QK21">
        <f t="shared" si="116"/>
        <v>2</v>
      </c>
      <c r="QL21" s="139">
        <f>VLOOKUP($A21,'FuturesInfo (3)'!$A$2:$O$80,15)*QI21</f>
        <v>234420</v>
      </c>
      <c r="QM21" s="139">
        <f>VLOOKUP($A21,'FuturesInfo (3)'!$A$2:$O$80,15)*QK21</f>
        <v>156280</v>
      </c>
      <c r="QN21" s="200">
        <f t="shared" si="117"/>
        <v>0</v>
      </c>
      <c r="QO21" s="200">
        <f t="shared" si="118"/>
        <v>0</v>
      </c>
      <c r="QP21" s="200">
        <f t="shared" si="119"/>
        <v>0</v>
      </c>
      <c r="QQ21" s="200">
        <f t="shared" si="120"/>
        <v>0</v>
      </c>
      <c r="QR21" s="200">
        <f>IF(QD21=1,ABS(QL21*QE21),-ABS(QL21*QE21))</f>
        <v>0</v>
      </c>
      <c r="QT21">
        <f t="shared" si="122"/>
        <v>0</v>
      </c>
      <c r="QU21" s="244"/>
      <c r="QV21" s="218"/>
      <c r="QW21" s="245"/>
      <c r="QX21">
        <f t="shared" ref="QX21:QX84" si="143">IF(VLOOKUP($C21,QT$2:QU$9,2)="normal",QV21,-QV21)</f>
        <v>0</v>
      </c>
      <c r="QY21">
        <f t="shared" si="124"/>
        <v>0</v>
      </c>
      <c r="QZ21" s="218"/>
      <c r="RA21">
        <f t="shared" si="140"/>
        <v>1</v>
      </c>
      <c r="RB21">
        <f t="shared" si="125"/>
        <v>1</v>
      </c>
      <c r="RC21">
        <f t="shared" si="126"/>
        <v>1</v>
      </c>
      <c r="RD21">
        <f t="shared" si="127"/>
        <v>1</v>
      </c>
      <c r="RE21" s="253"/>
      <c r="RF21" s="206"/>
      <c r="RG21">
        <v>60</v>
      </c>
      <c r="RH21" t="str">
        <f t="shared" si="88"/>
        <v>FALSE</v>
      </c>
      <c r="RI21">
        <f>VLOOKUP($A21,'FuturesInfo (3)'!$A$2:$V$80,22)</f>
        <v>3</v>
      </c>
      <c r="RJ21" s="257"/>
      <c r="RK21">
        <f t="shared" si="128"/>
        <v>2</v>
      </c>
      <c r="RL21" s="139">
        <f>VLOOKUP($A21,'FuturesInfo (3)'!$A$2:$O$80,15)*RI21</f>
        <v>234420</v>
      </c>
      <c r="RM21" s="139">
        <f>VLOOKUP($A21,'FuturesInfo (3)'!$A$2:$O$80,15)*RK21</f>
        <v>156280</v>
      </c>
      <c r="RN21" s="200">
        <f t="shared" si="129"/>
        <v>0</v>
      </c>
      <c r="RO21" s="200">
        <f t="shared" si="130"/>
        <v>0</v>
      </c>
      <c r="RP21" s="200">
        <f t="shared" si="131"/>
        <v>0</v>
      </c>
      <c r="RQ21" s="200">
        <f t="shared" si="132"/>
        <v>0</v>
      </c>
      <c r="RR21" s="200">
        <f>IF(RD21=1,ABS(RL21*RE21),-ABS(RL21*RE21))</f>
        <v>0</v>
      </c>
    </row>
    <row r="22" spans="1:486"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1273</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1273</v>
      </c>
      <c r="MI22">
        <v>0</v>
      </c>
      <c r="MJ22" s="257">
        <v>2</v>
      </c>
      <c r="MK22">
        <v>0</v>
      </c>
      <c r="ML22" s="139">
        <v>0</v>
      </c>
      <c r="MM22" s="139">
        <v>0</v>
      </c>
      <c r="MN22" s="200">
        <v>0</v>
      </c>
      <c r="MO22" s="200">
        <v>0</v>
      </c>
      <c r="MP22" s="200">
        <v>0</v>
      </c>
      <c r="MQ22" s="200">
        <v>0</v>
      </c>
      <c r="MR22" s="200">
        <v>0</v>
      </c>
      <c r="MT22">
        <v>1</v>
      </c>
      <c r="MU22" s="244">
        <v>1</v>
      </c>
      <c r="MV22" s="218">
        <v>1</v>
      </c>
      <c r="MW22" s="245">
        <v>3</v>
      </c>
      <c r="MX22">
        <v>-1</v>
      </c>
      <c r="MY22">
        <v>1</v>
      </c>
      <c r="MZ22" s="218">
        <v>1</v>
      </c>
      <c r="NA22">
        <v>1</v>
      </c>
      <c r="NB22">
        <v>1</v>
      </c>
      <c r="NC22">
        <v>0</v>
      </c>
      <c r="ND22">
        <v>1</v>
      </c>
      <c r="NE22" s="253">
        <v>1.2352456766399999E-3</v>
      </c>
      <c r="NF22" s="206">
        <v>42536</v>
      </c>
      <c r="NG22">
        <v>60</v>
      </c>
      <c r="NH22" t="s">
        <v>1273</v>
      </c>
      <c r="NI22">
        <v>0</v>
      </c>
      <c r="NJ22" s="257">
        <v>1</v>
      </c>
      <c r="NK22">
        <v>0</v>
      </c>
      <c r="NL22" s="139">
        <v>0</v>
      </c>
      <c r="NM22" s="139">
        <v>0</v>
      </c>
      <c r="NN22" s="200">
        <v>0</v>
      </c>
      <c r="NO22" s="200">
        <v>0</v>
      </c>
      <c r="NP22" s="200">
        <v>0</v>
      </c>
      <c r="NQ22" s="200">
        <v>0</v>
      </c>
      <c r="NR22" s="200">
        <v>0</v>
      </c>
      <c r="NT22">
        <v>1</v>
      </c>
      <c r="NU22" s="244">
        <v>1</v>
      </c>
      <c r="NV22" s="218">
        <v>1</v>
      </c>
      <c r="NW22" s="245">
        <v>4</v>
      </c>
      <c r="NX22">
        <v>1</v>
      </c>
      <c r="NY22">
        <v>1</v>
      </c>
      <c r="NZ22" s="218">
        <v>-1</v>
      </c>
      <c r="OA22">
        <v>0</v>
      </c>
      <c r="OB22">
        <v>0</v>
      </c>
      <c r="OC22">
        <v>0</v>
      </c>
      <c r="OD22">
        <v>0</v>
      </c>
      <c r="OE22" s="253">
        <v>-6.1686086360499999E-3</v>
      </c>
      <c r="OF22" s="206">
        <v>42537</v>
      </c>
      <c r="OG22">
        <v>60</v>
      </c>
      <c r="OH22" t="s">
        <v>1273</v>
      </c>
      <c r="OI22">
        <v>0</v>
      </c>
      <c r="OJ22" s="257">
        <v>2</v>
      </c>
      <c r="OK22">
        <v>0</v>
      </c>
      <c r="OL22" s="139">
        <v>0</v>
      </c>
      <c r="OM22" s="139">
        <v>0</v>
      </c>
      <c r="ON22" s="200">
        <v>0</v>
      </c>
      <c r="OO22" s="200">
        <v>0</v>
      </c>
      <c r="OP22" s="200">
        <v>0</v>
      </c>
      <c r="OQ22" s="200">
        <v>0</v>
      </c>
      <c r="OR22" s="200">
        <v>0</v>
      </c>
      <c r="OT22">
        <f t="shared" si="98"/>
        <v>1</v>
      </c>
      <c r="OU22" s="244">
        <v>-1</v>
      </c>
      <c r="OV22" s="218">
        <v>1</v>
      </c>
      <c r="OW22" s="245">
        <v>5</v>
      </c>
      <c r="OX22">
        <f t="shared" si="141"/>
        <v>-1</v>
      </c>
      <c r="OY22">
        <f t="shared" si="100"/>
        <v>1</v>
      </c>
      <c r="OZ22" s="218"/>
      <c r="PA22">
        <f t="shared" si="138"/>
        <v>0</v>
      </c>
      <c r="PB22">
        <f t="shared" si="101"/>
        <v>0</v>
      </c>
      <c r="PC22">
        <f t="shared" si="102"/>
        <v>0</v>
      </c>
      <c r="PD22">
        <f t="shared" si="103"/>
        <v>0</v>
      </c>
      <c r="PE22" s="253"/>
      <c r="PF22" s="206">
        <v>42537</v>
      </c>
      <c r="PG22">
        <v>60</v>
      </c>
      <c r="PH22" t="str">
        <f t="shared" si="86"/>
        <v>TRUE</v>
      </c>
      <c r="PI22">
        <f>VLOOKUP($A22,'FuturesInfo (3)'!$A$2:$V$80,22)</f>
        <v>0</v>
      </c>
      <c r="PJ22" s="257">
        <v>2</v>
      </c>
      <c r="PK22">
        <f t="shared" si="104"/>
        <v>0</v>
      </c>
      <c r="PL22" s="139">
        <f>VLOOKUP($A22,'FuturesInfo (3)'!$A$2:$O$80,15)*PI22</f>
        <v>0</v>
      </c>
      <c r="PM22" s="139">
        <f>VLOOKUP($A22,'FuturesInfo (3)'!$A$2:$O$80,15)*PK22</f>
        <v>0</v>
      </c>
      <c r="PN22" s="200">
        <f t="shared" si="105"/>
        <v>0</v>
      </c>
      <c r="PO22" s="200">
        <f t="shared" si="106"/>
        <v>0</v>
      </c>
      <c r="PP22" s="200">
        <f t="shared" si="107"/>
        <v>0</v>
      </c>
      <c r="PQ22" s="200">
        <f t="shared" si="108"/>
        <v>0</v>
      </c>
      <c r="PR22" s="200">
        <f t="shared" ref="PR22:PR85" si="144">IF(PD22=1,ABS(PL22*PE22),-ABS(PL22*PE22))</f>
        <v>0</v>
      </c>
      <c r="PT22">
        <f t="shared" si="110"/>
        <v>-1</v>
      </c>
      <c r="PU22" s="244"/>
      <c r="PV22" s="218"/>
      <c r="PW22" s="245"/>
      <c r="PX22">
        <f t="shared" si="142"/>
        <v>0</v>
      </c>
      <c r="PY22">
        <f t="shared" si="112"/>
        <v>0</v>
      </c>
      <c r="PZ22" s="218"/>
      <c r="QA22">
        <f t="shared" si="139"/>
        <v>1</v>
      </c>
      <c r="QB22">
        <f t="shared" si="113"/>
        <v>1</v>
      </c>
      <c r="QC22">
        <f t="shared" si="114"/>
        <v>1</v>
      </c>
      <c r="QD22">
        <f t="shared" si="115"/>
        <v>1</v>
      </c>
      <c r="QE22" s="253"/>
      <c r="QF22" s="206"/>
      <c r="QG22">
        <v>60</v>
      </c>
      <c r="QH22" t="str">
        <f t="shared" si="87"/>
        <v>FALSE</v>
      </c>
      <c r="QI22">
        <f>VLOOKUP($A22,'FuturesInfo (3)'!$A$2:$V$80,22)</f>
        <v>0</v>
      </c>
      <c r="QJ22" s="257"/>
      <c r="QK22">
        <f t="shared" si="116"/>
        <v>0</v>
      </c>
      <c r="QL22" s="139">
        <f>VLOOKUP($A22,'FuturesInfo (3)'!$A$2:$O$80,15)*QI22</f>
        <v>0</v>
      </c>
      <c r="QM22" s="139">
        <f>VLOOKUP($A22,'FuturesInfo (3)'!$A$2:$O$80,15)*QK22</f>
        <v>0</v>
      </c>
      <c r="QN22" s="200">
        <f t="shared" si="117"/>
        <v>0</v>
      </c>
      <c r="QO22" s="200">
        <f t="shared" si="118"/>
        <v>0</v>
      </c>
      <c r="QP22" s="200">
        <f t="shared" si="119"/>
        <v>0</v>
      </c>
      <c r="QQ22" s="200">
        <f t="shared" si="120"/>
        <v>0</v>
      </c>
      <c r="QR22" s="200">
        <f t="shared" ref="QR22:QR85" si="145">IF(QD22=1,ABS(QL22*QE22),-ABS(QL22*QE22))</f>
        <v>0</v>
      </c>
      <c r="QT22">
        <f t="shared" si="122"/>
        <v>0</v>
      </c>
      <c r="QU22" s="244"/>
      <c r="QV22" s="218"/>
      <c r="QW22" s="245"/>
      <c r="QX22">
        <f t="shared" si="143"/>
        <v>0</v>
      </c>
      <c r="QY22">
        <f t="shared" si="124"/>
        <v>0</v>
      </c>
      <c r="QZ22" s="218"/>
      <c r="RA22">
        <f t="shared" si="140"/>
        <v>1</v>
      </c>
      <c r="RB22">
        <f t="shared" si="125"/>
        <v>1</v>
      </c>
      <c r="RC22">
        <f t="shared" si="126"/>
        <v>1</v>
      </c>
      <c r="RD22">
        <f t="shared" si="127"/>
        <v>1</v>
      </c>
      <c r="RE22" s="253"/>
      <c r="RF22" s="206"/>
      <c r="RG22">
        <v>60</v>
      </c>
      <c r="RH22" t="str">
        <f t="shared" si="88"/>
        <v>FALSE</v>
      </c>
      <c r="RI22">
        <f>VLOOKUP($A22,'FuturesInfo (3)'!$A$2:$V$80,22)</f>
        <v>0</v>
      </c>
      <c r="RJ22" s="257"/>
      <c r="RK22">
        <f t="shared" si="128"/>
        <v>0</v>
      </c>
      <c r="RL22" s="139">
        <f>VLOOKUP($A22,'FuturesInfo (3)'!$A$2:$O$80,15)*RI22</f>
        <v>0</v>
      </c>
      <c r="RM22" s="139">
        <f>VLOOKUP($A22,'FuturesInfo (3)'!$A$2:$O$80,15)*RK22</f>
        <v>0</v>
      </c>
      <c r="RN22" s="200">
        <f t="shared" si="129"/>
        <v>0</v>
      </c>
      <c r="RO22" s="200">
        <f t="shared" si="130"/>
        <v>0</v>
      </c>
      <c r="RP22" s="200">
        <f t="shared" si="131"/>
        <v>0</v>
      </c>
      <c r="RQ22" s="200">
        <f t="shared" si="132"/>
        <v>0</v>
      </c>
      <c r="RR22" s="200">
        <f t="shared" ref="RR22:RR85" si="146">IF(RD22=1,ABS(RL22*RE22),-ABS(RL22*RE22))</f>
        <v>0</v>
      </c>
    </row>
    <row r="23" spans="1:486"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1</v>
      </c>
      <c r="BP23">
        <f t="shared" si="71"/>
        <v>1</v>
      </c>
      <c r="BQ23" s="139">
        <f>VLOOKUP($A23,'FuturesInfo (3)'!$A$2:$O$80,15)*BP23</f>
        <v>50110</v>
      </c>
      <c r="BR23" s="145">
        <f t="shared" si="90"/>
        <v>163.59110385613511</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50110</v>
      </c>
      <c r="CH23" s="145">
        <f t="shared" si="76"/>
        <v>560.51454138592601</v>
      </c>
      <c r="CI23" s="145">
        <f t="shared" si="92"/>
        <v>560.51454138592601</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50110</v>
      </c>
      <c r="CY23" s="200">
        <f t="shared" si="94"/>
        <v>-1102.7910324946329</v>
      </c>
      <c r="CZ23" s="200">
        <f t="shared" si="95"/>
        <v>-1102.7910324946329</v>
      </c>
      <c r="DB23">
        <f t="shared" si="81"/>
        <v>-1</v>
      </c>
      <c r="DC23">
        <v>1</v>
      </c>
      <c r="DD23">
        <v>-1</v>
      </c>
      <c r="DE23">
        <v>1</v>
      </c>
      <c r="DF23">
        <f t="shared" si="137"/>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50110</v>
      </c>
      <c r="DP23" s="200">
        <f t="shared" si="85"/>
        <v>675.66311128904499</v>
      </c>
      <c r="DQ23" s="200">
        <f t="shared" si="97"/>
        <v>-675.66311128904499</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1273</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1273</v>
      </c>
      <c r="MI23">
        <v>1</v>
      </c>
      <c r="MJ23" s="257">
        <v>2</v>
      </c>
      <c r="MK23">
        <v>1</v>
      </c>
      <c r="ML23" s="139">
        <v>49850</v>
      </c>
      <c r="MM23" s="139">
        <v>49850</v>
      </c>
      <c r="MN23" s="200">
        <v>-109.7578062451305</v>
      </c>
      <c r="MO23" s="200">
        <v>-109.7578062451305</v>
      </c>
      <c r="MP23" s="200">
        <v>-109.7578062451305</v>
      </c>
      <c r="MQ23" s="200">
        <v>109.7578062451305</v>
      </c>
      <c r="MR23" s="200">
        <v>109.7578062451305</v>
      </c>
      <c r="MT23">
        <v>1</v>
      </c>
      <c r="MU23" s="244">
        <v>1</v>
      </c>
      <c r="MV23" s="218">
        <v>1</v>
      </c>
      <c r="MW23" s="245">
        <v>-3</v>
      </c>
      <c r="MX23">
        <v>1</v>
      </c>
      <c r="MY23">
        <v>-1</v>
      </c>
      <c r="MZ23" s="218">
        <v>-1</v>
      </c>
      <c r="NA23">
        <v>0</v>
      </c>
      <c r="NB23">
        <v>0</v>
      </c>
      <c r="NC23">
        <v>0</v>
      </c>
      <c r="ND23">
        <v>1</v>
      </c>
      <c r="NE23" s="253">
        <v>-1.444332999E-2</v>
      </c>
      <c r="NF23" s="206">
        <v>42529</v>
      </c>
      <c r="NG23">
        <v>60</v>
      </c>
      <c r="NH23" t="s">
        <v>1273</v>
      </c>
      <c r="NI23">
        <v>1</v>
      </c>
      <c r="NJ23" s="257">
        <v>1</v>
      </c>
      <c r="NK23">
        <v>1</v>
      </c>
      <c r="NL23" s="139">
        <v>50110</v>
      </c>
      <c r="NM23" s="139">
        <v>50110</v>
      </c>
      <c r="NN23" s="200">
        <v>-723.75526579890004</v>
      </c>
      <c r="NO23" s="200">
        <v>-723.75526579890004</v>
      </c>
      <c r="NP23" s="200">
        <v>-723.75526579890004</v>
      </c>
      <c r="NQ23" s="200">
        <v>-723.75526579890004</v>
      </c>
      <c r="NR23" s="200">
        <v>723.75526579890004</v>
      </c>
      <c r="NT23">
        <v>1</v>
      </c>
      <c r="NU23" s="244">
        <v>-1</v>
      </c>
      <c r="NV23" s="218">
        <v>1</v>
      </c>
      <c r="NW23" s="245">
        <v>-4</v>
      </c>
      <c r="NX23">
        <v>-1</v>
      </c>
      <c r="NY23">
        <v>-1</v>
      </c>
      <c r="NZ23" s="218">
        <v>1</v>
      </c>
      <c r="OA23">
        <v>0</v>
      </c>
      <c r="OB23">
        <v>1</v>
      </c>
      <c r="OC23">
        <v>0</v>
      </c>
      <c r="OD23">
        <v>0</v>
      </c>
      <c r="OE23" s="253">
        <v>1.99470791777E-2</v>
      </c>
      <c r="OF23" s="206">
        <v>42537</v>
      </c>
      <c r="OG23">
        <v>60</v>
      </c>
      <c r="OH23" t="s">
        <v>1273</v>
      </c>
      <c r="OI23">
        <v>1</v>
      </c>
      <c r="OJ23" s="257">
        <v>2</v>
      </c>
      <c r="OK23">
        <v>1</v>
      </c>
      <c r="OL23" s="139">
        <v>50110</v>
      </c>
      <c r="OM23" s="139">
        <v>50110</v>
      </c>
      <c r="ON23" s="200">
        <v>-999.54813759454703</v>
      </c>
      <c r="OO23" s="200">
        <v>-999.54813759454703</v>
      </c>
      <c r="OP23" s="200">
        <v>999.54813759454703</v>
      </c>
      <c r="OQ23" s="200">
        <v>-999.54813759454703</v>
      </c>
      <c r="OR23" s="200">
        <v>-999.54813759454703</v>
      </c>
      <c r="OT23">
        <f t="shared" si="98"/>
        <v>-1</v>
      </c>
      <c r="OU23" s="244">
        <v>1</v>
      </c>
      <c r="OV23" s="218">
        <v>1</v>
      </c>
      <c r="OW23" s="245">
        <v>-5</v>
      </c>
      <c r="OX23">
        <f t="shared" si="141"/>
        <v>1</v>
      </c>
      <c r="OY23">
        <f t="shared" si="100"/>
        <v>-1</v>
      </c>
      <c r="OZ23" s="218"/>
      <c r="PA23">
        <f t="shared" si="138"/>
        <v>0</v>
      </c>
      <c r="PB23">
        <f t="shared" si="101"/>
        <v>0</v>
      </c>
      <c r="PC23">
        <f t="shared" si="102"/>
        <v>0</v>
      </c>
      <c r="PD23">
        <f t="shared" si="103"/>
        <v>0</v>
      </c>
      <c r="PE23" s="253"/>
      <c r="PF23" s="206">
        <v>42537</v>
      </c>
      <c r="PG23">
        <v>60</v>
      </c>
      <c r="PH23" t="str">
        <f t="shared" si="86"/>
        <v>TRUE</v>
      </c>
      <c r="PI23">
        <f>VLOOKUP($A23,'FuturesInfo (3)'!$A$2:$V$80,22)</f>
        <v>1</v>
      </c>
      <c r="PJ23" s="257">
        <v>2</v>
      </c>
      <c r="PK23">
        <f t="shared" si="104"/>
        <v>1</v>
      </c>
      <c r="PL23" s="139">
        <f>VLOOKUP($A23,'FuturesInfo (3)'!$A$2:$O$80,15)*PI23</f>
        <v>50110</v>
      </c>
      <c r="PM23" s="139">
        <f>VLOOKUP($A23,'FuturesInfo (3)'!$A$2:$O$80,15)*PK23</f>
        <v>50110</v>
      </c>
      <c r="PN23" s="200">
        <f t="shared" si="105"/>
        <v>0</v>
      </c>
      <c r="PO23" s="200">
        <f t="shared" si="106"/>
        <v>0</v>
      </c>
      <c r="PP23" s="200">
        <f t="shared" si="107"/>
        <v>0</v>
      </c>
      <c r="PQ23" s="200">
        <f t="shared" si="108"/>
        <v>0</v>
      </c>
      <c r="PR23" s="200">
        <f t="shared" si="144"/>
        <v>0</v>
      </c>
      <c r="PT23">
        <f t="shared" si="110"/>
        <v>1</v>
      </c>
      <c r="PU23" s="244"/>
      <c r="PV23" s="218"/>
      <c r="PW23" s="245"/>
      <c r="PX23">
        <f t="shared" si="142"/>
        <v>0</v>
      </c>
      <c r="PY23">
        <f t="shared" si="112"/>
        <v>0</v>
      </c>
      <c r="PZ23" s="218"/>
      <c r="QA23">
        <f t="shared" si="139"/>
        <v>1</v>
      </c>
      <c r="QB23">
        <f t="shared" si="113"/>
        <v>1</v>
      </c>
      <c r="QC23">
        <f t="shared" si="114"/>
        <v>1</v>
      </c>
      <c r="QD23">
        <f t="shared" si="115"/>
        <v>1</v>
      </c>
      <c r="QE23" s="253"/>
      <c r="QF23" s="206"/>
      <c r="QG23">
        <v>60</v>
      </c>
      <c r="QH23" t="str">
        <f t="shared" si="87"/>
        <v>FALSE</v>
      </c>
      <c r="QI23">
        <f>VLOOKUP($A23,'FuturesInfo (3)'!$A$2:$V$80,22)</f>
        <v>1</v>
      </c>
      <c r="QJ23" s="257"/>
      <c r="QK23">
        <f t="shared" si="116"/>
        <v>1</v>
      </c>
      <c r="QL23" s="139">
        <f>VLOOKUP($A23,'FuturesInfo (3)'!$A$2:$O$80,15)*QI23</f>
        <v>50110</v>
      </c>
      <c r="QM23" s="139">
        <f>VLOOKUP($A23,'FuturesInfo (3)'!$A$2:$O$80,15)*QK23</f>
        <v>50110</v>
      </c>
      <c r="QN23" s="200">
        <f t="shared" si="117"/>
        <v>0</v>
      </c>
      <c r="QO23" s="200">
        <f t="shared" si="118"/>
        <v>0</v>
      </c>
      <c r="QP23" s="200">
        <f t="shared" si="119"/>
        <v>0</v>
      </c>
      <c r="QQ23" s="200">
        <f t="shared" si="120"/>
        <v>0</v>
      </c>
      <c r="QR23" s="200">
        <f t="shared" si="145"/>
        <v>0</v>
      </c>
      <c r="QT23">
        <f t="shared" si="122"/>
        <v>0</v>
      </c>
      <c r="QU23" s="244"/>
      <c r="QV23" s="218"/>
      <c r="QW23" s="245"/>
      <c r="QX23">
        <f t="shared" si="143"/>
        <v>0</v>
      </c>
      <c r="QY23">
        <f t="shared" si="124"/>
        <v>0</v>
      </c>
      <c r="QZ23" s="218"/>
      <c r="RA23">
        <f t="shared" si="140"/>
        <v>1</v>
      </c>
      <c r="RB23">
        <f t="shared" si="125"/>
        <v>1</v>
      </c>
      <c r="RC23">
        <f t="shared" si="126"/>
        <v>1</v>
      </c>
      <c r="RD23">
        <f t="shared" si="127"/>
        <v>1</v>
      </c>
      <c r="RE23" s="253"/>
      <c r="RF23" s="206"/>
      <c r="RG23">
        <v>60</v>
      </c>
      <c r="RH23" t="str">
        <f t="shared" si="88"/>
        <v>FALSE</v>
      </c>
      <c r="RI23">
        <f>VLOOKUP($A23,'FuturesInfo (3)'!$A$2:$V$80,22)</f>
        <v>1</v>
      </c>
      <c r="RJ23" s="257"/>
      <c r="RK23">
        <f t="shared" si="128"/>
        <v>1</v>
      </c>
      <c r="RL23" s="139">
        <f>VLOOKUP($A23,'FuturesInfo (3)'!$A$2:$O$80,15)*RI23</f>
        <v>50110</v>
      </c>
      <c r="RM23" s="139">
        <f>VLOOKUP($A23,'FuturesInfo (3)'!$A$2:$O$80,15)*RK23</f>
        <v>50110</v>
      </c>
      <c r="RN23" s="200">
        <f t="shared" si="129"/>
        <v>0</v>
      </c>
      <c r="RO23" s="200">
        <f t="shared" si="130"/>
        <v>0</v>
      </c>
      <c r="RP23" s="200">
        <f t="shared" si="131"/>
        <v>0</v>
      </c>
      <c r="RQ23" s="200">
        <f t="shared" si="132"/>
        <v>0</v>
      </c>
      <c r="RR23" s="200">
        <f t="shared" si="146"/>
        <v>0</v>
      </c>
    </row>
    <row r="24" spans="1:486"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98130.000000000015</v>
      </c>
      <c r="BR24" s="145">
        <f t="shared" si="90"/>
        <v>466.02817793291405</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98130.000000000015</v>
      </c>
      <c r="CH24" s="145">
        <f t="shared" si="76"/>
        <v>-1638.8818161875224</v>
      </c>
      <c r="CI24" s="145">
        <f t="shared" si="92"/>
        <v>1638.8818161875224</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98130.000000000015</v>
      </c>
      <c r="CY24" s="200">
        <f t="shared" si="94"/>
        <v>2502.7679549403933</v>
      </c>
      <c r="CZ24" s="200">
        <f t="shared" si="95"/>
        <v>2502.7679549403933</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130840.00000000001</v>
      </c>
      <c r="DP24" s="200">
        <f t="shared" si="85"/>
        <v>598.90143423868528</v>
      </c>
      <c r="DQ24" s="200">
        <f t="shared" si="97"/>
        <v>598.90143423868528</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1273</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1273</v>
      </c>
      <c r="MI24">
        <v>3</v>
      </c>
      <c r="MJ24" s="257">
        <v>2</v>
      </c>
      <c r="MK24">
        <v>4</v>
      </c>
      <c r="ML24" s="139">
        <v>96585</v>
      </c>
      <c r="MM24" s="139">
        <v>128780</v>
      </c>
      <c r="MN24" s="200">
        <v>2341.809365053356</v>
      </c>
      <c r="MO24" s="200">
        <v>3122.4124867378082</v>
      </c>
      <c r="MP24" s="200">
        <v>2341.809365053356</v>
      </c>
      <c r="MQ24" s="200">
        <v>2341.809365053356</v>
      </c>
      <c r="MR24" s="200">
        <v>2341.809365053356</v>
      </c>
      <c r="MT24">
        <v>-1</v>
      </c>
      <c r="MU24" s="246">
        <v>-1</v>
      </c>
      <c r="MV24" s="218">
        <v>-1</v>
      </c>
      <c r="MW24" s="245">
        <v>1</v>
      </c>
      <c r="MX24">
        <v>-1</v>
      </c>
      <c r="MY24">
        <v>-1</v>
      </c>
      <c r="MZ24" s="250">
        <v>1</v>
      </c>
      <c r="NA24">
        <v>0</v>
      </c>
      <c r="NB24">
        <v>0</v>
      </c>
      <c r="NC24">
        <v>0</v>
      </c>
      <c r="ND24">
        <v>0</v>
      </c>
      <c r="NE24" s="251">
        <v>2.1742506600400001E-3</v>
      </c>
      <c r="NF24" s="206">
        <v>42536</v>
      </c>
      <c r="NG24">
        <v>60</v>
      </c>
      <c r="NH24" t="s">
        <v>1273</v>
      </c>
      <c r="NI24">
        <v>3</v>
      </c>
      <c r="NJ24" s="257">
        <v>2</v>
      </c>
      <c r="NK24">
        <v>2</v>
      </c>
      <c r="NL24" s="139">
        <v>98130.000000000015</v>
      </c>
      <c r="NM24" s="139">
        <v>65420.000000000007</v>
      </c>
      <c r="NN24" s="200">
        <v>-213.35921726972524</v>
      </c>
      <c r="NO24" s="200">
        <v>-142.23947817981681</v>
      </c>
      <c r="NP24" s="200">
        <v>-213.35921726972524</v>
      </c>
      <c r="NQ24" s="200">
        <v>-213.35921726972524</v>
      </c>
      <c r="NR24" s="200">
        <v>-213.35921726972524</v>
      </c>
      <c r="NT24">
        <v>-1</v>
      </c>
      <c r="NU24" s="246">
        <v>-1</v>
      </c>
      <c r="NV24" s="218">
        <v>-1</v>
      </c>
      <c r="NW24" s="245">
        <v>2</v>
      </c>
      <c r="NX24">
        <v>-1</v>
      </c>
      <c r="NY24">
        <v>-1</v>
      </c>
      <c r="NZ24" s="250">
        <v>1</v>
      </c>
      <c r="OA24">
        <v>0</v>
      </c>
      <c r="OB24">
        <v>0</v>
      </c>
      <c r="OC24">
        <v>0</v>
      </c>
      <c r="OD24">
        <v>0</v>
      </c>
      <c r="OE24" s="251">
        <v>1.37920347125E-2</v>
      </c>
      <c r="OF24" s="206">
        <v>42536</v>
      </c>
      <c r="OG24">
        <v>60</v>
      </c>
      <c r="OH24" t="s">
        <v>1273</v>
      </c>
      <c r="OI24">
        <v>3</v>
      </c>
      <c r="OJ24" s="257">
        <v>1</v>
      </c>
      <c r="OK24">
        <v>4</v>
      </c>
      <c r="OL24" s="139">
        <v>98130.000000000015</v>
      </c>
      <c r="OM24" s="139">
        <v>130840.00000000001</v>
      </c>
      <c r="ON24" s="200">
        <v>-1353.4123663376251</v>
      </c>
      <c r="OO24" s="200">
        <v>-1804.5498217835002</v>
      </c>
      <c r="OP24" s="200">
        <v>-1353.4123663376251</v>
      </c>
      <c r="OQ24" s="200">
        <v>-1353.4123663376251</v>
      </c>
      <c r="OR24" s="200">
        <v>-1353.4123663376251</v>
      </c>
      <c r="OT24">
        <f t="shared" si="98"/>
        <v>-1</v>
      </c>
      <c r="OU24" s="246">
        <v>1</v>
      </c>
      <c r="OV24" s="218">
        <v>-1</v>
      </c>
      <c r="OW24" s="245">
        <v>3</v>
      </c>
      <c r="OX24">
        <f t="shared" si="141"/>
        <v>1</v>
      </c>
      <c r="OY24">
        <f t="shared" si="100"/>
        <v>-1</v>
      </c>
      <c r="OZ24" s="250"/>
      <c r="PA24">
        <f t="shared" si="138"/>
        <v>0</v>
      </c>
      <c r="PB24">
        <f t="shared" si="101"/>
        <v>0</v>
      </c>
      <c r="PC24">
        <f t="shared" si="102"/>
        <v>0</v>
      </c>
      <c r="PD24">
        <f t="shared" si="103"/>
        <v>0</v>
      </c>
      <c r="PE24" s="251"/>
      <c r="PF24" s="206">
        <v>42536</v>
      </c>
      <c r="PG24">
        <v>60</v>
      </c>
      <c r="PH24" t="str">
        <f t="shared" si="86"/>
        <v>TRUE</v>
      </c>
      <c r="PI24">
        <f>VLOOKUP($A24,'FuturesInfo (3)'!$A$2:$V$80,22)</f>
        <v>3</v>
      </c>
      <c r="PJ24" s="257">
        <v>2</v>
      </c>
      <c r="PK24">
        <f t="shared" si="104"/>
        <v>2</v>
      </c>
      <c r="PL24" s="139">
        <f>VLOOKUP($A24,'FuturesInfo (3)'!$A$2:$O$80,15)*PI24</f>
        <v>98130.000000000015</v>
      </c>
      <c r="PM24" s="139">
        <f>VLOOKUP($A24,'FuturesInfo (3)'!$A$2:$O$80,15)*PK24</f>
        <v>65420.000000000007</v>
      </c>
      <c r="PN24" s="200">
        <f t="shared" si="105"/>
        <v>0</v>
      </c>
      <c r="PO24" s="200">
        <f t="shared" si="106"/>
        <v>0</v>
      </c>
      <c r="PP24" s="200">
        <f t="shared" si="107"/>
        <v>0</v>
      </c>
      <c r="PQ24" s="200">
        <f t="shared" si="108"/>
        <v>0</v>
      </c>
      <c r="PR24" s="200">
        <f t="shared" si="144"/>
        <v>0</v>
      </c>
      <c r="PT24">
        <f t="shared" si="110"/>
        <v>1</v>
      </c>
      <c r="PU24" s="246"/>
      <c r="PV24" s="218"/>
      <c r="PW24" s="245"/>
      <c r="PX24">
        <f t="shared" si="142"/>
        <v>0</v>
      </c>
      <c r="PY24">
        <f t="shared" si="112"/>
        <v>0</v>
      </c>
      <c r="PZ24" s="250"/>
      <c r="QA24">
        <f t="shared" si="139"/>
        <v>1</v>
      </c>
      <c r="QB24">
        <f t="shared" si="113"/>
        <v>1</v>
      </c>
      <c r="QC24">
        <f t="shared" si="114"/>
        <v>1</v>
      </c>
      <c r="QD24">
        <f t="shared" si="115"/>
        <v>1</v>
      </c>
      <c r="QE24" s="251"/>
      <c r="QF24" s="206"/>
      <c r="QG24">
        <v>60</v>
      </c>
      <c r="QH24" t="str">
        <f t="shared" si="87"/>
        <v>FALSE</v>
      </c>
      <c r="QI24">
        <f>VLOOKUP($A24,'FuturesInfo (3)'!$A$2:$V$80,22)</f>
        <v>3</v>
      </c>
      <c r="QJ24" s="257"/>
      <c r="QK24">
        <f t="shared" si="116"/>
        <v>2</v>
      </c>
      <c r="QL24" s="139">
        <f>VLOOKUP($A24,'FuturesInfo (3)'!$A$2:$O$80,15)*QI24</f>
        <v>98130.000000000015</v>
      </c>
      <c r="QM24" s="139">
        <f>VLOOKUP($A24,'FuturesInfo (3)'!$A$2:$O$80,15)*QK24</f>
        <v>65420.000000000007</v>
      </c>
      <c r="QN24" s="200">
        <f t="shared" si="117"/>
        <v>0</v>
      </c>
      <c r="QO24" s="200">
        <f t="shared" si="118"/>
        <v>0</v>
      </c>
      <c r="QP24" s="200">
        <f t="shared" si="119"/>
        <v>0</v>
      </c>
      <c r="QQ24" s="200">
        <f t="shared" si="120"/>
        <v>0</v>
      </c>
      <c r="QR24" s="200">
        <f t="shared" si="145"/>
        <v>0</v>
      </c>
      <c r="QT24">
        <f t="shared" si="122"/>
        <v>0</v>
      </c>
      <c r="QU24" s="246"/>
      <c r="QV24" s="218"/>
      <c r="QW24" s="245"/>
      <c r="QX24">
        <f t="shared" si="143"/>
        <v>0</v>
      </c>
      <c r="QY24">
        <f t="shared" si="124"/>
        <v>0</v>
      </c>
      <c r="QZ24" s="250"/>
      <c r="RA24">
        <f t="shared" si="140"/>
        <v>1</v>
      </c>
      <c r="RB24">
        <f t="shared" si="125"/>
        <v>1</v>
      </c>
      <c r="RC24">
        <f t="shared" si="126"/>
        <v>1</v>
      </c>
      <c r="RD24">
        <f t="shared" si="127"/>
        <v>1</v>
      </c>
      <c r="RE24" s="251"/>
      <c r="RF24" s="206"/>
      <c r="RG24">
        <v>60</v>
      </c>
      <c r="RH24" t="str">
        <f t="shared" si="88"/>
        <v>FALSE</v>
      </c>
      <c r="RI24">
        <f>VLOOKUP($A24,'FuturesInfo (3)'!$A$2:$V$80,22)</f>
        <v>3</v>
      </c>
      <c r="RJ24" s="257"/>
      <c r="RK24">
        <f t="shared" si="128"/>
        <v>2</v>
      </c>
      <c r="RL24" s="139">
        <f>VLOOKUP($A24,'FuturesInfo (3)'!$A$2:$O$80,15)*RI24</f>
        <v>98130.000000000015</v>
      </c>
      <c r="RM24" s="139">
        <f>VLOOKUP($A24,'FuturesInfo (3)'!$A$2:$O$80,15)*RK24</f>
        <v>65420.000000000007</v>
      </c>
      <c r="RN24" s="200">
        <f t="shared" si="129"/>
        <v>0</v>
      </c>
      <c r="RO24" s="200">
        <f t="shared" si="130"/>
        <v>0</v>
      </c>
      <c r="RP24" s="200">
        <f t="shared" si="131"/>
        <v>0</v>
      </c>
      <c r="RQ24" s="200">
        <f t="shared" si="132"/>
        <v>0</v>
      </c>
      <c r="RR24" s="200">
        <f t="shared" si="146"/>
        <v>0</v>
      </c>
    </row>
    <row r="25" spans="1:486"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284762.5</v>
      </c>
      <c r="BR25" s="145">
        <f t="shared" si="90"/>
        <v>852.77287355225769</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284762.5</v>
      </c>
      <c r="CH25" s="145">
        <f t="shared" si="76"/>
        <v>4978.811754698595</v>
      </c>
      <c r="CI25" s="145">
        <f t="shared" si="92"/>
        <v>4978.811754698595</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284762.5</v>
      </c>
      <c r="CY25" s="200">
        <f t="shared" si="94"/>
        <v>-702.62160733261885</v>
      </c>
      <c r="CZ25" s="200">
        <f t="shared" si="95"/>
        <v>702.62160733261885</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284762.5</v>
      </c>
      <c r="DP25" s="200">
        <f t="shared" si="85"/>
        <v>287.86645130184564</v>
      </c>
      <c r="DQ25" s="200">
        <f t="shared" si="97"/>
        <v>-287.86645130184564</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1273</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1273</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v>1</v>
      </c>
      <c r="MU25" s="244">
        <v>1</v>
      </c>
      <c r="MV25" s="218">
        <v>1</v>
      </c>
      <c r="MW25" s="245">
        <v>-4</v>
      </c>
      <c r="MX25">
        <v>-1</v>
      </c>
      <c r="MY25">
        <v>-1</v>
      </c>
      <c r="MZ25" s="218">
        <v>1</v>
      </c>
      <c r="NA25">
        <v>1</v>
      </c>
      <c r="NB25">
        <v>1</v>
      </c>
      <c r="NC25">
        <v>0</v>
      </c>
      <c r="ND25">
        <v>0</v>
      </c>
      <c r="NE25" s="253">
        <v>4.6042146272400001E-3</v>
      </c>
      <c r="NF25" s="206">
        <v>42536</v>
      </c>
      <c r="NG25">
        <v>60</v>
      </c>
      <c r="NH25" t="s">
        <v>1273</v>
      </c>
      <c r="NI25">
        <v>2</v>
      </c>
      <c r="NJ25" s="257">
        <v>2</v>
      </c>
      <c r="NK25">
        <v>2</v>
      </c>
      <c r="NL25" s="139">
        <v>284762.5</v>
      </c>
      <c r="NM25" s="139">
        <v>284762.5</v>
      </c>
      <c r="NN25" s="200">
        <v>1311.1076677894305</v>
      </c>
      <c r="NO25" s="200">
        <v>1311.1076677894305</v>
      </c>
      <c r="NP25" s="200">
        <v>1311.1076677894305</v>
      </c>
      <c r="NQ25" s="200">
        <v>-1311.1076677894305</v>
      </c>
      <c r="NR25" s="200">
        <v>-1311.1076677894305</v>
      </c>
      <c r="NT25">
        <v>1</v>
      </c>
      <c r="NU25" s="244">
        <v>-1</v>
      </c>
      <c r="NV25" s="218">
        <v>1</v>
      </c>
      <c r="NW25" s="245">
        <v>-5</v>
      </c>
      <c r="NX25">
        <v>1</v>
      </c>
      <c r="NY25">
        <v>-1</v>
      </c>
      <c r="NZ25" s="218">
        <v>1</v>
      </c>
      <c r="OA25">
        <v>0</v>
      </c>
      <c r="OB25">
        <v>1</v>
      </c>
      <c r="OC25">
        <v>1</v>
      </c>
      <c r="OD25">
        <v>0</v>
      </c>
      <c r="OE25" s="253">
        <v>3.9220870791500002E-3</v>
      </c>
      <c r="OF25" s="206">
        <v>42536</v>
      </c>
      <c r="OG25">
        <v>60</v>
      </c>
      <c r="OH25" t="s">
        <v>1273</v>
      </c>
      <c r="OI25">
        <v>2</v>
      </c>
      <c r="OJ25" s="257">
        <v>2</v>
      </c>
      <c r="OK25">
        <v>2</v>
      </c>
      <c r="OL25" s="139">
        <v>284762.5</v>
      </c>
      <c r="OM25" s="139">
        <v>284762.5</v>
      </c>
      <c r="ON25" s="200">
        <v>-1116.8633218764519</v>
      </c>
      <c r="OO25" s="200">
        <v>-1116.8633218764519</v>
      </c>
      <c r="OP25" s="200">
        <v>1116.8633218764519</v>
      </c>
      <c r="OQ25" s="200">
        <v>1116.8633218764519</v>
      </c>
      <c r="OR25" s="200">
        <v>-1116.8633218764519</v>
      </c>
      <c r="OT25">
        <f t="shared" si="98"/>
        <v>-1</v>
      </c>
      <c r="OU25" s="244">
        <v>-1</v>
      </c>
      <c r="OV25" s="218">
        <v>1</v>
      </c>
      <c r="OW25" s="245">
        <v>-6</v>
      </c>
      <c r="OX25">
        <f t="shared" si="141"/>
        <v>1</v>
      </c>
      <c r="OY25">
        <f t="shared" si="100"/>
        <v>-1</v>
      </c>
      <c r="OZ25" s="218"/>
      <c r="PA25">
        <f t="shared" si="138"/>
        <v>0</v>
      </c>
      <c r="PB25">
        <f t="shared" si="101"/>
        <v>0</v>
      </c>
      <c r="PC25">
        <f t="shared" si="102"/>
        <v>0</v>
      </c>
      <c r="PD25">
        <f t="shared" si="103"/>
        <v>0</v>
      </c>
      <c r="PE25" s="253"/>
      <c r="PF25" s="206">
        <v>42536</v>
      </c>
      <c r="PG25">
        <v>60</v>
      </c>
      <c r="PH25" t="str">
        <f t="shared" si="86"/>
        <v>TRUE</v>
      </c>
      <c r="PI25">
        <f>VLOOKUP($A25,'FuturesInfo (3)'!$A$2:$V$80,22)</f>
        <v>2</v>
      </c>
      <c r="PJ25" s="257">
        <v>1</v>
      </c>
      <c r="PK25">
        <f t="shared" si="104"/>
        <v>3</v>
      </c>
      <c r="PL25" s="139">
        <f>VLOOKUP($A25,'FuturesInfo (3)'!$A$2:$O$80,15)*PI25</f>
        <v>284762.5</v>
      </c>
      <c r="PM25" s="139">
        <f>VLOOKUP($A25,'FuturesInfo (3)'!$A$2:$O$80,15)*PK25</f>
        <v>427143.75</v>
      </c>
      <c r="PN25" s="200">
        <f t="shared" si="105"/>
        <v>0</v>
      </c>
      <c r="PO25" s="200">
        <f t="shared" si="106"/>
        <v>0</v>
      </c>
      <c r="PP25" s="200">
        <f t="shared" si="107"/>
        <v>0</v>
      </c>
      <c r="PQ25" s="200">
        <f t="shared" si="108"/>
        <v>0</v>
      </c>
      <c r="PR25" s="200">
        <f t="shared" si="144"/>
        <v>0</v>
      </c>
      <c r="PT25">
        <f t="shared" si="110"/>
        <v>-1</v>
      </c>
      <c r="PU25" s="244"/>
      <c r="PV25" s="218"/>
      <c r="PW25" s="245"/>
      <c r="PX25">
        <f t="shared" si="142"/>
        <v>0</v>
      </c>
      <c r="PY25">
        <f t="shared" si="112"/>
        <v>0</v>
      </c>
      <c r="PZ25" s="218"/>
      <c r="QA25">
        <f t="shared" si="139"/>
        <v>1</v>
      </c>
      <c r="QB25">
        <f t="shared" si="113"/>
        <v>1</v>
      </c>
      <c r="QC25">
        <f t="shared" si="114"/>
        <v>1</v>
      </c>
      <c r="QD25">
        <f t="shared" si="115"/>
        <v>1</v>
      </c>
      <c r="QE25" s="253"/>
      <c r="QF25" s="206"/>
      <c r="QG25">
        <v>60</v>
      </c>
      <c r="QH25" t="str">
        <f t="shared" si="87"/>
        <v>FALSE</v>
      </c>
      <c r="QI25">
        <f>VLOOKUP($A25,'FuturesInfo (3)'!$A$2:$V$80,22)</f>
        <v>2</v>
      </c>
      <c r="QJ25" s="257"/>
      <c r="QK25">
        <f t="shared" si="116"/>
        <v>2</v>
      </c>
      <c r="QL25" s="139">
        <f>VLOOKUP($A25,'FuturesInfo (3)'!$A$2:$O$80,15)*QI25</f>
        <v>284762.5</v>
      </c>
      <c r="QM25" s="139">
        <f>VLOOKUP($A25,'FuturesInfo (3)'!$A$2:$O$80,15)*QK25</f>
        <v>284762.5</v>
      </c>
      <c r="QN25" s="200">
        <f t="shared" si="117"/>
        <v>0</v>
      </c>
      <c r="QO25" s="200">
        <f t="shared" si="118"/>
        <v>0</v>
      </c>
      <c r="QP25" s="200">
        <f t="shared" si="119"/>
        <v>0</v>
      </c>
      <c r="QQ25" s="200">
        <f t="shared" si="120"/>
        <v>0</v>
      </c>
      <c r="QR25" s="200">
        <f t="shared" si="145"/>
        <v>0</v>
      </c>
      <c r="QT25">
        <f t="shared" si="122"/>
        <v>0</v>
      </c>
      <c r="QU25" s="244"/>
      <c r="QV25" s="218"/>
      <c r="QW25" s="245"/>
      <c r="QX25">
        <f t="shared" si="143"/>
        <v>0</v>
      </c>
      <c r="QY25">
        <f t="shared" si="124"/>
        <v>0</v>
      </c>
      <c r="QZ25" s="218"/>
      <c r="RA25">
        <f t="shared" si="140"/>
        <v>1</v>
      </c>
      <c r="RB25">
        <f t="shared" si="125"/>
        <v>1</v>
      </c>
      <c r="RC25">
        <f t="shared" si="126"/>
        <v>1</v>
      </c>
      <c r="RD25">
        <f t="shared" si="127"/>
        <v>1</v>
      </c>
      <c r="RE25" s="253"/>
      <c r="RF25" s="206"/>
      <c r="RG25">
        <v>60</v>
      </c>
      <c r="RH25" t="str">
        <f t="shared" si="88"/>
        <v>FALSE</v>
      </c>
      <c r="RI25">
        <f>VLOOKUP($A25,'FuturesInfo (3)'!$A$2:$V$80,22)</f>
        <v>2</v>
      </c>
      <c r="RJ25" s="257"/>
      <c r="RK25">
        <f t="shared" si="128"/>
        <v>2</v>
      </c>
      <c r="RL25" s="139">
        <f>VLOOKUP($A25,'FuturesInfo (3)'!$A$2:$O$80,15)*RI25</f>
        <v>284762.5</v>
      </c>
      <c r="RM25" s="139">
        <f>VLOOKUP($A25,'FuturesInfo (3)'!$A$2:$O$80,15)*RK25</f>
        <v>284762.5</v>
      </c>
      <c r="RN25" s="200">
        <f t="shared" si="129"/>
        <v>0</v>
      </c>
      <c r="RO25" s="200">
        <f t="shared" si="130"/>
        <v>0</v>
      </c>
      <c r="RP25" s="200">
        <f t="shared" si="131"/>
        <v>0</v>
      </c>
      <c r="RQ25" s="200">
        <f t="shared" si="132"/>
        <v>0</v>
      </c>
      <c r="RR25" s="200">
        <f t="shared" si="146"/>
        <v>0</v>
      </c>
    </row>
    <row r="26" spans="1:486"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280581</v>
      </c>
      <c r="BR26" s="145">
        <f t="shared" si="90"/>
        <v>323.33127304787735</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280581</v>
      </c>
      <c r="CH26" s="145">
        <f t="shared" si="76"/>
        <v>-4515.5555113686023</v>
      </c>
      <c r="CI26" s="145">
        <f t="shared" si="92"/>
        <v>4515.5555113686023</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280581</v>
      </c>
      <c r="CY26" s="200">
        <f t="shared" si="94"/>
        <v>-411.7941251548375</v>
      </c>
      <c r="CZ26" s="200">
        <f t="shared" si="95"/>
        <v>411.7941251548375</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280581</v>
      </c>
      <c r="DP26" s="200">
        <f t="shared" si="85"/>
        <v>-173.32727660025935</v>
      </c>
      <c r="DQ26" s="200">
        <f t="shared" si="97"/>
        <v>173.32727660025935</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1273</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1273</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v>-1</v>
      </c>
      <c r="MU26" s="244">
        <v>1</v>
      </c>
      <c r="MV26" s="218">
        <v>-1</v>
      </c>
      <c r="MW26" s="245">
        <v>5</v>
      </c>
      <c r="MX26">
        <v>1</v>
      </c>
      <c r="MY26">
        <v>-1</v>
      </c>
      <c r="MZ26" s="218">
        <v>-1</v>
      </c>
      <c r="NA26">
        <v>0</v>
      </c>
      <c r="NB26">
        <v>1</v>
      </c>
      <c r="NC26">
        <v>0</v>
      </c>
      <c r="ND26">
        <v>1</v>
      </c>
      <c r="NE26" s="253">
        <v>-3.22131382826E-3</v>
      </c>
      <c r="NF26" s="206">
        <v>42535</v>
      </c>
      <c r="NG26">
        <v>60</v>
      </c>
      <c r="NH26" t="s">
        <v>1273</v>
      </c>
      <c r="NI26">
        <v>3</v>
      </c>
      <c r="NJ26" s="257">
        <v>2</v>
      </c>
      <c r="NK26">
        <v>2</v>
      </c>
      <c r="NL26" s="139">
        <v>280581</v>
      </c>
      <c r="NM26" s="139">
        <v>187054</v>
      </c>
      <c r="NN26" s="200">
        <v>-903.83945524701903</v>
      </c>
      <c r="NO26" s="200">
        <v>-602.5596368313461</v>
      </c>
      <c r="NP26" s="200">
        <v>903.83945524701903</v>
      </c>
      <c r="NQ26" s="200">
        <v>-903.83945524701903</v>
      </c>
      <c r="NR26" s="200">
        <v>903.83945524701903</v>
      </c>
      <c r="NT26">
        <v>1</v>
      </c>
      <c r="NU26" s="244">
        <v>1</v>
      </c>
      <c r="NV26" s="218">
        <v>-1</v>
      </c>
      <c r="NW26" s="245">
        <v>6</v>
      </c>
      <c r="NX26">
        <v>1</v>
      </c>
      <c r="NY26">
        <v>-1</v>
      </c>
      <c r="NZ26" s="218">
        <v>-1</v>
      </c>
      <c r="OA26">
        <v>0</v>
      </c>
      <c r="OB26">
        <v>1</v>
      </c>
      <c r="OC26">
        <v>0</v>
      </c>
      <c r="OD26">
        <v>1</v>
      </c>
      <c r="OE26" s="253">
        <v>-2.46378975661E-3</v>
      </c>
      <c r="OF26" s="206">
        <v>42535</v>
      </c>
      <c r="OG26">
        <v>60</v>
      </c>
      <c r="OH26" t="s">
        <v>1273</v>
      </c>
      <c r="OI26">
        <v>3</v>
      </c>
      <c r="OJ26" s="257">
        <v>1</v>
      </c>
      <c r="OK26">
        <v>4</v>
      </c>
      <c r="OL26" s="139">
        <v>280581</v>
      </c>
      <c r="OM26" s="139">
        <v>374108</v>
      </c>
      <c r="ON26" s="200">
        <v>-691.29259369939041</v>
      </c>
      <c r="OO26" s="200">
        <v>-921.72345826585388</v>
      </c>
      <c r="OP26" s="200">
        <v>691.29259369939041</v>
      </c>
      <c r="OQ26" s="200">
        <v>-691.29259369939041</v>
      </c>
      <c r="OR26" s="200">
        <v>691.29259369939041</v>
      </c>
      <c r="OT26">
        <f t="shared" si="98"/>
        <v>1</v>
      </c>
      <c r="OU26" s="244">
        <v>-1</v>
      </c>
      <c r="OV26" s="218">
        <v>-1</v>
      </c>
      <c r="OW26" s="245">
        <v>7</v>
      </c>
      <c r="OX26">
        <f t="shared" si="141"/>
        <v>-1</v>
      </c>
      <c r="OY26">
        <f t="shared" si="100"/>
        <v>-1</v>
      </c>
      <c r="OZ26" s="218"/>
      <c r="PA26">
        <f t="shared" si="138"/>
        <v>0</v>
      </c>
      <c r="PB26">
        <f t="shared" si="101"/>
        <v>0</v>
      </c>
      <c r="PC26">
        <f t="shared" si="102"/>
        <v>0</v>
      </c>
      <c r="PD26">
        <f t="shared" si="103"/>
        <v>0</v>
      </c>
      <c r="PE26" s="253"/>
      <c r="PF26" s="206">
        <v>42535</v>
      </c>
      <c r="PG26">
        <v>60</v>
      </c>
      <c r="PH26" t="str">
        <f t="shared" si="86"/>
        <v>TRUE</v>
      </c>
      <c r="PI26">
        <f>VLOOKUP($A26,'FuturesInfo (3)'!$A$2:$V$80,22)</f>
        <v>3</v>
      </c>
      <c r="PJ26" s="257">
        <v>2</v>
      </c>
      <c r="PK26">
        <f t="shared" si="104"/>
        <v>2</v>
      </c>
      <c r="PL26" s="139">
        <f>VLOOKUP($A26,'FuturesInfo (3)'!$A$2:$O$80,15)*PI26</f>
        <v>280581</v>
      </c>
      <c r="PM26" s="139">
        <f>VLOOKUP($A26,'FuturesInfo (3)'!$A$2:$O$80,15)*PK26</f>
        <v>187054</v>
      </c>
      <c r="PN26" s="200">
        <f t="shared" si="105"/>
        <v>0</v>
      </c>
      <c r="PO26" s="200">
        <f t="shared" si="106"/>
        <v>0</v>
      </c>
      <c r="PP26" s="200">
        <f t="shared" si="107"/>
        <v>0</v>
      </c>
      <c r="PQ26" s="200">
        <f t="shared" si="108"/>
        <v>0</v>
      </c>
      <c r="PR26" s="200">
        <f t="shared" si="144"/>
        <v>0</v>
      </c>
      <c r="PT26">
        <f t="shared" si="110"/>
        <v>-1</v>
      </c>
      <c r="PU26" s="244"/>
      <c r="PV26" s="218"/>
      <c r="PW26" s="245"/>
      <c r="PX26">
        <f t="shared" si="142"/>
        <v>0</v>
      </c>
      <c r="PY26">
        <f t="shared" si="112"/>
        <v>0</v>
      </c>
      <c r="PZ26" s="218"/>
      <c r="QA26">
        <f t="shared" si="139"/>
        <v>1</v>
      </c>
      <c r="QB26">
        <f t="shared" si="113"/>
        <v>1</v>
      </c>
      <c r="QC26">
        <f t="shared" si="114"/>
        <v>1</v>
      </c>
      <c r="QD26">
        <f t="shared" si="115"/>
        <v>1</v>
      </c>
      <c r="QE26" s="253"/>
      <c r="QF26" s="206"/>
      <c r="QG26">
        <v>60</v>
      </c>
      <c r="QH26" t="str">
        <f t="shared" si="87"/>
        <v>FALSE</v>
      </c>
      <c r="QI26">
        <f>VLOOKUP($A26,'FuturesInfo (3)'!$A$2:$V$80,22)</f>
        <v>3</v>
      </c>
      <c r="QJ26" s="257"/>
      <c r="QK26">
        <f t="shared" si="116"/>
        <v>2</v>
      </c>
      <c r="QL26" s="139">
        <f>VLOOKUP($A26,'FuturesInfo (3)'!$A$2:$O$80,15)*QI26</f>
        <v>280581</v>
      </c>
      <c r="QM26" s="139">
        <f>VLOOKUP($A26,'FuturesInfo (3)'!$A$2:$O$80,15)*QK26</f>
        <v>187054</v>
      </c>
      <c r="QN26" s="200">
        <f t="shared" si="117"/>
        <v>0</v>
      </c>
      <c r="QO26" s="200">
        <f t="shared" si="118"/>
        <v>0</v>
      </c>
      <c r="QP26" s="200">
        <f t="shared" si="119"/>
        <v>0</v>
      </c>
      <c r="QQ26" s="200">
        <f t="shared" si="120"/>
        <v>0</v>
      </c>
      <c r="QR26" s="200">
        <f t="shared" si="145"/>
        <v>0</v>
      </c>
      <c r="QT26">
        <f t="shared" si="122"/>
        <v>0</v>
      </c>
      <c r="QU26" s="244"/>
      <c r="QV26" s="218"/>
      <c r="QW26" s="245"/>
      <c r="QX26">
        <f t="shared" si="143"/>
        <v>0</v>
      </c>
      <c r="QY26">
        <f t="shared" si="124"/>
        <v>0</v>
      </c>
      <c r="QZ26" s="218"/>
      <c r="RA26">
        <f t="shared" si="140"/>
        <v>1</v>
      </c>
      <c r="RB26">
        <f t="shared" si="125"/>
        <v>1</v>
      </c>
      <c r="RC26">
        <f t="shared" si="126"/>
        <v>1</v>
      </c>
      <c r="RD26">
        <f t="shared" si="127"/>
        <v>1</v>
      </c>
      <c r="RE26" s="253"/>
      <c r="RF26" s="206"/>
      <c r="RG26">
        <v>60</v>
      </c>
      <c r="RH26" t="str">
        <f t="shared" si="88"/>
        <v>FALSE</v>
      </c>
      <c r="RI26">
        <f>VLOOKUP($A26,'FuturesInfo (3)'!$A$2:$V$80,22)</f>
        <v>3</v>
      </c>
      <c r="RJ26" s="257"/>
      <c r="RK26">
        <f t="shared" si="128"/>
        <v>2</v>
      </c>
      <c r="RL26" s="139">
        <f>VLOOKUP($A26,'FuturesInfo (3)'!$A$2:$O$80,15)*RI26</f>
        <v>280581</v>
      </c>
      <c r="RM26" s="139">
        <f>VLOOKUP($A26,'FuturesInfo (3)'!$A$2:$O$80,15)*RK26</f>
        <v>187054</v>
      </c>
      <c r="RN26" s="200">
        <f t="shared" si="129"/>
        <v>0</v>
      </c>
      <c r="RO26" s="200">
        <f t="shared" si="130"/>
        <v>0</v>
      </c>
      <c r="RP26" s="200">
        <f t="shared" si="131"/>
        <v>0</v>
      </c>
      <c r="RQ26" s="200">
        <f t="shared" si="132"/>
        <v>0</v>
      </c>
      <c r="RR26" s="200">
        <f t="shared" si="146"/>
        <v>0</v>
      </c>
    </row>
    <row r="27" spans="1:486"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549135.76950000005</v>
      </c>
      <c r="BR27" s="145">
        <f t="shared" si="90"/>
        <v>-1137.4118893070709</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549135.76950000005</v>
      </c>
      <c r="CH27" s="145">
        <f t="shared" si="76"/>
        <v>2036.4327277931657</v>
      </c>
      <c r="CI27" s="145">
        <f t="shared" si="92"/>
        <v>2036.4327277931657</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549135.76950000005</v>
      </c>
      <c r="CY27" s="200">
        <f t="shared" si="94"/>
        <v>-498.91196502118902</v>
      </c>
      <c r="CZ27" s="200">
        <f t="shared" si="95"/>
        <v>-498.91196502118902</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549135.76950000005</v>
      </c>
      <c r="DP27" s="200">
        <f t="shared" si="85"/>
        <v>-1431.5148826414127</v>
      </c>
      <c r="DQ27" s="200">
        <f t="shared" si="97"/>
        <v>1431.5148826414127</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1273</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1273</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v>1</v>
      </c>
      <c r="MU27" s="244">
        <v>1</v>
      </c>
      <c r="MV27" s="218">
        <v>1</v>
      </c>
      <c r="MW27" s="245">
        <v>-10</v>
      </c>
      <c r="MX27">
        <v>-1</v>
      </c>
      <c r="MY27">
        <v>-1</v>
      </c>
      <c r="MZ27" s="218">
        <v>-1</v>
      </c>
      <c r="NA27">
        <v>0</v>
      </c>
      <c r="NB27">
        <v>0</v>
      </c>
      <c r="NC27">
        <v>1</v>
      </c>
      <c r="ND27">
        <v>1</v>
      </c>
      <c r="NE27" s="253">
        <v>-1.2770615422000001E-3</v>
      </c>
      <c r="NF27" s="206">
        <v>42528</v>
      </c>
      <c r="NG27">
        <v>60</v>
      </c>
      <c r="NH27" t="s">
        <v>1273</v>
      </c>
      <c r="NI27">
        <v>3</v>
      </c>
      <c r="NJ27" s="257">
        <v>2</v>
      </c>
      <c r="NK27">
        <v>2</v>
      </c>
      <c r="NL27" s="139">
        <v>559926.95849999995</v>
      </c>
      <c r="NM27" s="139">
        <v>373284.63899999997</v>
      </c>
      <c r="NN27" s="200">
        <v>-715.0611851413654</v>
      </c>
      <c r="NO27" s="200">
        <v>-476.70745676091025</v>
      </c>
      <c r="NP27" s="200">
        <v>-715.0611851413654</v>
      </c>
      <c r="NQ27" s="200">
        <v>715.0611851413654</v>
      </c>
      <c r="NR27" s="200">
        <v>715.0611851413654</v>
      </c>
      <c r="NT27">
        <v>1</v>
      </c>
      <c r="NU27" s="244">
        <v>1</v>
      </c>
      <c r="NV27" s="218">
        <v>1</v>
      </c>
      <c r="NW27" s="245">
        <v>-2</v>
      </c>
      <c r="NX27">
        <v>1</v>
      </c>
      <c r="NY27">
        <v>-1</v>
      </c>
      <c r="NZ27" s="218">
        <v>-1</v>
      </c>
      <c r="OA27">
        <v>0</v>
      </c>
      <c r="OB27">
        <v>0</v>
      </c>
      <c r="OC27">
        <v>0</v>
      </c>
      <c r="OD27">
        <v>1</v>
      </c>
      <c r="OE27" s="253">
        <v>-1.7049260183900001E-3</v>
      </c>
      <c r="OF27" s="206">
        <v>42537</v>
      </c>
      <c r="OG27">
        <v>60</v>
      </c>
      <c r="OH27" t="s">
        <v>1273</v>
      </c>
      <c r="OI27">
        <v>3</v>
      </c>
      <c r="OJ27" s="257">
        <v>1</v>
      </c>
      <c r="OK27">
        <v>4</v>
      </c>
      <c r="OL27" s="139">
        <v>559926.95849999995</v>
      </c>
      <c r="OM27" s="139">
        <v>746569.27799999993</v>
      </c>
      <c r="ON27" s="200">
        <v>-954.63403994462772</v>
      </c>
      <c r="OO27" s="200">
        <v>-1272.845386592837</v>
      </c>
      <c r="OP27" s="200">
        <v>-954.63403994462772</v>
      </c>
      <c r="OQ27" s="200">
        <v>-954.63403994462772</v>
      </c>
      <c r="OR27" s="200">
        <v>954.63403994462772</v>
      </c>
      <c r="OT27">
        <f t="shared" si="98"/>
        <v>1</v>
      </c>
      <c r="OU27" s="244">
        <v>1</v>
      </c>
      <c r="OV27" s="218">
        <v>1</v>
      </c>
      <c r="OW27" s="245">
        <v>-3</v>
      </c>
      <c r="OX27">
        <f t="shared" si="141"/>
        <v>-1</v>
      </c>
      <c r="OY27">
        <f t="shared" si="100"/>
        <v>-1</v>
      </c>
      <c r="OZ27" s="218"/>
      <c r="PA27">
        <f t="shared" si="138"/>
        <v>0</v>
      </c>
      <c r="PB27">
        <f t="shared" si="101"/>
        <v>0</v>
      </c>
      <c r="PC27">
        <f t="shared" si="102"/>
        <v>0</v>
      </c>
      <c r="PD27">
        <f t="shared" si="103"/>
        <v>0</v>
      </c>
      <c r="PE27" s="253"/>
      <c r="PF27" s="206">
        <v>42537</v>
      </c>
      <c r="PG27">
        <v>60</v>
      </c>
      <c r="PH27" t="str">
        <f t="shared" si="86"/>
        <v>TRUE</v>
      </c>
      <c r="PI27">
        <f>VLOOKUP($A27,'FuturesInfo (3)'!$A$2:$V$80,22)</f>
        <v>3</v>
      </c>
      <c r="PJ27" s="257">
        <v>1</v>
      </c>
      <c r="PK27">
        <f t="shared" si="104"/>
        <v>4</v>
      </c>
      <c r="PL27" s="139">
        <f>VLOOKUP($A27,'FuturesInfo (3)'!$A$2:$O$80,15)*PI27</f>
        <v>549135.76950000005</v>
      </c>
      <c r="PM27" s="139">
        <f>VLOOKUP($A27,'FuturesInfo (3)'!$A$2:$O$80,15)*PK27</f>
        <v>732181.02600000007</v>
      </c>
      <c r="PN27" s="200">
        <f t="shared" si="105"/>
        <v>0</v>
      </c>
      <c r="PO27" s="200">
        <f t="shared" si="106"/>
        <v>0</v>
      </c>
      <c r="PP27" s="200">
        <f t="shared" si="107"/>
        <v>0</v>
      </c>
      <c r="PQ27" s="200">
        <f t="shared" si="108"/>
        <v>0</v>
      </c>
      <c r="PR27" s="200">
        <f t="shared" si="144"/>
        <v>0</v>
      </c>
      <c r="PT27">
        <f t="shared" si="110"/>
        <v>1</v>
      </c>
      <c r="PU27" s="244"/>
      <c r="PV27" s="218"/>
      <c r="PW27" s="245"/>
      <c r="PX27">
        <f t="shared" si="142"/>
        <v>0</v>
      </c>
      <c r="PY27">
        <f t="shared" si="112"/>
        <v>0</v>
      </c>
      <c r="PZ27" s="218"/>
      <c r="QA27">
        <f t="shared" si="139"/>
        <v>1</v>
      </c>
      <c r="QB27">
        <f t="shared" si="113"/>
        <v>1</v>
      </c>
      <c r="QC27">
        <f t="shared" si="114"/>
        <v>1</v>
      </c>
      <c r="QD27">
        <f t="shared" si="115"/>
        <v>1</v>
      </c>
      <c r="QE27" s="253"/>
      <c r="QF27" s="206"/>
      <c r="QG27">
        <v>60</v>
      </c>
      <c r="QH27" t="str">
        <f t="shared" si="87"/>
        <v>FALSE</v>
      </c>
      <c r="QI27">
        <f>VLOOKUP($A27,'FuturesInfo (3)'!$A$2:$V$80,22)</f>
        <v>3</v>
      </c>
      <c r="QJ27" s="257"/>
      <c r="QK27">
        <f t="shared" si="116"/>
        <v>2</v>
      </c>
      <c r="QL27" s="139">
        <f>VLOOKUP($A27,'FuturesInfo (3)'!$A$2:$O$80,15)*QI27</f>
        <v>549135.76950000005</v>
      </c>
      <c r="QM27" s="139">
        <f>VLOOKUP($A27,'FuturesInfo (3)'!$A$2:$O$80,15)*QK27</f>
        <v>366090.51300000004</v>
      </c>
      <c r="QN27" s="200">
        <f t="shared" si="117"/>
        <v>0</v>
      </c>
      <c r="QO27" s="200">
        <f t="shared" si="118"/>
        <v>0</v>
      </c>
      <c r="QP27" s="200">
        <f t="shared" si="119"/>
        <v>0</v>
      </c>
      <c r="QQ27" s="200">
        <f t="shared" si="120"/>
        <v>0</v>
      </c>
      <c r="QR27" s="200">
        <f t="shared" si="145"/>
        <v>0</v>
      </c>
      <c r="QT27">
        <f t="shared" si="122"/>
        <v>0</v>
      </c>
      <c r="QU27" s="244"/>
      <c r="QV27" s="218"/>
      <c r="QW27" s="245"/>
      <c r="QX27">
        <f t="shared" si="143"/>
        <v>0</v>
      </c>
      <c r="QY27">
        <f t="shared" si="124"/>
        <v>0</v>
      </c>
      <c r="QZ27" s="218"/>
      <c r="RA27">
        <f t="shared" si="140"/>
        <v>1</v>
      </c>
      <c r="RB27">
        <f t="shared" si="125"/>
        <v>1</v>
      </c>
      <c r="RC27">
        <f t="shared" si="126"/>
        <v>1</v>
      </c>
      <c r="RD27">
        <f t="shared" si="127"/>
        <v>1</v>
      </c>
      <c r="RE27" s="253"/>
      <c r="RF27" s="206"/>
      <c r="RG27">
        <v>60</v>
      </c>
      <c r="RH27" t="str">
        <f t="shared" si="88"/>
        <v>FALSE</v>
      </c>
      <c r="RI27">
        <f>VLOOKUP($A27,'FuturesInfo (3)'!$A$2:$V$80,22)</f>
        <v>3</v>
      </c>
      <c r="RJ27" s="257"/>
      <c r="RK27">
        <f t="shared" si="128"/>
        <v>2</v>
      </c>
      <c r="RL27" s="139">
        <f>VLOOKUP($A27,'FuturesInfo (3)'!$A$2:$O$80,15)*RI27</f>
        <v>549135.76950000005</v>
      </c>
      <c r="RM27" s="139">
        <f>VLOOKUP($A27,'FuturesInfo (3)'!$A$2:$O$80,15)*RK27</f>
        <v>366090.51300000004</v>
      </c>
      <c r="RN27" s="200">
        <f t="shared" si="129"/>
        <v>0</v>
      </c>
      <c r="RO27" s="200">
        <f t="shared" si="130"/>
        <v>0</v>
      </c>
      <c r="RP27" s="200">
        <f t="shared" si="131"/>
        <v>0</v>
      </c>
      <c r="RQ27" s="200">
        <f t="shared" si="132"/>
        <v>0</v>
      </c>
      <c r="RR27" s="200">
        <f t="shared" si="146"/>
        <v>0</v>
      </c>
    </row>
    <row r="28" spans="1:486"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11</v>
      </c>
      <c r="BP28">
        <f t="shared" si="71"/>
        <v>11</v>
      </c>
      <c r="BQ28" s="139">
        <f>VLOOKUP($A28,'FuturesInfo (3)'!$A$2:$O$80,15)*BP28</f>
        <v>1630939.3760000002</v>
      </c>
      <c r="BR28" s="145">
        <f t="shared" si="90"/>
        <v>124.07298410058027</v>
      </c>
      <c r="BT28">
        <f t="shared" si="91"/>
        <v>1</v>
      </c>
      <c r="BU28">
        <v>-1</v>
      </c>
      <c r="BV28">
        <v>1</v>
      </c>
      <c r="BW28">
        <v>1</v>
      </c>
      <c r="BX28">
        <f t="shared" si="72"/>
        <v>0</v>
      </c>
      <c r="BY28">
        <f t="shared" si="73"/>
        <v>1</v>
      </c>
      <c r="BZ28" s="188">
        <v>1.0649627263E-3</v>
      </c>
      <c r="CA28" s="2">
        <v>10</v>
      </c>
      <c r="CB28">
        <v>60</v>
      </c>
      <c r="CC28" t="str">
        <f t="shared" si="74"/>
        <v>TRUE</v>
      </c>
      <c r="CD28">
        <f>VLOOKUP($A28,'FuturesInfo (3)'!$A$2:$V$80,22)</f>
        <v>11</v>
      </c>
      <c r="CE28">
        <f t="shared" si="75"/>
        <v>11</v>
      </c>
      <c r="CF28">
        <f t="shared" si="75"/>
        <v>11</v>
      </c>
      <c r="CG28" s="139">
        <f>VLOOKUP($A28,'FuturesInfo (3)'!$A$2:$O$80,15)*CE28</f>
        <v>1630939.3760000002</v>
      </c>
      <c r="CH28" s="145">
        <f t="shared" si="76"/>
        <v>-1736.8896442949811</v>
      </c>
      <c r="CI28" s="145">
        <f t="shared" si="92"/>
        <v>1736.8896442949811</v>
      </c>
      <c r="CK28">
        <f t="shared" si="77"/>
        <v>-1</v>
      </c>
      <c r="CL28">
        <v>1</v>
      </c>
      <c r="CM28">
        <v>1</v>
      </c>
      <c r="CN28">
        <v>1</v>
      </c>
      <c r="CO28">
        <f t="shared" si="136"/>
        <v>1</v>
      </c>
      <c r="CP28">
        <f t="shared" si="78"/>
        <v>1</v>
      </c>
      <c r="CQ28" s="174">
        <v>0</v>
      </c>
      <c r="CR28" s="2">
        <v>10</v>
      </c>
      <c r="CS28">
        <v>60</v>
      </c>
      <c r="CT28" t="str">
        <f t="shared" si="79"/>
        <v>TRUE</v>
      </c>
      <c r="CU28">
        <f>VLOOKUP($A28,'FuturesInfo (3)'!$A$2:$V$80,22)</f>
        <v>11</v>
      </c>
      <c r="CV28">
        <f t="shared" si="80"/>
        <v>14</v>
      </c>
      <c r="CW28">
        <f t="shared" si="93"/>
        <v>11</v>
      </c>
      <c r="CX28" s="139">
        <f>VLOOKUP($A28,'FuturesInfo (3)'!$A$2:$O$80,15)*CW28</f>
        <v>1630939.3760000002</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11</v>
      </c>
      <c r="DM28">
        <f t="shared" si="84"/>
        <v>8</v>
      </c>
      <c r="DN28">
        <f t="shared" si="96"/>
        <v>11</v>
      </c>
      <c r="DO28" s="139">
        <f>VLOOKUP($A28,'FuturesInfo (3)'!$A$2:$O$80,15)*DN28</f>
        <v>1630939.3760000002</v>
      </c>
      <c r="DP28" s="200">
        <f t="shared" si="85"/>
        <v>1487.1787552000073</v>
      </c>
      <c r="DQ28" s="200">
        <f t="shared" si="97"/>
        <v>-1487.1787552000073</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1273</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1273</v>
      </c>
      <c r="MI28">
        <v>12</v>
      </c>
      <c r="MJ28" s="257">
        <v>1</v>
      </c>
      <c r="MK28">
        <v>12</v>
      </c>
      <c r="ML28" s="139">
        <v>1793532.7259999998</v>
      </c>
      <c r="MM28" s="139">
        <v>1793532.7259999998</v>
      </c>
      <c r="MN28" s="200">
        <v>0</v>
      </c>
      <c r="MO28" s="200">
        <v>0</v>
      </c>
      <c r="MP28" s="200">
        <v>0</v>
      </c>
      <c r="MQ28" s="200">
        <v>0</v>
      </c>
      <c r="MR28" s="200">
        <v>0</v>
      </c>
      <c r="MT28">
        <v>1</v>
      </c>
      <c r="MU28" s="244">
        <v>1</v>
      </c>
      <c r="MV28" s="218">
        <v>1</v>
      </c>
      <c r="MW28" s="245">
        <v>-12</v>
      </c>
      <c r="MX28">
        <v>-1</v>
      </c>
      <c r="MY28">
        <v>-1</v>
      </c>
      <c r="MZ28" s="218">
        <v>-1</v>
      </c>
      <c r="NA28">
        <v>0</v>
      </c>
      <c r="NB28">
        <v>0</v>
      </c>
      <c r="NC28">
        <v>1</v>
      </c>
      <c r="ND28">
        <v>1</v>
      </c>
      <c r="NE28" s="254">
        <v>-6.7694622038300004E-4</v>
      </c>
      <c r="NF28" s="206">
        <v>42524</v>
      </c>
      <c r="NG28">
        <v>60</v>
      </c>
      <c r="NH28" t="s">
        <v>1273</v>
      </c>
      <c r="NI28">
        <v>11</v>
      </c>
      <c r="NJ28" s="257">
        <v>1</v>
      </c>
      <c r="NK28">
        <v>14</v>
      </c>
      <c r="NL28" s="139">
        <v>1662989.3279999997</v>
      </c>
      <c r="NM28" s="139">
        <v>2116531.8719999995</v>
      </c>
      <c r="NN28" s="200">
        <v>-1125.7543401268649</v>
      </c>
      <c r="NO28" s="200">
        <v>-1432.7782510705554</v>
      </c>
      <c r="NP28" s="200">
        <v>-1125.7543401268649</v>
      </c>
      <c r="NQ28" s="200">
        <v>1125.7543401268649</v>
      </c>
      <c r="NR28" s="200">
        <v>1125.7543401268649</v>
      </c>
      <c r="NT28">
        <v>1</v>
      </c>
      <c r="NU28" s="244">
        <v>-1</v>
      </c>
      <c r="NV28" s="218">
        <v>1</v>
      </c>
      <c r="NW28" s="245">
        <v>2</v>
      </c>
      <c r="NX28">
        <v>1</v>
      </c>
      <c r="NY28">
        <v>1</v>
      </c>
      <c r="NZ28" s="218">
        <v>-1</v>
      </c>
      <c r="OA28">
        <v>1</v>
      </c>
      <c r="OB28">
        <v>0</v>
      </c>
      <c r="OC28">
        <v>0</v>
      </c>
      <c r="OD28">
        <v>0</v>
      </c>
      <c r="OE28" s="254">
        <v>-4.5160319132900003E-4</v>
      </c>
      <c r="OF28" s="206">
        <v>42524</v>
      </c>
      <c r="OG28">
        <v>60</v>
      </c>
      <c r="OH28" t="s">
        <v>1273</v>
      </c>
      <c r="OI28">
        <v>11</v>
      </c>
      <c r="OJ28" s="257">
        <v>2</v>
      </c>
      <c r="OK28">
        <v>8</v>
      </c>
      <c r="OL28" s="139">
        <v>1662989.3279999997</v>
      </c>
      <c r="OM28" s="139">
        <v>1209446.7839999998</v>
      </c>
      <c r="ON28" s="200">
        <v>751.01128767086902</v>
      </c>
      <c r="OO28" s="200">
        <v>546.19002739699567</v>
      </c>
      <c r="OP28" s="200">
        <v>-751.01128767086902</v>
      </c>
      <c r="OQ28" s="200">
        <v>-751.01128767086902</v>
      </c>
      <c r="OR28" s="200">
        <v>-751.01128767086902</v>
      </c>
      <c r="OT28">
        <f t="shared" si="98"/>
        <v>-1</v>
      </c>
      <c r="OU28" s="244">
        <v>-1</v>
      </c>
      <c r="OV28" s="218">
        <v>1</v>
      </c>
      <c r="OW28" s="245">
        <v>-3</v>
      </c>
      <c r="OX28">
        <f t="shared" si="141"/>
        <v>-1</v>
      </c>
      <c r="OY28">
        <f t="shared" si="100"/>
        <v>-1</v>
      </c>
      <c r="OZ28" s="218"/>
      <c r="PA28">
        <f t="shared" si="138"/>
        <v>0</v>
      </c>
      <c r="PB28">
        <f t="shared" si="101"/>
        <v>0</v>
      </c>
      <c r="PC28">
        <f t="shared" si="102"/>
        <v>0</v>
      </c>
      <c r="PD28">
        <f t="shared" si="103"/>
        <v>0</v>
      </c>
      <c r="PE28" s="254"/>
      <c r="PF28" s="206">
        <v>42537</v>
      </c>
      <c r="PG28">
        <v>60</v>
      </c>
      <c r="PH28" t="str">
        <f t="shared" si="86"/>
        <v>TRUE</v>
      </c>
      <c r="PI28">
        <f>VLOOKUP($A28,'FuturesInfo (3)'!$A$2:$V$80,22)</f>
        <v>11</v>
      </c>
      <c r="PJ28" s="257">
        <v>2</v>
      </c>
      <c r="PK28">
        <f t="shared" si="104"/>
        <v>8</v>
      </c>
      <c r="PL28" s="139">
        <f>VLOOKUP($A28,'FuturesInfo (3)'!$A$2:$O$80,15)*PI28</f>
        <v>1630939.3760000002</v>
      </c>
      <c r="PM28" s="139">
        <f>VLOOKUP($A28,'FuturesInfo (3)'!$A$2:$O$80,15)*PK28</f>
        <v>1186137.7280000001</v>
      </c>
      <c r="PN28" s="200">
        <f t="shared" si="105"/>
        <v>0</v>
      </c>
      <c r="PO28" s="200">
        <f t="shared" si="106"/>
        <v>0</v>
      </c>
      <c r="PP28" s="200">
        <f t="shared" si="107"/>
        <v>0</v>
      </c>
      <c r="PQ28" s="200">
        <f t="shared" si="108"/>
        <v>0</v>
      </c>
      <c r="PR28" s="200">
        <f t="shared" si="144"/>
        <v>0</v>
      </c>
      <c r="PT28">
        <f t="shared" si="110"/>
        <v>-1</v>
      </c>
      <c r="PU28" s="244"/>
      <c r="PV28" s="218"/>
      <c r="PW28" s="245"/>
      <c r="PX28">
        <f t="shared" si="142"/>
        <v>0</v>
      </c>
      <c r="PY28">
        <f t="shared" si="112"/>
        <v>0</v>
      </c>
      <c r="PZ28" s="218"/>
      <c r="QA28">
        <f t="shared" si="139"/>
        <v>1</v>
      </c>
      <c r="QB28">
        <f t="shared" si="113"/>
        <v>1</v>
      </c>
      <c r="QC28">
        <f t="shared" si="114"/>
        <v>1</v>
      </c>
      <c r="QD28">
        <f t="shared" si="115"/>
        <v>1</v>
      </c>
      <c r="QE28" s="254"/>
      <c r="QF28" s="206"/>
      <c r="QG28">
        <v>60</v>
      </c>
      <c r="QH28" t="str">
        <f t="shared" si="87"/>
        <v>FALSE</v>
      </c>
      <c r="QI28">
        <f>VLOOKUP($A28,'FuturesInfo (3)'!$A$2:$V$80,22)</f>
        <v>11</v>
      </c>
      <c r="QJ28" s="257"/>
      <c r="QK28">
        <f t="shared" si="116"/>
        <v>8</v>
      </c>
      <c r="QL28" s="139">
        <f>VLOOKUP($A28,'FuturesInfo (3)'!$A$2:$O$80,15)*QI28</f>
        <v>1630939.3760000002</v>
      </c>
      <c r="QM28" s="139">
        <f>VLOOKUP($A28,'FuturesInfo (3)'!$A$2:$O$80,15)*QK28</f>
        <v>1186137.7280000001</v>
      </c>
      <c r="QN28" s="200">
        <f t="shared" si="117"/>
        <v>0</v>
      </c>
      <c r="QO28" s="200">
        <f t="shared" si="118"/>
        <v>0</v>
      </c>
      <c r="QP28" s="200">
        <f t="shared" si="119"/>
        <v>0</v>
      </c>
      <c r="QQ28" s="200">
        <f t="shared" si="120"/>
        <v>0</v>
      </c>
      <c r="QR28" s="200">
        <f t="shared" si="145"/>
        <v>0</v>
      </c>
      <c r="QT28">
        <f t="shared" si="122"/>
        <v>0</v>
      </c>
      <c r="QU28" s="244"/>
      <c r="QV28" s="218"/>
      <c r="QW28" s="245"/>
      <c r="QX28">
        <f t="shared" si="143"/>
        <v>0</v>
      </c>
      <c r="QY28">
        <f t="shared" si="124"/>
        <v>0</v>
      </c>
      <c r="QZ28" s="218"/>
      <c r="RA28">
        <f t="shared" si="140"/>
        <v>1</v>
      </c>
      <c r="RB28">
        <f t="shared" si="125"/>
        <v>1</v>
      </c>
      <c r="RC28">
        <f t="shared" si="126"/>
        <v>1</v>
      </c>
      <c r="RD28">
        <f t="shared" si="127"/>
        <v>1</v>
      </c>
      <c r="RE28" s="254"/>
      <c r="RF28" s="206"/>
      <c r="RG28">
        <v>60</v>
      </c>
      <c r="RH28" t="str">
        <f t="shared" si="88"/>
        <v>FALSE</v>
      </c>
      <c r="RI28">
        <f>VLOOKUP($A28,'FuturesInfo (3)'!$A$2:$V$80,22)</f>
        <v>11</v>
      </c>
      <c r="RJ28" s="257"/>
      <c r="RK28">
        <f t="shared" si="128"/>
        <v>8</v>
      </c>
      <c r="RL28" s="139">
        <f>VLOOKUP($A28,'FuturesInfo (3)'!$A$2:$O$80,15)*RI28</f>
        <v>1630939.3760000002</v>
      </c>
      <c r="RM28" s="139">
        <f>VLOOKUP($A28,'FuturesInfo (3)'!$A$2:$O$80,15)*RK28</f>
        <v>1186137.7280000001</v>
      </c>
      <c r="RN28" s="200">
        <f t="shared" si="129"/>
        <v>0</v>
      </c>
      <c r="RO28" s="200">
        <f t="shared" si="130"/>
        <v>0</v>
      </c>
      <c r="RP28" s="200">
        <f t="shared" si="131"/>
        <v>0</v>
      </c>
      <c r="RQ28" s="200">
        <f t="shared" si="132"/>
        <v>0</v>
      </c>
      <c r="RR28" s="200">
        <f t="shared" si="146"/>
        <v>0</v>
      </c>
    </row>
    <row r="29" spans="1:486"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1273</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1273</v>
      </c>
      <c r="MI29">
        <v>0</v>
      </c>
      <c r="MJ29" s="257">
        <v>1</v>
      </c>
      <c r="MK29">
        <v>0</v>
      </c>
      <c r="ML29" s="139">
        <v>0</v>
      </c>
      <c r="MM29" s="139">
        <v>0</v>
      </c>
      <c r="MN29" s="200">
        <v>0</v>
      </c>
      <c r="MO29" s="200">
        <v>0</v>
      </c>
      <c r="MP29" s="200">
        <v>0</v>
      </c>
      <c r="MQ29" s="200">
        <v>0</v>
      </c>
      <c r="MR29" s="200">
        <v>0</v>
      </c>
      <c r="MT29">
        <v>1</v>
      </c>
      <c r="MU29" s="244">
        <v>1</v>
      </c>
      <c r="MV29" s="218">
        <v>1</v>
      </c>
      <c r="MW29" s="245">
        <v>-3</v>
      </c>
      <c r="MX29">
        <v>-1</v>
      </c>
      <c r="MY29">
        <v>-1</v>
      </c>
      <c r="MZ29" s="218">
        <v>-1</v>
      </c>
      <c r="NA29">
        <v>0</v>
      </c>
      <c r="NB29">
        <v>0</v>
      </c>
      <c r="NC29">
        <v>1</v>
      </c>
      <c r="ND29">
        <v>1</v>
      </c>
      <c r="NE29" s="254">
        <v>-4.4674767691199997E-5</v>
      </c>
      <c r="NF29" s="206">
        <v>42521</v>
      </c>
      <c r="NG29">
        <v>60</v>
      </c>
      <c r="NH29" t="s">
        <v>1273</v>
      </c>
      <c r="NI29">
        <v>0</v>
      </c>
      <c r="NJ29" s="257">
        <v>1</v>
      </c>
      <c r="NK29">
        <v>0</v>
      </c>
      <c r="NL29" s="139">
        <v>0</v>
      </c>
      <c r="NM29" s="139">
        <v>0</v>
      </c>
      <c r="NN29" s="200">
        <v>0</v>
      </c>
      <c r="NO29" s="200">
        <v>0</v>
      </c>
      <c r="NP29" s="200">
        <v>0</v>
      </c>
      <c r="NQ29" s="200">
        <v>0</v>
      </c>
      <c r="NR29" s="200">
        <v>0</v>
      </c>
      <c r="NT29">
        <v>1</v>
      </c>
      <c r="NU29" s="244">
        <v>1</v>
      </c>
      <c r="NV29" s="218">
        <v>1</v>
      </c>
      <c r="NW29" s="245">
        <v>2</v>
      </c>
      <c r="NX29">
        <v>1</v>
      </c>
      <c r="NY29">
        <v>1</v>
      </c>
      <c r="NZ29" s="218">
        <v>-1</v>
      </c>
      <c r="OA29">
        <v>0</v>
      </c>
      <c r="OB29">
        <v>0</v>
      </c>
      <c r="OC29">
        <v>0</v>
      </c>
      <c r="OD29">
        <v>0</v>
      </c>
      <c r="OE29" s="254">
        <v>-2.2338381807599999E-4</v>
      </c>
      <c r="OF29" s="206">
        <v>42537</v>
      </c>
      <c r="OG29">
        <v>60</v>
      </c>
      <c r="OH29" t="s">
        <v>1273</v>
      </c>
      <c r="OI29">
        <v>0</v>
      </c>
      <c r="OJ29" s="257">
        <v>1</v>
      </c>
      <c r="OK29">
        <v>0</v>
      </c>
      <c r="OL29" s="139">
        <v>0</v>
      </c>
      <c r="OM29" s="139">
        <v>0</v>
      </c>
      <c r="ON29" s="200">
        <v>0</v>
      </c>
      <c r="OO29" s="200">
        <v>0</v>
      </c>
      <c r="OP29" s="200">
        <v>0</v>
      </c>
      <c r="OQ29" s="200">
        <v>0</v>
      </c>
      <c r="OR29" s="200">
        <v>0</v>
      </c>
      <c r="OT29">
        <f t="shared" si="98"/>
        <v>1</v>
      </c>
      <c r="OU29" s="244">
        <v>-1</v>
      </c>
      <c r="OV29" s="218">
        <v>1</v>
      </c>
      <c r="OW29" s="245">
        <v>4</v>
      </c>
      <c r="OX29">
        <f t="shared" si="141"/>
        <v>-1</v>
      </c>
      <c r="OY29">
        <f t="shared" si="100"/>
        <v>1</v>
      </c>
      <c r="OZ29" s="218"/>
      <c r="PA29">
        <f t="shared" si="138"/>
        <v>0</v>
      </c>
      <c r="PB29">
        <f t="shared" si="101"/>
        <v>0</v>
      </c>
      <c r="PC29">
        <f t="shared" si="102"/>
        <v>0</v>
      </c>
      <c r="PD29">
        <f t="shared" si="103"/>
        <v>0</v>
      </c>
      <c r="PE29" s="254"/>
      <c r="PF29" s="206">
        <v>42538</v>
      </c>
      <c r="PG29">
        <v>60</v>
      </c>
      <c r="PH29" t="str">
        <f t="shared" si="86"/>
        <v>TRUE</v>
      </c>
      <c r="PI29">
        <f>VLOOKUP($A29,'FuturesInfo (3)'!$A$2:$V$80,22)</f>
        <v>0</v>
      </c>
      <c r="PJ29" s="257">
        <v>1</v>
      </c>
      <c r="PK29">
        <f t="shared" si="104"/>
        <v>0</v>
      </c>
      <c r="PL29" s="139">
        <f>VLOOKUP($A29,'FuturesInfo (3)'!$A$2:$O$80,15)*PI29</f>
        <v>0</v>
      </c>
      <c r="PM29" s="139">
        <f>VLOOKUP($A29,'FuturesInfo (3)'!$A$2:$O$80,15)*PK29</f>
        <v>0</v>
      </c>
      <c r="PN29" s="200">
        <f t="shared" si="105"/>
        <v>0</v>
      </c>
      <c r="PO29" s="200">
        <f t="shared" si="106"/>
        <v>0</v>
      </c>
      <c r="PP29" s="200">
        <f t="shared" si="107"/>
        <v>0</v>
      </c>
      <c r="PQ29" s="200">
        <f t="shared" si="108"/>
        <v>0</v>
      </c>
      <c r="PR29" s="200">
        <f t="shared" si="144"/>
        <v>0</v>
      </c>
      <c r="PT29">
        <f t="shared" si="110"/>
        <v>-1</v>
      </c>
      <c r="PU29" s="244"/>
      <c r="PV29" s="218"/>
      <c r="PW29" s="245"/>
      <c r="PX29">
        <f t="shared" si="142"/>
        <v>0</v>
      </c>
      <c r="PY29">
        <f t="shared" si="112"/>
        <v>0</v>
      </c>
      <c r="PZ29" s="218"/>
      <c r="QA29">
        <f t="shared" si="139"/>
        <v>1</v>
      </c>
      <c r="QB29">
        <f t="shared" si="113"/>
        <v>1</v>
      </c>
      <c r="QC29">
        <f t="shared" si="114"/>
        <v>1</v>
      </c>
      <c r="QD29">
        <f t="shared" si="115"/>
        <v>1</v>
      </c>
      <c r="QE29" s="254"/>
      <c r="QF29" s="206"/>
      <c r="QG29">
        <v>60</v>
      </c>
      <c r="QH29" t="str">
        <f t="shared" si="87"/>
        <v>FALSE</v>
      </c>
      <c r="QI29">
        <f>VLOOKUP($A29,'FuturesInfo (3)'!$A$2:$V$80,22)</f>
        <v>0</v>
      </c>
      <c r="QJ29" s="257"/>
      <c r="QK29">
        <f t="shared" si="116"/>
        <v>0</v>
      </c>
      <c r="QL29" s="139">
        <f>VLOOKUP($A29,'FuturesInfo (3)'!$A$2:$O$80,15)*QI29</f>
        <v>0</v>
      </c>
      <c r="QM29" s="139">
        <f>VLOOKUP($A29,'FuturesInfo (3)'!$A$2:$O$80,15)*QK29</f>
        <v>0</v>
      </c>
      <c r="QN29" s="200">
        <f t="shared" si="117"/>
        <v>0</v>
      </c>
      <c r="QO29" s="200">
        <f t="shared" si="118"/>
        <v>0</v>
      </c>
      <c r="QP29" s="200">
        <f t="shared" si="119"/>
        <v>0</v>
      </c>
      <c r="QQ29" s="200">
        <f t="shared" si="120"/>
        <v>0</v>
      </c>
      <c r="QR29" s="200">
        <f t="shared" si="145"/>
        <v>0</v>
      </c>
      <c r="QT29">
        <f t="shared" si="122"/>
        <v>0</v>
      </c>
      <c r="QU29" s="244"/>
      <c r="QV29" s="218"/>
      <c r="QW29" s="245"/>
      <c r="QX29">
        <f t="shared" si="143"/>
        <v>0</v>
      </c>
      <c r="QY29">
        <f t="shared" si="124"/>
        <v>0</v>
      </c>
      <c r="QZ29" s="218"/>
      <c r="RA29">
        <f t="shared" si="140"/>
        <v>1</v>
      </c>
      <c r="RB29">
        <f t="shared" si="125"/>
        <v>1</v>
      </c>
      <c r="RC29">
        <f t="shared" si="126"/>
        <v>1</v>
      </c>
      <c r="RD29">
        <f t="shared" si="127"/>
        <v>1</v>
      </c>
      <c r="RE29" s="254"/>
      <c r="RF29" s="206"/>
      <c r="RG29">
        <v>60</v>
      </c>
      <c r="RH29" t="str">
        <f t="shared" si="88"/>
        <v>FALSE</v>
      </c>
      <c r="RI29">
        <f>VLOOKUP($A29,'FuturesInfo (3)'!$A$2:$V$80,22)</f>
        <v>0</v>
      </c>
      <c r="RJ29" s="257"/>
      <c r="RK29">
        <f t="shared" si="128"/>
        <v>0</v>
      </c>
      <c r="RL29" s="139">
        <f>VLOOKUP($A29,'FuturesInfo (3)'!$A$2:$O$80,15)*RI29</f>
        <v>0</v>
      </c>
      <c r="RM29" s="139">
        <f>VLOOKUP($A29,'FuturesInfo (3)'!$A$2:$O$80,15)*RK29</f>
        <v>0</v>
      </c>
      <c r="RN29" s="200">
        <f t="shared" si="129"/>
        <v>0</v>
      </c>
      <c r="RO29" s="200">
        <f t="shared" si="130"/>
        <v>0</v>
      </c>
      <c r="RP29" s="200">
        <f t="shared" si="131"/>
        <v>0</v>
      </c>
      <c r="RQ29" s="200">
        <f t="shared" si="132"/>
        <v>0</v>
      </c>
      <c r="RR29" s="200">
        <f t="shared" si="146"/>
        <v>0</v>
      </c>
    </row>
    <row r="30" spans="1:486"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1273</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1273</v>
      </c>
      <c r="MI30">
        <v>0</v>
      </c>
      <c r="MJ30" s="257">
        <v>2</v>
      </c>
      <c r="MK30">
        <v>0</v>
      </c>
      <c r="ML30" s="139">
        <v>0</v>
      </c>
      <c r="MM30" s="139">
        <v>0</v>
      </c>
      <c r="MN30" s="200">
        <v>0</v>
      </c>
      <c r="MO30" s="200">
        <v>0</v>
      </c>
      <c r="MP30" s="200">
        <v>0</v>
      </c>
      <c r="MQ30" s="200">
        <v>0</v>
      </c>
      <c r="MR30" s="200">
        <v>0</v>
      </c>
      <c r="MT30">
        <v>1</v>
      </c>
      <c r="MU30" s="244">
        <v>1</v>
      </c>
      <c r="MV30" s="218">
        <v>1</v>
      </c>
      <c r="MW30" s="245">
        <v>19</v>
      </c>
      <c r="MX30">
        <v>-1</v>
      </c>
      <c r="MY30">
        <v>1</v>
      </c>
      <c r="MZ30" s="218">
        <v>1</v>
      </c>
      <c r="NA30">
        <v>1</v>
      </c>
      <c r="NB30">
        <v>1</v>
      </c>
      <c r="NC30">
        <v>0</v>
      </c>
      <c r="ND30">
        <v>1</v>
      </c>
      <c r="NE30" s="254">
        <v>1.0082169682899999E-4</v>
      </c>
      <c r="NF30" s="206">
        <v>42514</v>
      </c>
      <c r="NG30">
        <v>60</v>
      </c>
      <c r="NH30" t="s">
        <v>1273</v>
      </c>
      <c r="NI30">
        <v>0</v>
      </c>
      <c r="NJ30" s="257">
        <v>1</v>
      </c>
      <c r="NK30">
        <v>0</v>
      </c>
      <c r="NL30" s="139">
        <v>0</v>
      </c>
      <c r="NM30" s="139">
        <v>0</v>
      </c>
      <c r="NN30" s="200">
        <v>0</v>
      </c>
      <c r="NO30" s="200">
        <v>0</v>
      </c>
      <c r="NP30" s="200">
        <v>0</v>
      </c>
      <c r="NQ30" s="200">
        <v>0</v>
      </c>
      <c r="NR30" s="200">
        <v>0</v>
      </c>
      <c r="NT30">
        <v>1</v>
      </c>
      <c r="NU30" s="244">
        <v>-1</v>
      </c>
      <c r="NV30" s="218">
        <v>1</v>
      </c>
      <c r="NW30" s="245">
        <v>20</v>
      </c>
      <c r="NX30">
        <v>1</v>
      </c>
      <c r="NY30">
        <v>1</v>
      </c>
      <c r="NZ30" s="218">
        <v>-1</v>
      </c>
      <c r="OA30">
        <v>1</v>
      </c>
      <c r="OB30">
        <v>0</v>
      </c>
      <c r="OC30">
        <v>0</v>
      </c>
      <c r="OD30">
        <v>0</v>
      </c>
      <c r="OE30" s="254">
        <v>-2.01623065679E-4</v>
      </c>
      <c r="OF30" s="206">
        <v>42514</v>
      </c>
      <c r="OG30">
        <v>60</v>
      </c>
      <c r="OH30" t="s">
        <v>1273</v>
      </c>
      <c r="OI30">
        <v>0</v>
      </c>
      <c r="OJ30" s="257">
        <v>1</v>
      </c>
      <c r="OK30">
        <v>0</v>
      </c>
      <c r="OL30" s="139">
        <v>0</v>
      </c>
      <c r="OM30" s="139">
        <v>0</v>
      </c>
      <c r="ON30" s="200">
        <v>0</v>
      </c>
      <c r="OO30" s="200">
        <v>0</v>
      </c>
      <c r="OP30" s="200">
        <v>0</v>
      </c>
      <c r="OQ30" s="200">
        <v>0</v>
      </c>
      <c r="OR30" s="200">
        <v>0</v>
      </c>
      <c r="OT30">
        <f t="shared" si="98"/>
        <v>-1</v>
      </c>
      <c r="OU30" s="244">
        <v>1</v>
      </c>
      <c r="OV30" s="218">
        <v>1</v>
      </c>
      <c r="OW30" s="245">
        <v>-5</v>
      </c>
      <c r="OX30">
        <f t="shared" si="141"/>
        <v>-1</v>
      </c>
      <c r="OY30">
        <f t="shared" si="100"/>
        <v>-1</v>
      </c>
      <c r="OZ30" s="218"/>
      <c r="PA30">
        <f t="shared" si="138"/>
        <v>0</v>
      </c>
      <c r="PB30">
        <f t="shared" si="101"/>
        <v>0</v>
      </c>
      <c r="PC30">
        <f t="shared" si="102"/>
        <v>0</v>
      </c>
      <c r="PD30">
        <f t="shared" si="103"/>
        <v>0</v>
      </c>
      <c r="PE30" s="254"/>
      <c r="PF30" s="206">
        <v>42537</v>
      </c>
      <c r="PG30">
        <v>60</v>
      </c>
      <c r="PH30" t="str">
        <f t="shared" si="86"/>
        <v>TRUE</v>
      </c>
      <c r="PI30">
        <f>VLOOKUP($A30,'FuturesInfo (3)'!$A$2:$V$80,22)</f>
        <v>0</v>
      </c>
      <c r="PJ30" s="257">
        <v>2</v>
      </c>
      <c r="PK30">
        <f t="shared" si="104"/>
        <v>0</v>
      </c>
      <c r="PL30" s="139">
        <f>VLOOKUP($A30,'FuturesInfo (3)'!$A$2:$O$80,15)*PI30</f>
        <v>0</v>
      </c>
      <c r="PM30" s="139">
        <f>VLOOKUP($A30,'FuturesInfo (3)'!$A$2:$O$80,15)*PK30</f>
        <v>0</v>
      </c>
      <c r="PN30" s="200">
        <f t="shared" si="105"/>
        <v>0</v>
      </c>
      <c r="PO30" s="200">
        <f t="shared" si="106"/>
        <v>0</v>
      </c>
      <c r="PP30" s="200">
        <f t="shared" si="107"/>
        <v>0</v>
      </c>
      <c r="PQ30" s="200">
        <f t="shared" si="108"/>
        <v>0</v>
      </c>
      <c r="PR30" s="200">
        <f t="shared" si="144"/>
        <v>0</v>
      </c>
      <c r="PT30">
        <f t="shared" si="110"/>
        <v>1</v>
      </c>
      <c r="PU30" s="244"/>
      <c r="PV30" s="218"/>
      <c r="PW30" s="245"/>
      <c r="PX30">
        <f t="shared" si="142"/>
        <v>0</v>
      </c>
      <c r="PY30">
        <f t="shared" si="112"/>
        <v>0</v>
      </c>
      <c r="PZ30" s="218"/>
      <c r="QA30">
        <f t="shared" si="139"/>
        <v>1</v>
      </c>
      <c r="QB30">
        <f t="shared" si="113"/>
        <v>1</v>
      </c>
      <c r="QC30">
        <f t="shared" si="114"/>
        <v>1</v>
      </c>
      <c r="QD30">
        <f t="shared" si="115"/>
        <v>1</v>
      </c>
      <c r="QE30" s="254"/>
      <c r="QF30" s="206"/>
      <c r="QG30">
        <v>60</v>
      </c>
      <c r="QH30" t="str">
        <f t="shared" si="87"/>
        <v>FALSE</v>
      </c>
      <c r="QI30">
        <f>VLOOKUP($A30,'FuturesInfo (3)'!$A$2:$V$80,22)</f>
        <v>0</v>
      </c>
      <c r="QJ30" s="257"/>
      <c r="QK30">
        <f t="shared" si="116"/>
        <v>0</v>
      </c>
      <c r="QL30" s="139">
        <f>VLOOKUP($A30,'FuturesInfo (3)'!$A$2:$O$80,15)*QI30</f>
        <v>0</v>
      </c>
      <c r="QM30" s="139">
        <f>VLOOKUP($A30,'FuturesInfo (3)'!$A$2:$O$80,15)*QK30</f>
        <v>0</v>
      </c>
      <c r="QN30" s="200">
        <f t="shared" si="117"/>
        <v>0</v>
      </c>
      <c r="QO30" s="200">
        <f t="shared" si="118"/>
        <v>0</v>
      </c>
      <c r="QP30" s="200">
        <f t="shared" si="119"/>
        <v>0</v>
      </c>
      <c r="QQ30" s="200">
        <f t="shared" si="120"/>
        <v>0</v>
      </c>
      <c r="QR30" s="200">
        <f t="shared" si="145"/>
        <v>0</v>
      </c>
      <c r="QT30">
        <f t="shared" si="122"/>
        <v>0</v>
      </c>
      <c r="QU30" s="244"/>
      <c r="QV30" s="218"/>
      <c r="QW30" s="245"/>
      <c r="QX30">
        <f t="shared" si="143"/>
        <v>0</v>
      </c>
      <c r="QY30">
        <f t="shared" si="124"/>
        <v>0</v>
      </c>
      <c r="QZ30" s="218"/>
      <c r="RA30">
        <f t="shared" si="140"/>
        <v>1</v>
      </c>
      <c r="RB30">
        <f t="shared" si="125"/>
        <v>1</v>
      </c>
      <c r="RC30">
        <f t="shared" si="126"/>
        <v>1</v>
      </c>
      <c r="RD30">
        <f t="shared" si="127"/>
        <v>1</v>
      </c>
      <c r="RE30" s="254"/>
      <c r="RF30" s="206"/>
      <c r="RG30">
        <v>60</v>
      </c>
      <c r="RH30" t="str">
        <f t="shared" si="88"/>
        <v>FALSE</v>
      </c>
      <c r="RI30">
        <f>VLOOKUP($A30,'FuturesInfo (3)'!$A$2:$V$80,22)</f>
        <v>0</v>
      </c>
      <c r="RJ30" s="257"/>
      <c r="RK30">
        <f t="shared" si="128"/>
        <v>0</v>
      </c>
      <c r="RL30" s="139">
        <f>VLOOKUP($A30,'FuturesInfo (3)'!$A$2:$O$80,15)*RI30</f>
        <v>0</v>
      </c>
      <c r="RM30" s="139">
        <f>VLOOKUP($A30,'FuturesInfo (3)'!$A$2:$O$80,15)*RK30</f>
        <v>0</v>
      </c>
      <c r="RN30" s="200">
        <f t="shared" si="129"/>
        <v>0</v>
      </c>
      <c r="RO30" s="200">
        <f t="shared" si="130"/>
        <v>0</v>
      </c>
      <c r="RP30" s="200">
        <f t="shared" si="131"/>
        <v>0</v>
      </c>
      <c r="RQ30" s="200">
        <f t="shared" si="132"/>
        <v>0</v>
      </c>
      <c r="RR30" s="200">
        <f t="shared" si="146"/>
        <v>0</v>
      </c>
    </row>
    <row r="31" spans="1:486"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151430</v>
      </c>
      <c r="BR31" s="145">
        <f t="shared" si="90"/>
        <v>919.47220924835017</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151430</v>
      </c>
      <c r="CH31" s="145">
        <f t="shared" si="76"/>
        <v>-883.79360657856296</v>
      </c>
      <c r="CI31" s="145">
        <f t="shared" si="92"/>
        <v>883.79360657856296</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151430</v>
      </c>
      <c r="CY31" s="200">
        <f t="shared" si="94"/>
        <v>1404.1874583054653</v>
      </c>
      <c r="CZ31" s="200">
        <f t="shared" si="95"/>
        <v>-1404.1874583054653</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151430</v>
      </c>
      <c r="DP31" s="200">
        <f t="shared" si="85"/>
        <v>490.45343380207993</v>
      </c>
      <c r="DQ31" s="200">
        <f t="shared" si="97"/>
        <v>-490.45343380207993</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1273</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1273</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v>-1</v>
      </c>
      <c r="MU31" s="244">
        <v>1</v>
      </c>
      <c r="MV31" s="218">
        <v>-1</v>
      </c>
      <c r="MW31" s="245">
        <v>9</v>
      </c>
      <c r="MX31">
        <v>1</v>
      </c>
      <c r="MY31">
        <v>-1</v>
      </c>
      <c r="MZ31" s="218">
        <v>-1</v>
      </c>
      <c r="NA31">
        <v>0</v>
      </c>
      <c r="NB31">
        <v>1</v>
      </c>
      <c r="NC31">
        <v>0</v>
      </c>
      <c r="ND31">
        <v>1</v>
      </c>
      <c r="NE31" s="253">
        <v>-2.4827215996799999E-3</v>
      </c>
      <c r="NF31" s="206">
        <v>42529</v>
      </c>
      <c r="NG31">
        <v>60</v>
      </c>
      <c r="NH31" t="s">
        <v>1273</v>
      </c>
      <c r="NI31">
        <v>1</v>
      </c>
      <c r="NJ31" s="257">
        <v>2</v>
      </c>
      <c r="NK31">
        <v>1</v>
      </c>
      <c r="NL31" s="139">
        <v>151430</v>
      </c>
      <c r="NM31" s="139">
        <v>151430</v>
      </c>
      <c r="NN31" s="200">
        <v>-375.95853183954239</v>
      </c>
      <c r="NO31" s="200">
        <v>-375.95853183954239</v>
      </c>
      <c r="NP31" s="200">
        <v>375.95853183954239</v>
      </c>
      <c r="NQ31" s="200">
        <v>-375.95853183954239</v>
      </c>
      <c r="NR31" s="200">
        <v>375.95853183954239</v>
      </c>
      <c r="NT31">
        <v>1</v>
      </c>
      <c r="NU31" s="244">
        <v>1</v>
      </c>
      <c r="NV31" s="218">
        <v>1</v>
      </c>
      <c r="NW31" s="245">
        <v>10</v>
      </c>
      <c r="NX31">
        <v>-1</v>
      </c>
      <c r="NY31">
        <v>1</v>
      </c>
      <c r="NZ31" s="218">
        <v>1</v>
      </c>
      <c r="OA31">
        <v>1</v>
      </c>
      <c r="OB31">
        <v>1</v>
      </c>
      <c r="OC31">
        <v>0</v>
      </c>
      <c r="OD31">
        <v>1</v>
      </c>
      <c r="OE31" s="253">
        <v>1.8633122561500001E-2</v>
      </c>
      <c r="OF31" s="206">
        <v>42529</v>
      </c>
      <c r="OG31">
        <v>60</v>
      </c>
      <c r="OH31" t="s">
        <v>1273</v>
      </c>
      <c r="OI31">
        <v>1</v>
      </c>
      <c r="OJ31" s="257">
        <v>1</v>
      </c>
      <c r="OK31">
        <v>1</v>
      </c>
      <c r="OL31" s="139">
        <v>151430</v>
      </c>
      <c r="OM31" s="139">
        <v>151430</v>
      </c>
      <c r="ON31" s="200">
        <v>2821.6137494879454</v>
      </c>
      <c r="OO31" s="200">
        <v>2821.6137494879454</v>
      </c>
      <c r="OP31" s="200">
        <v>2821.6137494879454</v>
      </c>
      <c r="OQ31" s="200">
        <v>-2821.6137494879454</v>
      </c>
      <c r="OR31" s="200">
        <v>2821.6137494879454</v>
      </c>
      <c r="OT31">
        <f t="shared" si="98"/>
        <v>1</v>
      </c>
      <c r="OU31" s="244">
        <v>-1</v>
      </c>
      <c r="OV31" s="218">
        <v>1</v>
      </c>
      <c r="OW31" s="245">
        <v>-4</v>
      </c>
      <c r="OX31">
        <f t="shared" si="141"/>
        <v>1</v>
      </c>
      <c r="OY31">
        <f t="shared" si="100"/>
        <v>-1</v>
      </c>
      <c r="OZ31" s="218"/>
      <c r="PA31">
        <f t="shared" si="138"/>
        <v>0</v>
      </c>
      <c r="PB31">
        <f t="shared" si="101"/>
        <v>0</v>
      </c>
      <c r="PC31">
        <f t="shared" si="102"/>
        <v>0</v>
      </c>
      <c r="PD31">
        <f t="shared" si="103"/>
        <v>0</v>
      </c>
      <c r="PE31" s="253"/>
      <c r="PF31" s="206">
        <v>42538</v>
      </c>
      <c r="PG31">
        <v>60</v>
      </c>
      <c r="PH31" t="str">
        <f t="shared" si="86"/>
        <v>TRUE</v>
      </c>
      <c r="PI31">
        <f>VLOOKUP($A31,'FuturesInfo (3)'!$A$2:$V$80,22)</f>
        <v>1</v>
      </c>
      <c r="PJ31" s="257">
        <v>2</v>
      </c>
      <c r="PK31">
        <f t="shared" si="104"/>
        <v>1</v>
      </c>
      <c r="PL31" s="139">
        <f>VLOOKUP($A31,'FuturesInfo (3)'!$A$2:$O$80,15)*PI31</f>
        <v>151430</v>
      </c>
      <c r="PM31" s="139">
        <f>VLOOKUP($A31,'FuturesInfo (3)'!$A$2:$O$80,15)*PK31</f>
        <v>151430</v>
      </c>
      <c r="PN31" s="200">
        <f t="shared" si="105"/>
        <v>0</v>
      </c>
      <c r="PO31" s="200">
        <f t="shared" si="106"/>
        <v>0</v>
      </c>
      <c r="PP31" s="200">
        <f t="shared" si="107"/>
        <v>0</v>
      </c>
      <c r="PQ31" s="200">
        <f t="shared" si="108"/>
        <v>0</v>
      </c>
      <c r="PR31" s="200">
        <f t="shared" si="144"/>
        <v>0</v>
      </c>
      <c r="PT31">
        <f t="shared" si="110"/>
        <v>-1</v>
      </c>
      <c r="PU31" s="244"/>
      <c r="PV31" s="218"/>
      <c r="PW31" s="245"/>
      <c r="PX31">
        <f t="shared" si="142"/>
        <v>0</v>
      </c>
      <c r="PY31">
        <f t="shared" si="112"/>
        <v>0</v>
      </c>
      <c r="PZ31" s="218"/>
      <c r="QA31">
        <f t="shared" si="139"/>
        <v>1</v>
      </c>
      <c r="QB31">
        <f t="shared" si="113"/>
        <v>1</v>
      </c>
      <c r="QC31">
        <f t="shared" si="114"/>
        <v>1</v>
      </c>
      <c r="QD31">
        <f t="shared" si="115"/>
        <v>1</v>
      </c>
      <c r="QE31" s="253"/>
      <c r="QF31" s="206"/>
      <c r="QG31">
        <v>60</v>
      </c>
      <c r="QH31" t="str">
        <f t="shared" si="87"/>
        <v>FALSE</v>
      </c>
      <c r="QI31">
        <f>VLOOKUP($A31,'FuturesInfo (3)'!$A$2:$V$80,22)</f>
        <v>1</v>
      </c>
      <c r="QJ31" s="257"/>
      <c r="QK31">
        <f t="shared" si="116"/>
        <v>1</v>
      </c>
      <c r="QL31" s="139">
        <f>VLOOKUP($A31,'FuturesInfo (3)'!$A$2:$O$80,15)*QI31</f>
        <v>151430</v>
      </c>
      <c r="QM31" s="139">
        <f>VLOOKUP($A31,'FuturesInfo (3)'!$A$2:$O$80,15)*QK31</f>
        <v>151430</v>
      </c>
      <c r="QN31" s="200">
        <f t="shared" si="117"/>
        <v>0</v>
      </c>
      <c r="QO31" s="200">
        <f t="shared" si="118"/>
        <v>0</v>
      </c>
      <c r="QP31" s="200">
        <f t="shared" si="119"/>
        <v>0</v>
      </c>
      <c r="QQ31" s="200">
        <f t="shared" si="120"/>
        <v>0</v>
      </c>
      <c r="QR31" s="200">
        <f t="shared" si="145"/>
        <v>0</v>
      </c>
      <c r="QT31">
        <f t="shared" si="122"/>
        <v>0</v>
      </c>
      <c r="QU31" s="244"/>
      <c r="QV31" s="218"/>
      <c r="QW31" s="245"/>
      <c r="QX31">
        <f t="shared" si="143"/>
        <v>0</v>
      </c>
      <c r="QY31">
        <f t="shared" si="124"/>
        <v>0</v>
      </c>
      <c r="QZ31" s="218"/>
      <c r="RA31">
        <f t="shared" si="140"/>
        <v>1</v>
      </c>
      <c r="RB31">
        <f t="shared" si="125"/>
        <v>1</v>
      </c>
      <c r="RC31">
        <f t="shared" si="126"/>
        <v>1</v>
      </c>
      <c r="RD31">
        <f t="shared" si="127"/>
        <v>1</v>
      </c>
      <c r="RE31" s="253"/>
      <c r="RF31" s="206"/>
      <c r="RG31">
        <v>60</v>
      </c>
      <c r="RH31" t="str">
        <f t="shared" si="88"/>
        <v>FALSE</v>
      </c>
      <c r="RI31">
        <f>VLOOKUP($A31,'FuturesInfo (3)'!$A$2:$V$80,22)</f>
        <v>1</v>
      </c>
      <c r="RJ31" s="257"/>
      <c r="RK31">
        <f t="shared" si="128"/>
        <v>1</v>
      </c>
      <c r="RL31" s="139">
        <f>VLOOKUP($A31,'FuturesInfo (3)'!$A$2:$O$80,15)*RI31</f>
        <v>151430</v>
      </c>
      <c r="RM31" s="139">
        <f>VLOOKUP($A31,'FuturesInfo (3)'!$A$2:$O$80,15)*RK31</f>
        <v>151430</v>
      </c>
      <c r="RN31" s="200">
        <f t="shared" si="129"/>
        <v>0</v>
      </c>
      <c r="RO31" s="200">
        <f t="shared" si="130"/>
        <v>0</v>
      </c>
      <c r="RP31" s="200">
        <f t="shared" si="131"/>
        <v>0</v>
      </c>
      <c r="RQ31" s="200">
        <f t="shared" si="132"/>
        <v>0</v>
      </c>
      <c r="RR31" s="200">
        <f t="shared" si="146"/>
        <v>0</v>
      </c>
    </row>
    <row r="32" spans="1:486"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210575</v>
      </c>
      <c r="BR32" s="145">
        <f t="shared" si="90"/>
        <v>-577.1240467119062</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210575</v>
      </c>
      <c r="CH32" s="145">
        <f t="shared" si="76"/>
        <v>-600.57040998145021</v>
      </c>
      <c r="CI32" s="145">
        <f t="shared" si="92"/>
        <v>600.57040998145021</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210575</v>
      </c>
      <c r="CY32" s="200">
        <f t="shared" si="94"/>
        <v>-1054.0042903111657</v>
      </c>
      <c r="CZ32" s="200">
        <f t="shared" si="95"/>
        <v>-1054.0042903111657</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210575</v>
      </c>
      <c r="DP32" s="200">
        <f t="shared" si="85"/>
        <v>199.762836475775</v>
      </c>
      <c r="DQ32" s="200">
        <f t="shared" si="97"/>
        <v>-199.762836475775</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1273</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1273</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v>1</v>
      </c>
      <c r="MU32" s="244">
        <v>1</v>
      </c>
      <c r="MV32" s="218">
        <v>-1</v>
      </c>
      <c r="MW32" s="245">
        <v>9</v>
      </c>
      <c r="MX32">
        <v>1</v>
      </c>
      <c r="MY32">
        <v>-1</v>
      </c>
      <c r="MZ32" s="218">
        <v>-1</v>
      </c>
      <c r="NA32">
        <v>0</v>
      </c>
      <c r="NB32">
        <v>1</v>
      </c>
      <c r="NC32">
        <v>0</v>
      </c>
      <c r="ND32">
        <v>1</v>
      </c>
      <c r="NE32" s="253">
        <v>-1.8024513338100001E-3</v>
      </c>
      <c r="NF32" s="206">
        <v>42529</v>
      </c>
      <c r="NG32">
        <v>60</v>
      </c>
      <c r="NH32" t="s">
        <v>1273</v>
      </c>
      <c r="NI32">
        <v>2</v>
      </c>
      <c r="NJ32" s="257">
        <v>2</v>
      </c>
      <c r="NK32">
        <v>2</v>
      </c>
      <c r="NL32" s="139">
        <v>210575</v>
      </c>
      <c r="NM32" s="139">
        <v>210575</v>
      </c>
      <c r="NN32" s="200">
        <v>-379.55118961704079</v>
      </c>
      <c r="NO32" s="200">
        <v>-379.55118961704079</v>
      </c>
      <c r="NP32" s="200">
        <v>379.55118961704079</v>
      </c>
      <c r="NQ32" s="200">
        <v>-379.55118961704079</v>
      </c>
      <c r="NR32" s="200">
        <v>379.55118961704079</v>
      </c>
      <c r="NT32">
        <v>1</v>
      </c>
      <c r="NU32" s="244">
        <v>1</v>
      </c>
      <c r="NV32" s="218">
        <v>1</v>
      </c>
      <c r="NW32" s="245">
        <v>10</v>
      </c>
      <c r="NX32">
        <v>-1</v>
      </c>
      <c r="NY32">
        <v>1</v>
      </c>
      <c r="NZ32" s="218">
        <v>1</v>
      </c>
      <c r="OA32">
        <v>1</v>
      </c>
      <c r="OB32">
        <v>1</v>
      </c>
      <c r="OC32">
        <v>0</v>
      </c>
      <c r="OD32">
        <v>1</v>
      </c>
      <c r="OE32" s="253">
        <v>1.3964126640199999E-2</v>
      </c>
      <c r="OF32" s="206">
        <v>42529</v>
      </c>
      <c r="OG32">
        <v>60</v>
      </c>
      <c r="OH32" t="s">
        <v>1273</v>
      </c>
      <c r="OI32">
        <v>2</v>
      </c>
      <c r="OJ32" s="257">
        <v>1</v>
      </c>
      <c r="OK32">
        <v>3</v>
      </c>
      <c r="OL32" s="139">
        <v>210575</v>
      </c>
      <c r="OM32" s="139">
        <v>315862.5</v>
      </c>
      <c r="ON32" s="200">
        <v>2940.4959672601149</v>
      </c>
      <c r="OO32" s="200">
        <v>4410.7439508901725</v>
      </c>
      <c r="OP32" s="200">
        <v>2940.4959672601149</v>
      </c>
      <c r="OQ32" s="200">
        <v>-2940.4959672601149</v>
      </c>
      <c r="OR32" s="200">
        <v>2940.4959672601149</v>
      </c>
      <c r="OT32">
        <f t="shared" si="98"/>
        <v>1</v>
      </c>
      <c r="OU32" s="244">
        <v>-1</v>
      </c>
      <c r="OV32" s="218">
        <v>1</v>
      </c>
      <c r="OW32" s="245">
        <v>-4</v>
      </c>
      <c r="OX32">
        <f t="shared" si="141"/>
        <v>1</v>
      </c>
      <c r="OY32">
        <f t="shared" si="100"/>
        <v>-1</v>
      </c>
      <c r="OZ32" s="218"/>
      <c r="PA32">
        <f t="shared" si="138"/>
        <v>0</v>
      </c>
      <c r="PB32">
        <f t="shared" si="101"/>
        <v>0</v>
      </c>
      <c r="PC32">
        <f t="shared" si="102"/>
        <v>0</v>
      </c>
      <c r="PD32">
        <f t="shared" si="103"/>
        <v>0</v>
      </c>
      <c r="PE32" s="253"/>
      <c r="PF32" s="206">
        <v>42538</v>
      </c>
      <c r="PG32">
        <v>60</v>
      </c>
      <c r="PH32" t="str">
        <f t="shared" si="86"/>
        <v>TRUE</v>
      </c>
      <c r="PI32">
        <f>VLOOKUP($A32,'FuturesInfo (3)'!$A$2:$V$80,22)</f>
        <v>2</v>
      </c>
      <c r="PJ32" s="257">
        <v>2</v>
      </c>
      <c r="PK32">
        <f t="shared" si="104"/>
        <v>2</v>
      </c>
      <c r="PL32" s="139">
        <f>VLOOKUP($A32,'FuturesInfo (3)'!$A$2:$O$80,15)*PI32</f>
        <v>210575</v>
      </c>
      <c r="PM32" s="139">
        <f>VLOOKUP($A32,'FuturesInfo (3)'!$A$2:$O$80,15)*PK32</f>
        <v>210575</v>
      </c>
      <c r="PN32" s="200">
        <f t="shared" si="105"/>
        <v>0</v>
      </c>
      <c r="PO32" s="200">
        <f t="shared" si="106"/>
        <v>0</v>
      </c>
      <c r="PP32" s="200">
        <f t="shared" si="107"/>
        <v>0</v>
      </c>
      <c r="PQ32" s="200">
        <f t="shared" si="108"/>
        <v>0</v>
      </c>
      <c r="PR32" s="200">
        <f t="shared" si="144"/>
        <v>0</v>
      </c>
      <c r="PT32">
        <f t="shared" si="110"/>
        <v>-1</v>
      </c>
      <c r="PU32" s="244"/>
      <c r="PV32" s="218"/>
      <c r="PW32" s="245"/>
      <c r="PX32">
        <f t="shared" si="142"/>
        <v>0</v>
      </c>
      <c r="PY32">
        <f t="shared" si="112"/>
        <v>0</v>
      </c>
      <c r="PZ32" s="218"/>
      <c r="QA32">
        <f t="shared" si="139"/>
        <v>1</v>
      </c>
      <c r="QB32">
        <f t="shared" si="113"/>
        <v>1</v>
      </c>
      <c r="QC32">
        <f t="shared" si="114"/>
        <v>1</v>
      </c>
      <c r="QD32">
        <f t="shared" si="115"/>
        <v>1</v>
      </c>
      <c r="QE32" s="253"/>
      <c r="QF32" s="206"/>
      <c r="QG32">
        <v>60</v>
      </c>
      <c r="QH32" t="str">
        <f t="shared" si="87"/>
        <v>FALSE</v>
      </c>
      <c r="QI32">
        <f>VLOOKUP($A32,'FuturesInfo (3)'!$A$2:$V$80,22)</f>
        <v>2</v>
      </c>
      <c r="QJ32" s="257"/>
      <c r="QK32">
        <f t="shared" si="116"/>
        <v>2</v>
      </c>
      <c r="QL32" s="139">
        <f>VLOOKUP($A32,'FuturesInfo (3)'!$A$2:$O$80,15)*QI32</f>
        <v>210575</v>
      </c>
      <c r="QM32" s="139">
        <f>VLOOKUP($A32,'FuturesInfo (3)'!$A$2:$O$80,15)*QK32</f>
        <v>210575</v>
      </c>
      <c r="QN32" s="200">
        <f t="shared" si="117"/>
        <v>0</v>
      </c>
      <c r="QO32" s="200">
        <f t="shared" si="118"/>
        <v>0</v>
      </c>
      <c r="QP32" s="200">
        <f t="shared" si="119"/>
        <v>0</v>
      </c>
      <c r="QQ32" s="200">
        <f t="shared" si="120"/>
        <v>0</v>
      </c>
      <c r="QR32" s="200">
        <f t="shared" si="145"/>
        <v>0</v>
      </c>
      <c r="QT32">
        <f t="shared" si="122"/>
        <v>0</v>
      </c>
      <c r="QU32" s="244"/>
      <c r="QV32" s="218"/>
      <c r="QW32" s="245"/>
      <c r="QX32">
        <f t="shared" si="143"/>
        <v>0</v>
      </c>
      <c r="QY32">
        <f t="shared" si="124"/>
        <v>0</v>
      </c>
      <c r="QZ32" s="218"/>
      <c r="RA32">
        <f t="shared" si="140"/>
        <v>1</v>
      </c>
      <c r="RB32">
        <f t="shared" si="125"/>
        <v>1</v>
      </c>
      <c r="RC32">
        <f t="shared" si="126"/>
        <v>1</v>
      </c>
      <c r="RD32">
        <f t="shared" si="127"/>
        <v>1</v>
      </c>
      <c r="RE32" s="253"/>
      <c r="RF32" s="206"/>
      <c r="RG32">
        <v>60</v>
      </c>
      <c r="RH32" t="str">
        <f t="shared" si="88"/>
        <v>FALSE</v>
      </c>
      <c r="RI32">
        <f>VLOOKUP($A32,'FuturesInfo (3)'!$A$2:$V$80,22)</f>
        <v>2</v>
      </c>
      <c r="RJ32" s="257"/>
      <c r="RK32">
        <f t="shared" si="128"/>
        <v>2</v>
      </c>
      <c r="RL32" s="139">
        <f>VLOOKUP($A32,'FuturesInfo (3)'!$A$2:$O$80,15)*RI32</f>
        <v>210575</v>
      </c>
      <c r="RM32" s="139">
        <f>VLOOKUP($A32,'FuturesInfo (3)'!$A$2:$O$80,15)*RK32</f>
        <v>210575</v>
      </c>
      <c r="RN32" s="200">
        <f t="shared" si="129"/>
        <v>0</v>
      </c>
      <c r="RO32" s="200">
        <f t="shared" si="130"/>
        <v>0</v>
      </c>
      <c r="RP32" s="200">
        <f t="shared" si="131"/>
        <v>0</v>
      </c>
      <c r="RQ32" s="200">
        <f t="shared" si="132"/>
        <v>0</v>
      </c>
      <c r="RR32" s="200">
        <f t="shared" si="146"/>
        <v>0</v>
      </c>
    </row>
    <row r="33" spans="1:486"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71187.5</v>
      </c>
      <c r="BR33" s="145">
        <f t="shared" si="90"/>
        <v>-12.154259860023313</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71187.5</v>
      </c>
      <c r="CH33" s="145">
        <f t="shared" si="76"/>
        <v>-133.71968920790312</v>
      </c>
      <c r="CI33" s="145">
        <f t="shared" si="92"/>
        <v>133.71968920790312</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71187.5</v>
      </c>
      <c r="CY33" s="200">
        <f t="shared" si="94"/>
        <v>558.14300323829877</v>
      </c>
      <c r="CZ33" s="200">
        <f t="shared" si="95"/>
        <v>-558.14300323829877</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71187.5</v>
      </c>
      <c r="DP33" s="200">
        <f t="shared" si="85"/>
        <v>36.688283800066372</v>
      </c>
      <c r="DQ33" s="200">
        <f t="shared" si="97"/>
        <v>-36.688283800066372</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1273</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1273</v>
      </c>
      <c r="MI33">
        <v>1</v>
      </c>
      <c r="MJ33" s="257">
        <v>2</v>
      </c>
      <c r="MK33">
        <v>1</v>
      </c>
      <c r="ML33" s="139">
        <v>69637.5</v>
      </c>
      <c r="MM33" s="139">
        <v>69637.5</v>
      </c>
      <c r="MN33" s="200">
        <v>-1324.730199375585</v>
      </c>
      <c r="MO33" s="200">
        <v>-1324.730199375585</v>
      </c>
      <c r="MP33" s="200">
        <v>1324.730199375585</v>
      </c>
      <c r="MQ33" s="200">
        <v>-1324.730199375585</v>
      </c>
      <c r="MR33" s="200">
        <v>-1324.730199375585</v>
      </c>
      <c r="MT33">
        <v>-1</v>
      </c>
      <c r="MU33" s="247">
        <v>1</v>
      </c>
      <c r="MV33" s="218">
        <v>1</v>
      </c>
      <c r="MW33" s="245">
        <v>-9</v>
      </c>
      <c r="MX33">
        <v>1</v>
      </c>
      <c r="MY33">
        <v>-1</v>
      </c>
      <c r="MZ33" s="251">
        <v>1</v>
      </c>
      <c r="NA33">
        <v>1</v>
      </c>
      <c r="NB33">
        <v>1</v>
      </c>
      <c r="NC33">
        <v>1</v>
      </c>
      <c r="ND33">
        <v>0</v>
      </c>
      <c r="NE33" s="251">
        <v>6.4620355412000003E-3</v>
      </c>
      <c r="NF33" s="206">
        <v>42529</v>
      </c>
      <c r="NG33">
        <v>60</v>
      </c>
      <c r="NH33" t="s">
        <v>1273</v>
      </c>
      <c r="NI33">
        <v>1</v>
      </c>
      <c r="NJ33" s="257">
        <v>1</v>
      </c>
      <c r="NK33">
        <v>1</v>
      </c>
      <c r="NL33" s="139">
        <v>71187.5</v>
      </c>
      <c r="NM33" s="139">
        <v>71187.5</v>
      </c>
      <c r="NN33" s="200">
        <v>460.01615508917502</v>
      </c>
      <c r="NO33" s="200">
        <v>460.01615508917502</v>
      </c>
      <c r="NP33" s="200">
        <v>460.01615508917502</v>
      </c>
      <c r="NQ33" s="200">
        <v>460.01615508917502</v>
      </c>
      <c r="NR33" s="200">
        <v>-460.01615508917502</v>
      </c>
      <c r="NT33">
        <v>1</v>
      </c>
      <c r="NU33" s="247">
        <v>-1</v>
      </c>
      <c r="NV33" s="218">
        <v>1</v>
      </c>
      <c r="NW33" s="245">
        <v>-10</v>
      </c>
      <c r="NX33">
        <v>1</v>
      </c>
      <c r="NY33">
        <v>-1</v>
      </c>
      <c r="NZ33" s="251">
        <v>1</v>
      </c>
      <c r="OA33">
        <v>0</v>
      </c>
      <c r="OB33">
        <v>1</v>
      </c>
      <c r="OC33">
        <v>1</v>
      </c>
      <c r="OD33">
        <v>0</v>
      </c>
      <c r="OE33" s="251">
        <v>1.5694667380099999E-2</v>
      </c>
      <c r="OF33" s="206">
        <v>42529</v>
      </c>
      <c r="OG33">
        <v>60</v>
      </c>
      <c r="OH33" t="s">
        <v>1273</v>
      </c>
      <c r="OI33">
        <v>1</v>
      </c>
      <c r="OJ33" s="257">
        <v>1</v>
      </c>
      <c r="OK33">
        <v>1</v>
      </c>
      <c r="OL33" s="139">
        <v>71187.5</v>
      </c>
      <c r="OM33" s="139">
        <v>71187.5</v>
      </c>
      <c r="ON33" s="200">
        <v>-1117.2641341208687</v>
      </c>
      <c r="OO33" s="200">
        <v>-1117.2641341208687</v>
      </c>
      <c r="OP33" s="200">
        <v>1117.2641341208687</v>
      </c>
      <c r="OQ33" s="200">
        <v>1117.2641341208687</v>
      </c>
      <c r="OR33" s="200">
        <v>-1117.2641341208687</v>
      </c>
      <c r="OT33">
        <f t="shared" si="98"/>
        <v>-1</v>
      </c>
      <c r="OU33" s="247">
        <v>-1</v>
      </c>
      <c r="OV33" s="218">
        <v>1</v>
      </c>
      <c r="OW33" s="245">
        <v>3</v>
      </c>
      <c r="OX33">
        <f t="shared" si="141"/>
        <v>1</v>
      </c>
      <c r="OY33">
        <f t="shared" si="100"/>
        <v>1</v>
      </c>
      <c r="OZ33" s="251"/>
      <c r="PA33">
        <f t="shared" si="138"/>
        <v>0</v>
      </c>
      <c r="PB33">
        <f t="shared" si="101"/>
        <v>0</v>
      </c>
      <c r="PC33">
        <f t="shared" si="102"/>
        <v>0</v>
      </c>
      <c r="PD33">
        <f t="shared" si="103"/>
        <v>0</v>
      </c>
      <c r="PE33" s="251"/>
      <c r="PF33" s="206">
        <v>42529</v>
      </c>
      <c r="PG33">
        <v>60</v>
      </c>
      <c r="PH33" t="str">
        <f t="shared" si="86"/>
        <v>TRUE</v>
      </c>
      <c r="PI33">
        <f>VLOOKUP($A33,'FuturesInfo (3)'!$A$2:$V$80,22)</f>
        <v>1</v>
      </c>
      <c r="PJ33" s="257">
        <v>1</v>
      </c>
      <c r="PK33">
        <f t="shared" si="104"/>
        <v>1</v>
      </c>
      <c r="PL33" s="139">
        <f>VLOOKUP($A33,'FuturesInfo (3)'!$A$2:$O$80,15)*PI33</f>
        <v>71187.5</v>
      </c>
      <c r="PM33" s="139">
        <f>VLOOKUP($A33,'FuturesInfo (3)'!$A$2:$O$80,15)*PK33</f>
        <v>71187.5</v>
      </c>
      <c r="PN33" s="200">
        <f t="shared" si="105"/>
        <v>0</v>
      </c>
      <c r="PO33" s="200">
        <f t="shared" si="106"/>
        <v>0</v>
      </c>
      <c r="PP33" s="200">
        <f t="shared" si="107"/>
        <v>0</v>
      </c>
      <c r="PQ33" s="200">
        <f t="shared" si="108"/>
        <v>0</v>
      </c>
      <c r="PR33" s="200">
        <f t="shared" si="144"/>
        <v>0</v>
      </c>
      <c r="PT33">
        <f t="shared" si="110"/>
        <v>-1</v>
      </c>
      <c r="PU33" s="247"/>
      <c r="PV33" s="218"/>
      <c r="PW33" s="245"/>
      <c r="PX33">
        <f t="shared" si="142"/>
        <v>0</v>
      </c>
      <c r="PY33">
        <f t="shared" si="112"/>
        <v>0</v>
      </c>
      <c r="PZ33" s="251"/>
      <c r="QA33">
        <f t="shared" si="139"/>
        <v>1</v>
      </c>
      <c r="QB33">
        <f t="shared" si="113"/>
        <v>1</v>
      </c>
      <c r="QC33">
        <f t="shared" si="114"/>
        <v>1</v>
      </c>
      <c r="QD33">
        <f t="shared" si="115"/>
        <v>1</v>
      </c>
      <c r="QE33" s="251"/>
      <c r="QF33" s="206"/>
      <c r="QG33">
        <v>60</v>
      </c>
      <c r="QH33" t="str">
        <f t="shared" si="87"/>
        <v>FALSE</v>
      </c>
      <c r="QI33">
        <f>VLOOKUP($A33,'FuturesInfo (3)'!$A$2:$V$80,22)</f>
        <v>1</v>
      </c>
      <c r="QJ33" s="257"/>
      <c r="QK33">
        <f t="shared" si="116"/>
        <v>1</v>
      </c>
      <c r="QL33" s="139">
        <f>VLOOKUP($A33,'FuturesInfo (3)'!$A$2:$O$80,15)*QI33</f>
        <v>71187.5</v>
      </c>
      <c r="QM33" s="139">
        <f>VLOOKUP($A33,'FuturesInfo (3)'!$A$2:$O$80,15)*QK33</f>
        <v>71187.5</v>
      </c>
      <c r="QN33" s="200">
        <f t="shared" si="117"/>
        <v>0</v>
      </c>
      <c r="QO33" s="200">
        <f t="shared" si="118"/>
        <v>0</v>
      </c>
      <c r="QP33" s="200">
        <f t="shared" si="119"/>
        <v>0</v>
      </c>
      <c r="QQ33" s="200">
        <f t="shared" si="120"/>
        <v>0</v>
      </c>
      <c r="QR33" s="200">
        <f t="shared" si="145"/>
        <v>0</v>
      </c>
      <c r="QT33">
        <f t="shared" si="122"/>
        <v>0</v>
      </c>
      <c r="QU33" s="247"/>
      <c r="QV33" s="218"/>
      <c r="QW33" s="245"/>
      <c r="QX33">
        <f t="shared" si="143"/>
        <v>0</v>
      </c>
      <c r="QY33">
        <f t="shared" si="124"/>
        <v>0</v>
      </c>
      <c r="QZ33" s="251"/>
      <c r="RA33">
        <f t="shared" si="140"/>
        <v>1</v>
      </c>
      <c r="RB33">
        <f t="shared" si="125"/>
        <v>1</v>
      </c>
      <c r="RC33">
        <f t="shared" si="126"/>
        <v>1</v>
      </c>
      <c r="RD33">
        <f t="shared" si="127"/>
        <v>1</v>
      </c>
      <c r="RE33" s="251"/>
      <c r="RF33" s="206"/>
      <c r="RG33">
        <v>60</v>
      </c>
      <c r="RH33" t="str">
        <f t="shared" si="88"/>
        <v>FALSE</v>
      </c>
      <c r="RI33">
        <f>VLOOKUP($A33,'FuturesInfo (3)'!$A$2:$V$80,22)</f>
        <v>1</v>
      </c>
      <c r="RJ33" s="257"/>
      <c r="RK33">
        <f t="shared" si="128"/>
        <v>1</v>
      </c>
      <c r="RL33" s="139">
        <f>VLOOKUP($A33,'FuturesInfo (3)'!$A$2:$O$80,15)*RI33</f>
        <v>71187.5</v>
      </c>
      <c r="RM33" s="139">
        <f>VLOOKUP($A33,'FuturesInfo (3)'!$A$2:$O$80,15)*RK33</f>
        <v>71187.5</v>
      </c>
      <c r="RN33" s="200">
        <f t="shared" si="129"/>
        <v>0</v>
      </c>
      <c r="RO33" s="200">
        <f t="shared" si="130"/>
        <v>0</v>
      </c>
      <c r="RP33" s="200">
        <f t="shared" si="131"/>
        <v>0</v>
      </c>
      <c r="RQ33" s="200">
        <f t="shared" si="132"/>
        <v>0</v>
      </c>
      <c r="RR33" s="200">
        <f t="shared" si="146"/>
        <v>0</v>
      </c>
    </row>
    <row r="34" spans="1:486"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149467.42125000001</v>
      </c>
      <c r="BR34" s="145">
        <f t="shared" si="90"/>
        <v>-50.382276825783926</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149467.42125000001</v>
      </c>
      <c r="CH34" s="145">
        <f t="shared" si="76"/>
        <v>1443.8052597445296</v>
      </c>
      <c r="CI34" s="145">
        <f t="shared" si="92"/>
        <v>1443.8052597445296</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149467.42125000001</v>
      </c>
      <c r="CY34" s="200">
        <f t="shared" si="94"/>
        <v>-355.99589954018973</v>
      </c>
      <c r="CZ34" s="200">
        <f t="shared" si="95"/>
        <v>-355.99589954018973</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149467.42125000001</v>
      </c>
      <c r="DP34" s="200">
        <f t="shared" si="85"/>
        <v>1775.7500827339704</v>
      </c>
      <c r="DQ34" s="200">
        <f t="shared" si="97"/>
        <v>-1775.7500827339704</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1273</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1273</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v>1</v>
      </c>
      <c r="MU34" s="244">
        <v>1</v>
      </c>
      <c r="MV34" s="218">
        <v>-1</v>
      </c>
      <c r="MW34" s="245">
        <v>-5</v>
      </c>
      <c r="MX34">
        <v>1</v>
      </c>
      <c r="MY34">
        <v>1</v>
      </c>
      <c r="MZ34" s="218">
        <v>1</v>
      </c>
      <c r="NA34">
        <v>1</v>
      </c>
      <c r="NB34">
        <v>0</v>
      </c>
      <c r="NC34">
        <v>1</v>
      </c>
      <c r="ND34">
        <v>1</v>
      </c>
      <c r="NE34" s="253">
        <v>3.0945558739300001E-3</v>
      </c>
      <c r="NF34" s="206">
        <v>42535</v>
      </c>
      <c r="NG34">
        <v>60</v>
      </c>
      <c r="NH34" t="s">
        <v>1273</v>
      </c>
      <c r="NI34">
        <v>3</v>
      </c>
      <c r="NJ34" s="257">
        <v>2</v>
      </c>
      <c r="NK34">
        <v>2</v>
      </c>
      <c r="NL34" s="139">
        <v>152404.63874999998</v>
      </c>
      <c r="NM34" s="139">
        <v>101603.09249999998</v>
      </c>
      <c r="NN34" s="200">
        <v>471.62467005799215</v>
      </c>
      <c r="NO34" s="200">
        <v>314.4164467053281</v>
      </c>
      <c r="NP34" s="200">
        <v>-471.62467005799215</v>
      </c>
      <c r="NQ34" s="200">
        <v>471.62467005799215</v>
      </c>
      <c r="NR34" s="200">
        <v>471.62467005799215</v>
      </c>
      <c r="NT34">
        <v>1</v>
      </c>
      <c r="NU34" s="244">
        <v>1</v>
      </c>
      <c r="NV34" s="218">
        <v>-1</v>
      </c>
      <c r="NW34" s="245">
        <v>17</v>
      </c>
      <c r="NX34">
        <v>1</v>
      </c>
      <c r="NY34">
        <v>-1</v>
      </c>
      <c r="NZ34" s="218">
        <v>1</v>
      </c>
      <c r="OA34">
        <v>1</v>
      </c>
      <c r="OB34">
        <v>0</v>
      </c>
      <c r="OC34">
        <v>1</v>
      </c>
      <c r="OD34">
        <v>0</v>
      </c>
      <c r="OE34" s="253">
        <v>1.9766910420500002E-2</v>
      </c>
      <c r="OF34" s="206">
        <v>42535</v>
      </c>
      <c r="OG34">
        <v>60</v>
      </c>
      <c r="OH34" t="s">
        <v>1273</v>
      </c>
      <c r="OI34">
        <v>3</v>
      </c>
      <c r="OJ34" s="257">
        <v>2</v>
      </c>
      <c r="OK34">
        <v>2</v>
      </c>
      <c r="OL34" s="139">
        <v>152404.63874999998</v>
      </c>
      <c r="OM34" s="139">
        <v>101603.09249999998</v>
      </c>
      <c r="ON34" s="200">
        <v>3012.5688418399131</v>
      </c>
      <c r="OO34" s="200">
        <v>2008.3792278932751</v>
      </c>
      <c r="OP34" s="200">
        <v>-3012.5688418399131</v>
      </c>
      <c r="OQ34" s="200">
        <v>3012.5688418399131</v>
      </c>
      <c r="OR34" s="200">
        <v>-3012.5688418399131</v>
      </c>
      <c r="OT34">
        <f t="shared" si="98"/>
        <v>1</v>
      </c>
      <c r="OU34" s="244">
        <v>1</v>
      </c>
      <c r="OV34" s="218">
        <v>-1</v>
      </c>
      <c r="OW34" s="245">
        <v>18</v>
      </c>
      <c r="OX34">
        <f t="shared" si="141"/>
        <v>-1</v>
      </c>
      <c r="OY34">
        <f t="shared" si="100"/>
        <v>-1</v>
      </c>
      <c r="OZ34" s="218"/>
      <c r="PA34">
        <f t="shared" si="138"/>
        <v>0</v>
      </c>
      <c r="PB34">
        <f t="shared" si="101"/>
        <v>0</v>
      </c>
      <c r="PC34">
        <f t="shared" si="102"/>
        <v>0</v>
      </c>
      <c r="PD34">
        <f t="shared" si="103"/>
        <v>0</v>
      </c>
      <c r="PE34" s="253"/>
      <c r="PF34" s="206">
        <v>42535</v>
      </c>
      <c r="PG34">
        <v>60</v>
      </c>
      <c r="PH34" t="str">
        <f t="shared" si="86"/>
        <v>TRUE</v>
      </c>
      <c r="PI34">
        <f>VLOOKUP($A34,'FuturesInfo (3)'!$A$2:$V$80,22)</f>
        <v>3</v>
      </c>
      <c r="PJ34" s="257">
        <v>2</v>
      </c>
      <c r="PK34">
        <f t="shared" si="104"/>
        <v>2</v>
      </c>
      <c r="PL34" s="139">
        <f>VLOOKUP($A34,'FuturesInfo (3)'!$A$2:$O$80,15)*PI34</f>
        <v>149467.42125000001</v>
      </c>
      <c r="PM34" s="139">
        <f>VLOOKUP($A34,'FuturesInfo (3)'!$A$2:$O$80,15)*PK34</f>
        <v>99644.947500000009</v>
      </c>
      <c r="PN34" s="200">
        <f t="shared" si="105"/>
        <v>0</v>
      </c>
      <c r="PO34" s="200">
        <f t="shared" si="106"/>
        <v>0</v>
      </c>
      <c r="PP34" s="200">
        <f t="shared" si="107"/>
        <v>0</v>
      </c>
      <c r="PQ34" s="200">
        <f t="shared" si="108"/>
        <v>0</v>
      </c>
      <c r="PR34" s="200">
        <f t="shared" si="144"/>
        <v>0</v>
      </c>
      <c r="PT34">
        <f t="shared" si="110"/>
        <v>1</v>
      </c>
      <c r="PU34" s="244"/>
      <c r="PV34" s="218"/>
      <c r="PW34" s="245"/>
      <c r="PX34">
        <f t="shared" si="142"/>
        <v>0</v>
      </c>
      <c r="PY34">
        <f t="shared" si="112"/>
        <v>0</v>
      </c>
      <c r="PZ34" s="218"/>
      <c r="QA34">
        <f t="shared" si="139"/>
        <v>1</v>
      </c>
      <c r="QB34">
        <f t="shared" si="113"/>
        <v>1</v>
      </c>
      <c r="QC34">
        <f t="shared" si="114"/>
        <v>1</v>
      </c>
      <c r="QD34">
        <f t="shared" si="115"/>
        <v>1</v>
      </c>
      <c r="QE34" s="253"/>
      <c r="QF34" s="206"/>
      <c r="QG34">
        <v>60</v>
      </c>
      <c r="QH34" t="str">
        <f t="shared" si="87"/>
        <v>FALSE</v>
      </c>
      <c r="QI34">
        <f>VLOOKUP($A34,'FuturesInfo (3)'!$A$2:$V$80,22)</f>
        <v>3</v>
      </c>
      <c r="QJ34" s="257"/>
      <c r="QK34">
        <f t="shared" si="116"/>
        <v>2</v>
      </c>
      <c r="QL34" s="139">
        <f>VLOOKUP($A34,'FuturesInfo (3)'!$A$2:$O$80,15)*QI34</f>
        <v>149467.42125000001</v>
      </c>
      <c r="QM34" s="139">
        <f>VLOOKUP($A34,'FuturesInfo (3)'!$A$2:$O$80,15)*QK34</f>
        <v>99644.947500000009</v>
      </c>
      <c r="QN34" s="200">
        <f t="shared" si="117"/>
        <v>0</v>
      </c>
      <c r="QO34" s="200">
        <f t="shared" si="118"/>
        <v>0</v>
      </c>
      <c r="QP34" s="200">
        <f t="shared" si="119"/>
        <v>0</v>
      </c>
      <c r="QQ34" s="200">
        <f t="shared" si="120"/>
        <v>0</v>
      </c>
      <c r="QR34" s="200">
        <f t="shared" si="145"/>
        <v>0</v>
      </c>
      <c r="QT34">
        <f t="shared" si="122"/>
        <v>0</v>
      </c>
      <c r="QU34" s="244"/>
      <c r="QV34" s="218"/>
      <c r="QW34" s="245"/>
      <c r="QX34">
        <f t="shared" si="143"/>
        <v>0</v>
      </c>
      <c r="QY34">
        <f t="shared" si="124"/>
        <v>0</v>
      </c>
      <c r="QZ34" s="218"/>
      <c r="RA34">
        <f t="shared" si="140"/>
        <v>1</v>
      </c>
      <c r="RB34">
        <f t="shared" si="125"/>
        <v>1</v>
      </c>
      <c r="RC34">
        <f t="shared" si="126"/>
        <v>1</v>
      </c>
      <c r="RD34">
        <f t="shared" si="127"/>
        <v>1</v>
      </c>
      <c r="RE34" s="253"/>
      <c r="RF34" s="206"/>
      <c r="RG34">
        <v>60</v>
      </c>
      <c r="RH34" t="str">
        <f t="shared" si="88"/>
        <v>FALSE</v>
      </c>
      <c r="RI34">
        <f>VLOOKUP($A34,'FuturesInfo (3)'!$A$2:$V$80,22)</f>
        <v>3</v>
      </c>
      <c r="RJ34" s="257"/>
      <c r="RK34">
        <f t="shared" si="128"/>
        <v>2</v>
      </c>
      <c r="RL34" s="139">
        <f>VLOOKUP($A34,'FuturesInfo (3)'!$A$2:$O$80,15)*RI34</f>
        <v>149467.42125000001</v>
      </c>
      <c r="RM34" s="139">
        <f>VLOOKUP($A34,'FuturesInfo (3)'!$A$2:$O$80,15)*RK34</f>
        <v>99644.947500000009</v>
      </c>
      <c r="RN34" s="200">
        <f t="shared" si="129"/>
        <v>0</v>
      </c>
      <c r="RO34" s="200">
        <f t="shared" si="130"/>
        <v>0</v>
      </c>
      <c r="RP34" s="200">
        <f t="shared" si="131"/>
        <v>0</v>
      </c>
      <c r="RQ34" s="200">
        <f t="shared" si="132"/>
        <v>0</v>
      </c>
      <c r="RR34" s="200">
        <f t="shared" si="146"/>
        <v>0</v>
      </c>
    </row>
    <row r="35" spans="1:486"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114287.45155000001</v>
      </c>
      <c r="BR35" s="145">
        <f t="shared" si="90"/>
        <v>-280.25368207412203</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114287.45155000001</v>
      </c>
      <c r="CH35" s="145">
        <f t="shared" si="76"/>
        <v>1448.1629134746186</v>
      </c>
      <c r="CI35" s="145">
        <f t="shared" si="92"/>
        <v>1448.1629134746186</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114287.45155000001</v>
      </c>
      <c r="CY35" s="200">
        <f t="shared" si="94"/>
        <v>-475.70219167568433</v>
      </c>
      <c r="CZ35" s="200">
        <f t="shared" si="95"/>
        <v>-475.70219167568433</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114287.45155000001</v>
      </c>
      <c r="DP35" s="200">
        <f t="shared" si="85"/>
        <v>-1759.5699424460865</v>
      </c>
      <c r="DQ35" s="200">
        <f t="shared" si="97"/>
        <v>-1759.5699424460865</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1273</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1273</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v>1</v>
      </c>
      <c r="MU35" s="244">
        <v>1</v>
      </c>
      <c r="MV35" s="218">
        <v>-1</v>
      </c>
      <c r="MW35" s="245">
        <v>-5</v>
      </c>
      <c r="MX35">
        <v>1</v>
      </c>
      <c r="MY35">
        <v>1</v>
      </c>
      <c r="MZ35" s="218">
        <v>1</v>
      </c>
      <c r="NA35">
        <v>1</v>
      </c>
      <c r="NB35">
        <v>0</v>
      </c>
      <c r="NC35">
        <v>1</v>
      </c>
      <c r="ND35">
        <v>1</v>
      </c>
      <c r="NE35" s="253">
        <v>9.9705867690299994E-3</v>
      </c>
      <c r="NF35" s="206">
        <v>42535</v>
      </c>
      <c r="NG35">
        <v>60</v>
      </c>
      <c r="NH35" t="s">
        <v>1273</v>
      </c>
      <c r="NI35">
        <v>2</v>
      </c>
      <c r="NJ35" s="257">
        <v>2</v>
      </c>
      <c r="NK35">
        <v>2</v>
      </c>
      <c r="NL35" s="139">
        <v>116533.33964999998</v>
      </c>
      <c r="NM35" s="139">
        <v>116533.33964999998</v>
      </c>
      <c r="NN35" s="200">
        <v>1161.9057744651689</v>
      </c>
      <c r="NO35" s="200">
        <v>1161.9057744651689</v>
      </c>
      <c r="NP35" s="200">
        <v>-1161.9057744651689</v>
      </c>
      <c r="NQ35" s="200">
        <v>1161.9057744651689</v>
      </c>
      <c r="NR35" s="200">
        <v>1161.9057744651689</v>
      </c>
      <c r="NT35">
        <v>1</v>
      </c>
      <c r="NU35" s="244">
        <v>-1</v>
      </c>
      <c r="NV35" s="218">
        <v>-1</v>
      </c>
      <c r="NW35" s="245">
        <v>-6</v>
      </c>
      <c r="NX35">
        <v>1</v>
      </c>
      <c r="NY35">
        <v>1</v>
      </c>
      <c r="NZ35" s="218">
        <v>1</v>
      </c>
      <c r="OA35">
        <v>0</v>
      </c>
      <c r="OB35">
        <v>0</v>
      </c>
      <c r="OC35">
        <v>1</v>
      </c>
      <c r="OD35">
        <v>1</v>
      </c>
      <c r="OE35" s="253">
        <v>1.05632064761E-2</v>
      </c>
      <c r="OF35" s="206">
        <v>42535</v>
      </c>
      <c r="OG35">
        <v>60</v>
      </c>
      <c r="OH35" t="s">
        <v>1273</v>
      </c>
      <c r="OI35">
        <v>2</v>
      </c>
      <c r="OJ35" s="257">
        <v>2</v>
      </c>
      <c r="OK35">
        <v>2</v>
      </c>
      <c r="OL35" s="139">
        <v>116533.33964999998</v>
      </c>
      <c r="OM35" s="139">
        <v>116533.33964999998</v>
      </c>
      <c r="ON35" s="200">
        <v>-1230.9657280724407</v>
      </c>
      <c r="OO35" s="200">
        <v>-1230.9657280724407</v>
      </c>
      <c r="OP35" s="200">
        <v>-1230.9657280724407</v>
      </c>
      <c r="OQ35" s="200">
        <v>1230.9657280724407</v>
      </c>
      <c r="OR35" s="200">
        <v>1230.9657280724407</v>
      </c>
      <c r="OT35">
        <f t="shared" si="98"/>
        <v>-1</v>
      </c>
      <c r="OU35" s="244">
        <v>1</v>
      </c>
      <c r="OV35" s="218">
        <v>1</v>
      </c>
      <c r="OW35" s="245">
        <v>-7</v>
      </c>
      <c r="OX35">
        <f t="shared" si="141"/>
        <v>1</v>
      </c>
      <c r="OY35">
        <f t="shared" si="100"/>
        <v>-1</v>
      </c>
      <c r="OZ35" s="218"/>
      <c r="PA35">
        <f t="shared" si="138"/>
        <v>0</v>
      </c>
      <c r="PB35">
        <f t="shared" si="101"/>
        <v>0</v>
      </c>
      <c r="PC35">
        <f t="shared" si="102"/>
        <v>0</v>
      </c>
      <c r="PD35">
        <f t="shared" si="103"/>
        <v>0</v>
      </c>
      <c r="PE35" s="253"/>
      <c r="PF35" s="206">
        <v>42535</v>
      </c>
      <c r="PG35">
        <v>60</v>
      </c>
      <c r="PH35" t="str">
        <f t="shared" si="86"/>
        <v>TRUE</v>
      </c>
      <c r="PI35">
        <f>VLOOKUP($A35,'FuturesInfo (3)'!$A$2:$V$80,22)</f>
        <v>2</v>
      </c>
      <c r="PJ35" s="257">
        <v>2</v>
      </c>
      <c r="PK35">
        <f t="shared" si="104"/>
        <v>2</v>
      </c>
      <c r="PL35" s="139">
        <f>VLOOKUP($A35,'FuturesInfo (3)'!$A$2:$O$80,15)*PI35</f>
        <v>114287.45155000001</v>
      </c>
      <c r="PM35" s="139">
        <f>VLOOKUP($A35,'FuturesInfo (3)'!$A$2:$O$80,15)*PK35</f>
        <v>114287.45155000001</v>
      </c>
      <c r="PN35" s="200">
        <f t="shared" si="105"/>
        <v>0</v>
      </c>
      <c r="PO35" s="200">
        <f t="shared" si="106"/>
        <v>0</v>
      </c>
      <c r="PP35" s="200">
        <f t="shared" si="107"/>
        <v>0</v>
      </c>
      <c r="PQ35" s="200">
        <f t="shared" si="108"/>
        <v>0</v>
      </c>
      <c r="PR35" s="200">
        <f t="shared" si="144"/>
        <v>0</v>
      </c>
      <c r="PT35">
        <f t="shared" si="110"/>
        <v>1</v>
      </c>
      <c r="PU35" s="244"/>
      <c r="PV35" s="218"/>
      <c r="PW35" s="245"/>
      <c r="PX35">
        <f t="shared" si="142"/>
        <v>0</v>
      </c>
      <c r="PY35">
        <f t="shared" si="112"/>
        <v>0</v>
      </c>
      <c r="PZ35" s="218"/>
      <c r="QA35">
        <f t="shared" si="139"/>
        <v>1</v>
      </c>
      <c r="QB35">
        <f t="shared" si="113"/>
        <v>1</v>
      </c>
      <c r="QC35">
        <f t="shared" si="114"/>
        <v>1</v>
      </c>
      <c r="QD35">
        <f t="shared" si="115"/>
        <v>1</v>
      </c>
      <c r="QE35" s="253"/>
      <c r="QF35" s="206"/>
      <c r="QG35">
        <v>60</v>
      </c>
      <c r="QH35" t="str">
        <f t="shared" si="87"/>
        <v>FALSE</v>
      </c>
      <c r="QI35">
        <f>VLOOKUP($A35,'FuturesInfo (3)'!$A$2:$V$80,22)</f>
        <v>2</v>
      </c>
      <c r="QJ35" s="257"/>
      <c r="QK35">
        <f t="shared" si="116"/>
        <v>2</v>
      </c>
      <c r="QL35" s="139">
        <f>VLOOKUP($A35,'FuturesInfo (3)'!$A$2:$O$80,15)*QI35</f>
        <v>114287.45155000001</v>
      </c>
      <c r="QM35" s="139">
        <f>VLOOKUP($A35,'FuturesInfo (3)'!$A$2:$O$80,15)*QK35</f>
        <v>114287.45155000001</v>
      </c>
      <c r="QN35" s="200">
        <f t="shared" si="117"/>
        <v>0</v>
      </c>
      <c r="QO35" s="200">
        <f t="shared" si="118"/>
        <v>0</v>
      </c>
      <c r="QP35" s="200">
        <f t="shared" si="119"/>
        <v>0</v>
      </c>
      <c r="QQ35" s="200">
        <f t="shared" si="120"/>
        <v>0</v>
      </c>
      <c r="QR35" s="200">
        <f t="shared" si="145"/>
        <v>0</v>
      </c>
      <c r="QT35">
        <f t="shared" si="122"/>
        <v>0</v>
      </c>
      <c r="QU35" s="244"/>
      <c r="QV35" s="218"/>
      <c r="QW35" s="245"/>
      <c r="QX35">
        <f t="shared" si="143"/>
        <v>0</v>
      </c>
      <c r="QY35">
        <f t="shared" si="124"/>
        <v>0</v>
      </c>
      <c r="QZ35" s="218"/>
      <c r="RA35">
        <f t="shared" si="140"/>
        <v>1</v>
      </c>
      <c r="RB35">
        <f t="shared" si="125"/>
        <v>1</v>
      </c>
      <c r="RC35">
        <f t="shared" si="126"/>
        <v>1</v>
      </c>
      <c r="RD35">
        <f t="shared" si="127"/>
        <v>1</v>
      </c>
      <c r="RE35" s="253"/>
      <c r="RF35" s="206"/>
      <c r="RG35">
        <v>60</v>
      </c>
      <c r="RH35" t="str">
        <f t="shared" si="88"/>
        <v>FALSE</v>
      </c>
      <c r="RI35">
        <f>VLOOKUP($A35,'FuturesInfo (3)'!$A$2:$V$80,22)</f>
        <v>2</v>
      </c>
      <c r="RJ35" s="257"/>
      <c r="RK35">
        <f t="shared" si="128"/>
        <v>2</v>
      </c>
      <c r="RL35" s="139">
        <f>VLOOKUP($A35,'FuturesInfo (3)'!$A$2:$O$80,15)*RI35</f>
        <v>114287.45155000001</v>
      </c>
      <c r="RM35" s="139">
        <f>VLOOKUP($A35,'FuturesInfo (3)'!$A$2:$O$80,15)*RK35</f>
        <v>114287.45155000001</v>
      </c>
      <c r="RN35" s="200">
        <f t="shared" si="129"/>
        <v>0</v>
      </c>
      <c r="RO35" s="200">
        <f t="shared" si="130"/>
        <v>0</v>
      </c>
      <c r="RP35" s="200">
        <f t="shared" si="131"/>
        <v>0</v>
      </c>
      <c r="RQ35" s="200">
        <f t="shared" si="132"/>
        <v>0</v>
      </c>
      <c r="RR35" s="200">
        <f t="shared" si="146"/>
        <v>0</v>
      </c>
    </row>
    <row r="36" spans="1:486"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1273</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1273</v>
      </c>
      <c r="MI36">
        <v>0</v>
      </c>
      <c r="MJ36" s="257">
        <v>1</v>
      </c>
      <c r="MK36">
        <v>0</v>
      </c>
      <c r="ML36" s="139">
        <v>0</v>
      </c>
      <c r="MM36" s="139">
        <v>0</v>
      </c>
      <c r="MN36" s="200">
        <v>0</v>
      </c>
      <c r="MO36" s="200">
        <v>0</v>
      </c>
      <c r="MP36" s="200">
        <v>0</v>
      </c>
      <c r="MQ36" s="200">
        <v>0</v>
      </c>
      <c r="MR36" s="200">
        <v>0</v>
      </c>
      <c r="MT36">
        <v>1</v>
      </c>
      <c r="MU36" s="244">
        <v>1</v>
      </c>
      <c r="MV36" s="218">
        <v>1</v>
      </c>
      <c r="MW36" s="245">
        <v>-3</v>
      </c>
      <c r="MX36">
        <v>-1</v>
      </c>
      <c r="MY36">
        <v>-1</v>
      </c>
      <c r="MZ36" s="218">
        <v>1</v>
      </c>
      <c r="NA36">
        <v>1</v>
      </c>
      <c r="NB36">
        <v>1</v>
      </c>
      <c r="NC36">
        <v>0</v>
      </c>
      <c r="ND36">
        <v>0</v>
      </c>
      <c r="NE36" s="254">
        <v>4.98529338451E-5</v>
      </c>
      <c r="NF36" s="206">
        <v>42515</v>
      </c>
      <c r="NG36">
        <v>60</v>
      </c>
      <c r="NH36" t="s">
        <v>1273</v>
      </c>
      <c r="NI36">
        <v>0</v>
      </c>
      <c r="NJ36" s="257">
        <v>1</v>
      </c>
      <c r="NK36">
        <v>0</v>
      </c>
      <c r="NL36" s="139">
        <v>0</v>
      </c>
      <c r="NM36" s="139">
        <v>0</v>
      </c>
      <c r="NN36" s="200">
        <v>0</v>
      </c>
      <c r="NO36" s="200">
        <v>0</v>
      </c>
      <c r="NP36" s="200">
        <v>0</v>
      </c>
      <c r="NQ36" s="200">
        <v>0</v>
      </c>
      <c r="NR36" s="200">
        <v>0</v>
      </c>
      <c r="NT36">
        <v>1</v>
      </c>
      <c r="NU36" s="244">
        <v>-1</v>
      </c>
      <c r="NV36" s="218">
        <v>1</v>
      </c>
      <c r="NW36" s="245">
        <v>-4</v>
      </c>
      <c r="NX36">
        <v>1</v>
      </c>
      <c r="NY36">
        <v>-1</v>
      </c>
      <c r="NZ36" s="218">
        <v>-1</v>
      </c>
      <c r="OA36">
        <v>1</v>
      </c>
      <c r="OB36">
        <v>0</v>
      </c>
      <c r="OC36">
        <v>0</v>
      </c>
      <c r="OD36">
        <v>1</v>
      </c>
      <c r="OE36" s="254">
        <v>-4.9850448653999998E-5</v>
      </c>
      <c r="OF36" s="206">
        <v>42537</v>
      </c>
      <c r="OG36">
        <v>60</v>
      </c>
      <c r="OH36" t="s">
        <v>1273</v>
      </c>
      <c r="OI36">
        <v>0</v>
      </c>
      <c r="OJ36" s="257">
        <v>1</v>
      </c>
      <c r="OK36">
        <v>0</v>
      </c>
      <c r="OL36" s="139">
        <v>0</v>
      </c>
      <c r="OM36" s="139">
        <v>0</v>
      </c>
      <c r="ON36" s="200">
        <v>0</v>
      </c>
      <c r="OO36" s="200">
        <v>0</v>
      </c>
      <c r="OP36" s="200">
        <v>0</v>
      </c>
      <c r="OQ36" s="200">
        <v>0</v>
      </c>
      <c r="OR36" s="200">
        <v>0</v>
      </c>
      <c r="OT36">
        <f t="shared" si="98"/>
        <v>-1</v>
      </c>
      <c r="OU36" s="244">
        <v>-1</v>
      </c>
      <c r="OV36" s="218">
        <v>1</v>
      </c>
      <c r="OW36" s="245">
        <v>-5</v>
      </c>
      <c r="OX36">
        <f t="shared" si="141"/>
        <v>-1</v>
      </c>
      <c r="OY36">
        <f t="shared" si="100"/>
        <v>-1</v>
      </c>
      <c r="OZ36" s="218"/>
      <c r="PA36">
        <f t="shared" si="138"/>
        <v>0</v>
      </c>
      <c r="PB36">
        <f t="shared" si="101"/>
        <v>0</v>
      </c>
      <c r="PC36">
        <f t="shared" si="102"/>
        <v>0</v>
      </c>
      <c r="PD36">
        <f t="shared" si="103"/>
        <v>0</v>
      </c>
      <c r="PE36" s="254"/>
      <c r="PF36" s="206">
        <v>42537</v>
      </c>
      <c r="PG36">
        <v>60</v>
      </c>
      <c r="PH36" t="str">
        <f t="shared" si="86"/>
        <v>TRUE</v>
      </c>
      <c r="PI36">
        <f>VLOOKUP($A36,'FuturesInfo (3)'!$A$2:$V$80,22)</f>
        <v>0</v>
      </c>
      <c r="PJ36" s="257">
        <v>1</v>
      </c>
      <c r="PK36">
        <f t="shared" si="104"/>
        <v>0</v>
      </c>
      <c r="PL36" s="139">
        <f>VLOOKUP($A36,'FuturesInfo (3)'!$A$2:$O$80,15)*PI36</f>
        <v>0</v>
      </c>
      <c r="PM36" s="139">
        <f>VLOOKUP($A36,'FuturesInfo (3)'!$A$2:$O$80,15)*PK36</f>
        <v>0</v>
      </c>
      <c r="PN36" s="200">
        <f t="shared" si="105"/>
        <v>0</v>
      </c>
      <c r="PO36" s="200">
        <f t="shared" si="106"/>
        <v>0</v>
      </c>
      <c r="PP36" s="200">
        <f t="shared" si="107"/>
        <v>0</v>
      </c>
      <c r="PQ36" s="200">
        <f t="shared" si="108"/>
        <v>0</v>
      </c>
      <c r="PR36" s="200">
        <f t="shared" si="144"/>
        <v>0</v>
      </c>
      <c r="PT36">
        <f t="shared" si="110"/>
        <v>-1</v>
      </c>
      <c r="PU36" s="244"/>
      <c r="PV36" s="218"/>
      <c r="PW36" s="245"/>
      <c r="PX36">
        <f t="shared" si="142"/>
        <v>0</v>
      </c>
      <c r="PY36">
        <f t="shared" si="112"/>
        <v>0</v>
      </c>
      <c r="PZ36" s="218"/>
      <c r="QA36">
        <f t="shared" si="139"/>
        <v>1</v>
      </c>
      <c r="QB36">
        <f t="shared" si="113"/>
        <v>1</v>
      </c>
      <c r="QC36">
        <f t="shared" si="114"/>
        <v>1</v>
      </c>
      <c r="QD36">
        <f t="shared" si="115"/>
        <v>1</v>
      </c>
      <c r="QE36" s="254"/>
      <c r="QF36" s="206"/>
      <c r="QG36">
        <v>60</v>
      </c>
      <c r="QH36" t="str">
        <f t="shared" si="87"/>
        <v>FALSE</v>
      </c>
      <c r="QI36">
        <f>VLOOKUP($A36,'FuturesInfo (3)'!$A$2:$V$80,22)</f>
        <v>0</v>
      </c>
      <c r="QJ36" s="257"/>
      <c r="QK36">
        <f t="shared" si="116"/>
        <v>0</v>
      </c>
      <c r="QL36" s="139">
        <f>VLOOKUP($A36,'FuturesInfo (3)'!$A$2:$O$80,15)*QI36</f>
        <v>0</v>
      </c>
      <c r="QM36" s="139">
        <f>VLOOKUP($A36,'FuturesInfo (3)'!$A$2:$O$80,15)*QK36</f>
        <v>0</v>
      </c>
      <c r="QN36" s="200">
        <f t="shared" si="117"/>
        <v>0</v>
      </c>
      <c r="QO36" s="200">
        <f t="shared" si="118"/>
        <v>0</v>
      </c>
      <c r="QP36" s="200">
        <f t="shared" si="119"/>
        <v>0</v>
      </c>
      <c r="QQ36" s="200">
        <f t="shared" si="120"/>
        <v>0</v>
      </c>
      <c r="QR36" s="200">
        <f t="shared" si="145"/>
        <v>0</v>
      </c>
      <c r="QT36">
        <f t="shared" si="122"/>
        <v>0</v>
      </c>
      <c r="QU36" s="244"/>
      <c r="QV36" s="218"/>
      <c r="QW36" s="245"/>
      <c r="QX36">
        <f t="shared" si="143"/>
        <v>0</v>
      </c>
      <c r="QY36">
        <f t="shared" si="124"/>
        <v>0</v>
      </c>
      <c r="QZ36" s="218"/>
      <c r="RA36">
        <f t="shared" si="140"/>
        <v>1</v>
      </c>
      <c r="RB36">
        <f t="shared" si="125"/>
        <v>1</v>
      </c>
      <c r="RC36">
        <f t="shared" si="126"/>
        <v>1</v>
      </c>
      <c r="RD36">
        <f t="shared" si="127"/>
        <v>1</v>
      </c>
      <c r="RE36" s="254"/>
      <c r="RF36" s="206"/>
      <c r="RG36">
        <v>60</v>
      </c>
      <c r="RH36" t="str">
        <f t="shared" si="88"/>
        <v>FALSE</v>
      </c>
      <c r="RI36">
        <f>VLOOKUP($A36,'FuturesInfo (3)'!$A$2:$V$80,22)</f>
        <v>0</v>
      </c>
      <c r="RJ36" s="257"/>
      <c r="RK36">
        <f t="shared" si="128"/>
        <v>0</v>
      </c>
      <c r="RL36" s="139">
        <f>VLOOKUP($A36,'FuturesInfo (3)'!$A$2:$O$80,15)*RI36</f>
        <v>0</v>
      </c>
      <c r="RM36" s="139">
        <f>VLOOKUP($A36,'FuturesInfo (3)'!$A$2:$O$80,15)*RK36</f>
        <v>0</v>
      </c>
      <c r="RN36" s="200">
        <f t="shared" si="129"/>
        <v>0</v>
      </c>
      <c r="RO36" s="200">
        <f t="shared" si="130"/>
        <v>0</v>
      </c>
      <c r="RP36" s="200">
        <f t="shared" si="131"/>
        <v>0</v>
      </c>
      <c r="RQ36" s="200">
        <f t="shared" si="132"/>
        <v>0</v>
      </c>
      <c r="RR36" s="200">
        <f t="shared" si="146"/>
        <v>0</v>
      </c>
    </row>
    <row r="37" spans="1:486"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2</v>
      </c>
      <c r="BP37">
        <f t="shared" si="71"/>
        <v>2</v>
      </c>
      <c r="BQ37" s="139">
        <f>VLOOKUP($A37,'FuturesInfo (3)'!$A$2:$O$80,15)*BP37</f>
        <v>172941.76120000001</v>
      </c>
      <c r="BR37" s="145">
        <f t="shared" si="90"/>
        <v>-448.54403942336035</v>
      </c>
      <c r="BT37">
        <f t="shared" si="91"/>
        <v>-1</v>
      </c>
      <c r="BU37">
        <v>-1</v>
      </c>
      <c r="BV37">
        <v>-1</v>
      </c>
      <c r="BW37">
        <v>1</v>
      </c>
      <c r="BX37">
        <f t="shared" si="72"/>
        <v>0</v>
      </c>
      <c r="BY37">
        <f t="shared" si="73"/>
        <v>0</v>
      </c>
      <c r="BZ37" s="188">
        <v>1.6168148747E-3</v>
      </c>
      <c r="CA37" s="2">
        <v>10</v>
      </c>
      <c r="CB37">
        <v>60</v>
      </c>
      <c r="CC37" t="str">
        <f t="shared" si="74"/>
        <v>TRUE</v>
      </c>
      <c r="CD37">
        <f>VLOOKUP($A37,'FuturesInfo (3)'!$A$2:$V$80,22)</f>
        <v>2</v>
      </c>
      <c r="CE37">
        <f t="shared" si="75"/>
        <v>2</v>
      </c>
      <c r="CF37">
        <f t="shared" si="75"/>
        <v>2</v>
      </c>
      <c r="CG37" s="139">
        <f>VLOOKUP($A37,'FuturesInfo (3)'!$A$2:$O$80,15)*CE37</f>
        <v>172941.76120000001</v>
      </c>
      <c r="CH37" s="145">
        <f t="shared" si="76"/>
        <v>-279.61481196497533</v>
      </c>
      <c r="CI37" s="145">
        <f t="shared" si="92"/>
        <v>-279.61481196497533</v>
      </c>
      <c r="CK37">
        <f t="shared" si="77"/>
        <v>-1</v>
      </c>
      <c r="CL37">
        <v>-1</v>
      </c>
      <c r="CM37">
        <v>-1</v>
      </c>
      <c r="CN37">
        <v>1</v>
      </c>
      <c r="CO37">
        <f t="shared" si="136"/>
        <v>0</v>
      </c>
      <c r="CP37">
        <f t="shared" si="78"/>
        <v>0</v>
      </c>
      <c r="CQ37" s="1">
        <v>1.30750605327E-2</v>
      </c>
      <c r="CR37" s="2">
        <v>10</v>
      </c>
      <c r="CS37">
        <v>60</v>
      </c>
      <c r="CT37" t="str">
        <f t="shared" si="79"/>
        <v>TRUE</v>
      </c>
      <c r="CU37">
        <f>VLOOKUP($A37,'FuturesInfo (3)'!$A$2:$V$80,22)</f>
        <v>2</v>
      </c>
      <c r="CV37">
        <f t="shared" si="80"/>
        <v>3</v>
      </c>
      <c r="CW37">
        <f t="shared" si="93"/>
        <v>2</v>
      </c>
      <c r="CX37" s="139">
        <f>VLOOKUP($A37,'FuturesInfo (3)'!$A$2:$O$80,15)*CW37</f>
        <v>172941.76120000001</v>
      </c>
      <c r="CY37" s="200">
        <f t="shared" si="94"/>
        <v>-2261.2239963217485</v>
      </c>
      <c r="CZ37" s="200">
        <f t="shared" si="95"/>
        <v>-2261.2239963217485</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2</v>
      </c>
      <c r="DM37">
        <f t="shared" si="84"/>
        <v>2</v>
      </c>
      <c r="DN37">
        <f t="shared" si="96"/>
        <v>2</v>
      </c>
      <c r="DO37" s="139">
        <f>VLOOKUP($A37,'FuturesInfo (3)'!$A$2:$O$80,15)*DN37</f>
        <v>172941.76120000001</v>
      </c>
      <c r="DP37" s="200">
        <f t="shared" si="85"/>
        <v>-220.44838903744926</v>
      </c>
      <c r="DQ37" s="200">
        <f t="shared" si="97"/>
        <v>220.44838903744926</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1273</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1273</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v>-1</v>
      </c>
      <c r="MU37" s="244">
        <v>-1</v>
      </c>
      <c r="MV37" s="218">
        <v>-1</v>
      </c>
      <c r="MW37" s="245">
        <v>-5</v>
      </c>
      <c r="MX37">
        <v>1</v>
      </c>
      <c r="MY37">
        <v>1</v>
      </c>
      <c r="MZ37" s="218">
        <v>1</v>
      </c>
      <c r="NA37">
        <v>0</v>
      </c>
      <c r="NB37">
        <v>0</v>
      </c>
      <c r="NC37">
        <v>1</v>
      </c>
      <c r="ND37">
        <v>1</v>
      </c>
      <c r="NE37" s="253">
        <v>9.4461488777700005E-3</v>
      </c>
      <c r="NF37" s="206">
        <v>42535</v>
      </c>
      <c r="NG37">
        <v>60</v>
      </c>
      <c r="NH37" t="s">
        <v>1273</v>
      </c>
      <c r="NI37">
        <v>1</v>
      </c>
      <c r="NJ37" s="257">
        <v>2</v>
      </c>
      <c r="NK37">
        <v>1</v>
      </c>
      <c r="NL37" s="139">
        <v>93452.813999999998</v>
      </c>
      <c r="NM37" s="139">
        <v>93452.813999999998</v>
      </c>
      <c r="NN37" s="200">
        <v>-882.76919409054858</v>
      </c>
      <c r="NO37" s="200">
        <v>-882.76919409054858</v>
      </c>
      <c r="NP37" s="200">
        <v>-882.76919409054858</v>
      </c>
      <c r="NQ37" s="200">
        <v>882.76919409054858</v>
      </c>
      <c r="NR37" s="200">
        <v>882.76919409054858</v>
      </c>
      <c r="NT37">
        <v>-1</v>
      </c>
      <c r="NU37" s="244">
        <v>-1</v>
      </c>
      <c r="NV37" s="218">
        <v>-1</v>
      </c>
      <c r="NW37" s="245">
        <v>-6</v>
      </c>
      <c r="NX37">
        <v>1</v>
      </c>
      <c r="NY37">
        <v>1</v>
      </c>
      <c r="NZ37" s="218">
        <v>1</v>
      </c>
      <c r="OA37">
        <v>0</v>
      </c>
      <c r="OB37">
        <v>0</v>
      </c>
      <c r="OC37">
        <v>1</v>
      </c>
      <c r="OD37">
        <v>1</v>
      </c>
      <c r="OE37" s="253">
        <v>5.4386947132700003E-3</v>
      </c>
      <c r="OF37" s="206">
        <v>42535</v>
      </c>
      <c r="OG37">
        <v>60</v>
      </c>
      <c r="OH37" t="s">
        <v>1273</v>
      </c>
      <c r="OI37">
        <v>1</v>
      </c>
      <c r="OJ37" s="257">
        <v>1</v>
      </c>
      <c r="OK37">
        <v>1</v>
      </c>
      <c r="OL37" s="139">
        <v>93452.813999999998</v>
      </c>
      <c r="OM37" s="139">
        <v>93452.813999999998</v>
      </c>
      <c r="ON37" s="200">
        <v>-508.26132544200465</v>
      </c>
      <c r="OO37" s="200">
        <v>-508.26132544200465</v>
      </c>
      <c r="OP37" s="200">
        <v>-508.26132544200465</v>
      </c>
      <c r="OQ37" s="200">
        <v>508.26132544200465</v>
      </c>
      <c r="OR37" s="200">
        <v>508.26132544200465</v>
      </c>
      <c r="OT37">
        <f t="shared" si="98"/>
        <v>-1</v>
      </c>
      <c r="OU37" s="244">
        <v>1</v>
      </c>
      <c r="OV37" s="218">
        <v>-1</v>
      </c>
      <c r="OW37" s="245">
        <v>-7</v>
      </c>
      <c r="OX37">
        <f t="shared" si="141"/>
        <v>-1</v>
      </c>
      <c r="OY37">
        <f t="shared" si="100"/>
        <v>1</v>
      </c>
      <c r="OZ37" s="218"/>
      <c r="PA37">
        <f t="shared" si="138"/>
        <v>0</v>
      </c>
      <c r="PB37">
        <f t="shared" si="101"/>
        <v>0</v>
      </c>
      <c r="PC37">
        <f t="shared" si="102"/>
        <v>0</v>
      </c>
      <c r="PD37">
        <f t="shared" si="103"/>
        <v>0</v>
      </c>
      <c r="PE37" s="253"/>
      <c r="PF37" s="206">
        <v>42535</v>
      </c>
      <c r="PG37">
        <v>60</v>
      </c>
      <c r="PH37" t="str">
        <f t="shared" si="86"/>
        <v>TRUE</v>
      </c>
      <c r="PI37">
        <f>VLOOKUP($A37,'FuturesInfo (3)'!$A$2:$V$80,22)</f>
        <v>2</v>
      </c>
      <c r="PJ37" s="257">
        <v>2</v>
      </c>
      <c r="PK37">
        <f t="shared" si="104"/>
        <v>2</v>
      </c>
      <c r="PL37" s="139">
        <f>VLOOKUP($A37,'FuturesInfo (3)'!$A$2:$O$80,15)*PI37</f>
        <v>172941.76120000001</v>
      </c>
      <c r="PM37" s="139">
        <f>VLOOKUP($A37,'FuturesInfo (3)'!$A$2:$O$80,15)*PK37</f>
        <v>172941.76120000001</v>
      </c>
      <c r="PN37" s="200">
        <f t="shared" si="105"/>
        <v>0</v>
      </c>
      <c r="PO37" s="200">
        <f t="shared" si="106"/>
        <v>0</v>
      </c>
      <c r="PP37" s="200">
        <f t="shared" si="107"/>
        <v>0</v>
      </c>
      <c r="PQ37" s="200">
        <f t="shared" si="108"/>
        <v>0</v>
      </c>
      <c r="PR37" s="200">
        <f t="shared" si="144"/>
        <v>0</v>
      </c>
      <c r="PT37">
        <f t="shared" si="110"/>
        <v>1</v>
      </c>
      <c r="PU37" s="244"/>
      <c r="PV37" s="218"/>
      <c r="PW37" s="245"/>
      <c r="PX37">
        <f t="shared" si="142"/>
        <v>0</v>
      </c>
      <c r="PY37">
        <f t="shared" si="112"/>
        <v>0</v>
      </c>
      <c r="PZ37" s="218"/>
      <c r="QA37">
        <f t="shared" si="139"/>
        <v>1</v>
      </c>
      <c r="QB37">
        <f t="shared" si="113"/>
        <v>1</v>
      </c>
      <c r="QC37">
        <f t="shared" si="114"/>
        <v>1</v>
      </c>
      <c r="QD37">
        <f t="shared" si="115"/>
        <v>1</v>
      </c>
      <c r="QE37" s="253"/>
      <c r="QF37" s="206"/>
      <c r="QG37">
        <v>60</v>
      </c>
      <c r="QH37" t="str">
        <f t="shared" si="87"/>
        <v>FALSE</v>
      </c>
      <c r="QI37">
        <f>VLOOKUP($A37,'FuturesInfo (3)'!$A$2:$V$80,22)</f>
        <v>2</v>
      </c>
      <c r="QJ37" s="257"/>
      <c r="QK37">
        <f t="shared" si="116"/>
        <v>2</v>
      </c>
      <c r="QL37" s="139">
        <f>VLOOKUP($A37,'FuturesInfo (3)'!$A$2:$O$80,15)*QI37</f>
        <v>172941.76120000001</v>
      </c>
      <c r="QM37" s="139">
        <f>VLOOKUP($A37,'FuturesInfo (3)'!$A$2:$O$80,15)*QK37</f>
        <v>172941.76120000001</v>
      </c>
      <c r="QN37" s="200">
        <f t="shared" si="117"/>
        <v>0</v>
      </c>
      <c r="QO37" s="200">
        <f t="shared" si="118"/>
        <v>0</v>
      </c>
      <c r="QP37" s="200">
        <f t="shared" si="119"/>
        <v>0</v>
      </c>
      <c r="QQ37" s="200">
        <f t="shared" si="120"/>
        <v>0</v>
      </c>
      <c r="QR37" s="200">
        <f t="shared" si="145"/>
        <v>0</v>
      </c>
      <c r="QT37">
        <f t="shared" si="122"/>
        <v>0</v>
      </c>
      <c r="QU37" s="244"/>
      <c r="QV37" s="218"/>
      <c r="QW37" s="245"/>
      <c r="QX37">
        <f t="shared" si="143"/>
        <v>0</v>
      </c>
      <c r="QY37">
        <f t="shared" si="124"/>
        <v>0</v>
      </c>
      <c r="QZ37" s="218"/>
      <c r="RA37">
        <f t="shared" si="140"/>
        <v>1</v>
      </c>
      <c r="RB37">
        <f t="shared" si="125"/>
        <v>1</v>
      </c>
      <c r="RC37">
        <f t="shared" si="126"/>
        <v>1</v>
      </c>
      <c r="RD37">
        <f t="shared" si="127"/>
        <v>1</v>
      </c>
      <c r="RE37" s="253"/>
      <c r="RF37" s="206"/>
      <c r="RG37">
        <v>60</v>
      </c>
      <c r="RH37" t="str">
        <f t="shared" si="88"/>
        <v>FALSE</v>
      </c>
      <c r="RI37">
        <f>VLOOKUP($A37,'FuturesInfo (3)'!$A$2:$V$80,22)</f>
        <v>2</v>
      </c>
      <c r="RJ37" s="257"/>
      <c r="RK37">
        <f t="shared" si="128"/>
        <v>2</v>
      </c>
      <c r="RL37" s="139">
        <f>VLOOKUP($A37,'FuturesInfo (3)'!$A$2:$O$80,15)*RI37</f>
        <v>172941.76120000001</v>
      </c>
      <c r="RM37" s="139">
        <f>VLOOKUP($A37,'FuturesInfo (3)'!$A$2:$O$80,15)*RK37</f>
        <v>172941.76120000001</v>
      </c>
      <c r="RN37" s="200">
        <f t="shared" si="129"/>
        <v>0</v>
      </c>
      <c r="RO37" s="200">
        <f t="shared" si="130"/>
        <v>0</v>
      </c>
      <c r="RP37" s="200">
        <f t="shared" si="131"/>
        <v>0</v>
      </c>
      <c r="RQ37" s="200">
        <f t="shared" si="132"/>
        <v>0</v>
      </c>
      <c r="RR37" s="200">
        <f t="shared" si="146"/>
        <v>0</v>
      </c>
    </row>
    <row r="38" spans="1:486"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340353.12799999997</v>
      </c>
      <c r="BR38" s="145">
        <f t="shared" si="90"/>
        <v>827.23761160134109</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340353.12799999997</v>
      </c>
      <c r="CH38" s="145">
        <f t="shared" si="76"/>
        <v>2063.0796573176899</v>
      </c>
      <c r="CI38" s="145">
        <f t="shared" si="92"/>
        <v>2063.0796573176899</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340353.12799999997</v>
      </c>
      <c r="CY38" s="200">
        <f t="shared" si="94"/>
        <v>-164.05195758348805</v>
      </c>
      <c r="CZ38" s="200">
        <f t="shared" si="95"/>
        <v>-164.05195758348805</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340353.12799999997</v>
      </c>
      <c r="DP38" s="200">
        <f t="shared" si="85"/>
        <v>-629.16910014399991</v>
      </c>
      <c r="DQ38" s="200">
        <f t="shared" si="97"/>
        <v>629.16910014399991</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1273</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1273</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v>1</v>
      </c>
      <c r="MU38" s="244">
        <v>1</v>
      </c>
      <c r="MV38" s="218">
        <v>1</v>
      </c>
      <c r="MW38" s="245">
        <v>3</v>
      </c>
      <c r="MX38">
        <v>-1</v>
      </c>
      <c r="MY38">
        <v>1</v>
      </c>
      <c r="MZ38" s="218">
        <v>-1</v>
      </c>
      <c r="NA38">
        <v>0</v>
      </c>
      <c r="NB38">
        <v>0</v>
      </c>
      <c r="NC38">
        <v>1</v>
      </c>
      <c r="ND38">
        <v>0</v>
      </c>
      <c r="NE38" s="253">
        <v>-3.6121367795800001E-3</v>
      </c>
      <c r="NF38" s="206">
        <v>42536</v>
      </c>
      <c r="NG38">
        <v>60</v>
      </c>
      <c r="NH38" t="s">
        <v>1273</v>
      </c>
      <c r="NI38">
        <v>2</v>
      </c>
      <c r="NJ38" s="257">
        <v>1</v>
      </c>
      <c r="NK38">
        <v>3</v>
      </c>
      <c r="NL38" s="139">
        <v>367834.32</v>
      </c>
      <c r="NM38" s="139">
        <v>551751.48</v>
      </c>
      <c r="NN38" s="200">
        <v>-1328.6678760637992</v>
      </c>
      <c r="NO38" s="200">
        <v>-1993.0018140956988</v>
      </c>
      <c r="NP38" s="200">
        <v>-1328.6678760637992</v>
      </c>
      <c r="NQ38" s="200">
        <v>1328.6678760637992</v>
      </c>
      <c r="NR38" s="200">
        <v>-1328.6678760637992</v>
      </c>
      <c r="NT38">
        <v>1</v>
      </c>
      <c r="NU38" s="244">
        <v>1</v>
      </c>
      <c r="NV38" s="218">
        <v>1</v>
      </c>
      <c r="NW38" s="245">
        <v>4</v>
      </c>
      <c r="NX38">
        <v>1</v>
      </c>
      <c r="NY38">
        <v>1</v>
      </c>
      <c r="NZ38" s="218">
        <v>-1</v>
      </c>
      <c r="OA38">
        <v>0</v>
      </c>
      <c r="OB38">
        <v>0</v>
      </c>
      <c r="OC38">
        <v>0</v>
      </c>
      <c r="OD38">
        <v>0</v>
      </c>
      <c r="OE38" s="253">
        <v>-3.46411020704E-3</v>
      </c>
      <c r="OF38" s="206">
        <v>42537</v>
      </c>
      <c r="OG38">
        <v>60</v>
      </c>
      <c r="OH38" t="s">
        <v>1273</v>
      </c>
      <c r="OI38">
        <v>2</v>
      </c>
      <c r="OJ38" s="257">
        <v>2</v>
      </c>
      <c r="OK38">
        <v>2</v>
      </c>
      <c r="OL38" s="139">
        <v>367834.32</v>
      </c>
      <c r="OM38" s="139">
        <v>367834.32</v>
      </c>
      <c r="ON38" s="200">
        <v>-1274.2186224116176</v>
      </c>
      <c r="OO38" s="200">
        <v>-1274.2186224116176</v>
      </c>
      <c r="OP38" s="200">
        <v>-1274.2186224116176</v>
      </c>
      <c r="OQ38" s="200">
        <v>-1274.2186224116176</v>
      </c>
      <c r="OR38" s="200">
        <v>-1274.2186224116176</v>
      </c>
      <c r="OT38">
        <f t="shared" si="98"/>
        <v>1</v>
      </c>
      <c r="OU38" s="244">
        <v>1</v>
      </c>
      <c r="OV38" s="218">
        <v>1</v>
      </c>
      <c r="OW38" s="245">
        <v>5</v>
      </c>
      <c r="OX38">
        <f t="shared" si="141"/>
        <v>-1</v>
      </c>
      <c r="OY38">
        <f t="shared" si="100"/>
        <v>1</v>
      </c>
      <c r="OZ38" s="218"/>
      <c r="PA38">
        <f t="shared" si="138"/>
        <v>0</v>
      </c>
      <c r="PB38">
        <f t="shared" si="101"/>
        <v>0</v>
      </c>
      <c r="PC38">
        <f t="shared" si="102"/>
        <v>0</v>
      </c>
      <c r="PD38">
        <f t="shared" si="103"/>
        <v>0</v>
      </c>
      <c r="PE38" s="253"/>
      <c r="PF38" s="206">
        <v>42537</v>
      </c>
      <c r="PG38">
        <v>60</v>
      </c>
      <c r="PH38" t="str">
        <f t="shared" si="86"/>
        <v>TRUE</v>
      </c>
      <c r="PI38">
        <f>VLOOKUP($A38,'FuturesInfo (3)'!$A$2:$V$80,22)</f>
        <v>2</v>
      </c>
      <c r="PJ38" s="257">
        <v>1</v>
      </c>
      <c r="PK38">
        <f t="shared" si="104"/>
        <v>3</v>
      </c>
      <c r="PL38" s="139">
        <f>VLOOKUP($A38,'FuturesInfo (3)'!$A$2:$O$80,15)*PI38</f>
        <v>340353.12799999997</v>
      </c>
      <c r="PM38" s="139">
        <f>VLOOKUP($A38,'FuturesInfo (3)'!$A$2:$O$80,15)*PK38</f>
        <v>510529.69199999992</v>
      </c>
      <c r="PN38" s="200">
        <f t="shared" si="105"/>
        <v>0</v>
      </c>
      <c r="PO38" s="200">
        <f t="shared" si="106"/>
        <v>0</v>
      </c>
      <c r="PP38" s="200">
        <f t="shared" si="107"/>
        <v>0</v>
      </c>
      <c r="PQ38" s="200">
        <f t="shared" si="108"/>
        <v>0</v>
      </c>
      <c r="PR38" s="200">
        <f t="shared" si="144"/>
        <v>0</v>
      </c>
      <c r="PT38">
        <f t="shared" si="110"/>
        <v>1</v>
      </c>
      <c r="PU38" s="244"/>
      <c r="PV38" s="218"/>
      <c r="PW38" s="245"/>
      <c r="PX38">
        <f t="shared" si="142"/>
        <v>0</v>
      </c>
      <c r="PY38">
        <f t="shared" si="112"/>
        <v>0</v>
      </c>
      <c r="PZ38" s="218"/>
      <c r="QA38">
        <f t="shared" si="139"/>
        <v>1</v>
      </c>
      <c r="QB38">
        <f t="shared" si="113"/>
        <v>1</v>
      </c>
      <c r="QC38">
        <f t="shared" si="114"/>
        <v>1</v>
      </c>
      <c r="QD38">
        <f t="shared" si="115"/>
        <v>1</v>
      </c>
      <c r="QE38" s="253"/>
      <c r="QF38" s="206"/>
      <c r="QG38">
        <v>60</v>
      </c>
      <c r="QH38" t="str">
        <f t="shared" si="87"/>
        <v>FALSE</v>
      </c>
      <c r="QI38">
        <f>VLOOKUP($A38,'FuturesInfo (3)'!$A$2:$V$80,22)</f>
        <v>2</v>
      </c>
      <c r="QJ38" s="257"/>
      <c r="QK38">
        <f t="shared" si="116"/>
        <v>2</v>
      </c>
      <c r="QL38" s="139">
        <f>VLOOKUP($A38,'FuturesInfo (3)'!$A$2:$O$80,15)*QI38</f>
        <v>340353.12799999997</v>
      </c>
      <c r="QM38" s="139">
        <f>VLOOKUP($A38,'FuturesInfo (3)'!$A$2:$O$80,15)*QK38</f>
        <v>340353.12799999997</v>
      </c>
      <c r="QN38" s="200">
        <f t="shared" si="117"/>
        <v>0</v>
      </c>
      <c r="QO38" s="200">
        <f t="shared" si="118"/>
        <v>0</v>
      </c>
      <c r="QP38" s="200">
        <f t="shared" si="119"/>
        <v>0</v>
      </c>
      <c r="QQ38" s="200">
        <f t="shared" si="120"/>
        <v>0</v>
      </c>
      <c r="QR38" s="200">
        <f t="shared" si="145"/>
        <v>0</v>
      </c>
      <c r="QT38">
        <f t="shared" si="122"/>
        <v>0</v>
      </c>
      <c r="QU38" s="244"/>
      <c r="QV38" s="218"/>
      <c r="QW38" s="245"/>
      <c r="QX38">
        <f t="shared" si="143"/>
        <v>0</v>
      </c>
      <c r="QY38">
        <f t="shared" si="124"/>
        <v>0</v>
      </c>
      <c r="QZ38" s="218"/>
      <c r="RA38">
        <f t="shared" si="140"/>
        <v>1</v>
      </c>
      <c r="RB38">
        <f t="shared" si="125"/>
        <v>1</v>
      </c>
      <c r="RC38">
        <f t="shared" si="126"/>
        <v>1</v>
      </c>
      <c r="RD38">
        <f t="shared" si="127"/>
        <v>1</v>
      </c>
      <c r="RE38" s="253"/>
      <c r="RF38" s="206"/>
      <c r="RG38">
        <v>60</v>
      </c>
      <c r="RH38" t="str">
        <f t="shared" si="88"/>
        <v>FALSE</v>
      </c>
      <c r="RI38">
        <f>VLOOKUP($A38,'FuturesInfo (3)'!$A$2:$V$80,22)</f>
        <v>2</v>
      </c>
      <c r="RJ38" s="257"/>
      <c r="RK38">
        <f t="shared" si="128"/>
        <v>2</v>
      </c>
      <c r="RL38" s="139">
        <f>VLOOKUP($A38,'FuturesInfo (3)'!$A$2:$O$80,15)*RI38</f>
        <v>340353.12799999997</v>
      </c>
      <c r="RM38" s="139">
        <f>VLOOKUP($A38,'FuturesInfo (3)'!$A$2:$O$80,15)*RK38</f>
        <v>340353.12799999997</v>
      </c>
      <c r="RN38" s="200">
        <f t="shared" si="129"/>
        <v>0</v>
      </c>
      <c r="RO38" s="200">
        <f t="shared" si="130"/>
        <v>0</v>
      </c>
      <c r="RP38" s="200">
        <f t="shared" si="131"/>
        <v>0</v>
      </c>
      <c r="RQ38" s="200">
        <f t="shared" si="132"/>
        <v>0</v>
      </c>
      <c r="RR38" s="200">
        <f t="shared" si="146"/>
        <v>0</v>
      </c>
    </row>
    <row r="39" spans="1:486"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1273</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1273</v>
      </c>
      <c r="MI39">
        <v>0</v>
      </c>
      <c r="MJ39" s="257">
        <v>2</v>
      </c>
      <c r="MK39">
        <v>0</v>
      </c>
      <c r="ML39" s="139">
        <v>0</v>
      </c>
      <c r="MM39" s="139">
        <v>0</v>
      </c>
      <c r="MN39" s="200">
        <v>0</v>
      </c>
      <c r="MO39" s="200">
        <v>0</v>
      </c>
      <c r="MP39" s="200">
        <v>0</v>
      </c>
      <c r="MQ39" s="200">
        <v>0</v>
      </c>
      <c r="MR39" s="200">
        <v>0</v>
      </c>
      <c r="MT39">
        <v>-1</v>
      </c>
      <c r="MU39" s="244">
        <v>1</v>
      </c>
      <c r="MV39" s="218">
        <v>1</v>
      </c>
      <c r="MW39" s="245">
        <v>3</v>
      </c>
      <c r="MX39">
        <v>-1</v>
      </c>
      <c r="MY39">
        <v>1</v>
      </c>
      <c r="MZ39" s="218">
        <v>1</v>
      </c>
      <c r="NA39">
        <v>1</v>
      </c>
      <c r="NB39">
        <v>1</v>
      </c>
      <c r="NC39">
        <v>0</v>
      </c>
      <c r="ND39">
        <v>1</v>
      </c>
      <c r="NE39" s="253">
        <v>0</v>
      </c>
      <c r="NF39" s="206">
        <v>42514</v>
      </c>
      <c r="NG39">
        <v>60</v>
      </c>
      <c r="NH39" t="s">
        <v>1273</v>
      </c>
      <c r="NI39">
        <v>0</v>
      </c>
      <c r="NJ39" s="257">
        <v>1</v>
      </c>
      <c r="NK39">
        <v>0</v>
      </c>
      <c r="NL39" s="139">
        <v>0</v>
      </c>
      <c r="NM39" s="139">
        <v>0</v>
      </c>
      <c r="NN39" s="200">
        <v>0</v>
      </c>
      <c r="NO39" s="200">
        <v>0</v>
      </c>
      <c r="NP39" s="200">
        <v>0</v>
      </c>
      <c r="NQ39" s="200">
        <v>0</v>
      </c>
      <c r="NR39" s="200">
        <v>0</v>
      </c>
      <c r="NT39">
        <v>1</v>
      </c>
      <c r="NU39" s="244">
        <v>-1</v>
      </c>
      <c r="NV39" s="218">
        <v>1</v>
      </c>
      <c r="NW39" s="245">
        <v>4</v>
      </c>
      <c r="NX39">
        <v>1</v>
      </c>
      <c r="NY39">
        <v>1</v>
      </c>
      <c r="NZ39" s="218">
        <v>1</v>
      </c>
      <c r="OA39">
        <v>0</v>
      </c>
      <c r="OB39">
        <v>1</v>
      </c>
      <c r="OC39">
        <v>1</v>
      </c>
      <c r="OD39">
        <v>1</v>
      </c>
      <c r="OE39" s="253">
        <v>0</v>
      </c>
      <c r="OF39" s="206">
        <v>42537</v>
      </c>
      <c r="OG39">
        <v>60</v>
      </c>
      <c r="OH39" t="s">
        <v>1273</v>
      </c>
      <c r="OI39">
        <v>0</v>
      </c>
      <c r="OJ39" s="257">
        <v>1</v>
      </c>
      <c r="OK39">
        <v>0</v>
      </c>
      <c r="OL39" s="139">
        <v>0</v>
      </c>
      <c r="OM39" s="139">
        <v>0</v>
      </c>
      <c r="ON39" s="200">
        <v>0</v>
      </c>
      <c r="OO39" s="200">
        <v>0</v>
      </c>
      <c r="OP39" s="200">
        <v>0</v>
      </c>
      <c r="OQ39" s="200">
        <v>0</v>
      </c>
      <c r="OR39" s="200">
        <v>0</v>
      </c>
      <c r="OT39">
        <f t="shared" si="98"/>
        <v>-1</v>
      </c>
      <c r="OU39" s="244">
        <v>-1</v>
      </c>
      <c r="OV39" s="218">
        <v>1</v>
      </c>
      <c r="OW39" s="245">
        <v>5</v>
      </c>
      <c r="OX39">
        <f t="shared" si="141"/>
        <v>-1</v>
      </c>
      <c r="OY39">
        <f t="shared" si="100"/>
        <v>1</v>
      </c>
      <c r="OZ39" s="218"/>
      <c r="PA39">
        <f t="shared" si="138"/>
        <v>0</v>
      </c>
      <c r="PB39">
        <f t="shared" si="101"/>
        <v>0</v>
      </c>
      <c r="PC39">
        <f t="shared" si="102"/>
        <v>0</v>
      </c>
      <c r="PD39">
        <f t="shared" si="103"/>
        <v>0</v>
      </c>
      <c r="PE39" s="253"/>
      <c r="PF39" s="206">
        <v>42537</v>
      </c>
      <c r="PG39">
        <v>60</v>
      </c>
      <c r="PH39" t="str">
        <f t="shared" si="86"/>
        <v>TRUE</v>
      </c>
      <c r="PI39">
        <f>VLOOKUP($A39,'FuturesInfo (3)'!$A$2:$V$80,22)</f>
        <v>0</v>
      </c>
      <c r="PJ39" s="257">
        <v>1</v>
      </c>
      <c r="PK39">
        <f t="shared" si="104"/>
        <v>0</v>
      </c>
      <c r="PL39" s="139">
        <f>VLOOKUP($A39,'FuturesInfo (3)'!$A$2:$O$80,15)*PI39</f>
        <v>0</v>
      </c>
      <c r="PM39" s="139">
        <f>VLOOKUP($A39,'FuturesInfo (3)'!$A$2:$O$80,15)*PK39</f>
        <v>0</v>
      </c>
      <c r="PN39" s="200">
        <f t="shared" si="105"/>
        <v>0</v>
      </c>
      <c r="PO39" s="200">
        <f t="shared" si="106"/>
        <v>0</v>
      </c>
      <c r="PP39" s="200">
        <f t="shared" si="107"/>
        <v>0</v>
      </c>
      <c r="PQ39" s="200">
        <f t="shared" si="108"/>
        <v>0</v>
      </c>
      <c r="PR39" s="200">
        <f t="shared" si="144"/>
        <v>0</v>
      </c>
      <c r="PT39">
        <f t="shared" si="110"/>
        <v>-1</v>
      </c>
      <c r="PU39" s="244"/>
      <c r="PV39" s="218"/>
      <c r="PW39" s="245"/>
      <c r="PX39">
        <f t="shared" si="142"/>
        <v>0</v>
      </c>
      <c r="PY39">
        <f t="shared" si="112"/>
        <v>0</v>
      </c>
      <c r="PZ39" s="218"/>
      <c r="QA39">
        <f t="shared" si="139"/>
        <v>1</v>
      </c>
      <c r="QB39">
        <f t="shared" si="113"/>
        <v>1</v>
      </c>
      <c r="QC39">
        <f t="shared" si="114"/>
        <v>1</v>
      </c>
      <c r="QD39">
        <f t="shared" si="115"/>
        <v>1</v>
      </c>
      <c r="QE39" s="253"/>
      <c r="QF39" s="206"/>
      <c r="QG39">
        <v>60</v>
      </c>
      <c r="QH39" t="str">
        <f t="shared" si="87"/>
        <v>FALSE</v>
      </c>
      <c r="QI39">
        <f>VLOOKUP($A39,'FuturesInfo (3)'!$A$2:$V$80,22)</f>
        <v>0</v>
      </c>
      <c r="QJ39" s="257"/>
      <c r="QK39">
        <f t="shared" si="116"/>
        <v>0</v>
      </c>
      <c r="QL39" s="139">
        <f>VLOOKUP($A39,'FuturesInfo (3)'!$A$2:$O$80,15)*QI39</f>
        <v>0</v>
      </c>
      <c r="QM39" s="139">
        <f>VLOOKUP($A39,'FuturesInfo (3)'!$A$2:$O$80,15)*QK39</f>
        <v>0</v>
      </c>
      <c r="QN39" s="200">
        <f t="shared" si="117"/>
        <v>0</v>
      </c>
      <c r="QO39" s="200">
        <f t="shared" si="118"/>
        <v>0</v>
      </c>
      <c r="QP39" s="200">
        <f t="shared" si="119"/>
        <v>0</v>
      </c>
      <c r="QQ39" s="200">
        <f t="shared" si="120"/>
        <v>0</v>
      </c>
      <c r="QR39" s="200">
        <f t="shared" si="145"/>
        <v>0</v>
      </c>
      <c r="QT39">
        <f t="shared" si="122"/>
        <v>0</v>
      </c>
      <c r="QU39" s="244"/>
      <c r="QV39" s="218"/>
      <c r="QW39" s="245"/>
      <c r="QX39">
        <f t="shared" si="143"/>
        <v>0</v>
      </c>
      <c r="QY39">
        <f t="shared" si="124"/>
        <v>0</v>
      </c>
      <c r="QZ39" s="218"/>
      <c r="RA39">
        <f t="shared" si="140"/>
        <v>1</v>
      </c>
      <c r="RB39">
        <f t="shared" si="125"/>
        <v>1</v>
      </c>
      <c r="RC39">
        <f t="shared" si="126"/>
        <v>1</v>
      </c>
      <c r="RD39">
        <f t="shared" si="127"/>
        <v>1</v>
      </c>
      <c r="RE39" s="253"/>
      <c r="RF39" s="206"/>
      <c r="RG39">
        <v>60</v>
      </c>
      <c r="RH39" t="str">
        <f t="shared" si="88"/>
        <v>FALSE</v>
      </c>
      <c r="RI39">
        <f>VLOOKUP($A39,'FuturesInfo (3)'!$A$2:$V$80,22)</f>
        <v>0</v>
      </c>
      <c r="RJ39" s="257"/>
      <c r="RK39">
        <f t="shared" si="128"/>
        <v>0</v>
      </c>
      <c r="RL39" s="139">
        <f>VLOOKUP($A39,'FuturesInfo (3)'!$A$2:$O$80,15)*RI39</f>
        <v>0</v>
      </c>
      <c r="RM39" s="139">
        <f>VLOOKUP($A39,'FuturesInfo (3)'!$A$2:$O$80,15)*RK39</f>
        <v>0</v>
      </c>
      <c r="RN39" s="200">
        <f t="shared" si="129"/>
        <v>0</v>
      </c>
      <c r="RO39" s="200">
        <f t="shared" si="130"/>
        <v>0</v>
      </c>
      <c r="RP39" s="200">
        <f t="shared" si="131"/>
        <v>0</v>
      </c>
      <c r="RQ39" s="200">
        <f t="shared" si="132"/>
        <v>0</v>
      </c>
      <c r="RR39" s="200">
        <f t="shared" si="146"/>
        <v>0</v>
      </c>
    </row>
    <row r="40" spans="1:486"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846507.8125</v>
      </c>
      <c r="BR40" s="145">
        <f t="shared" si="90"/>
        <v>-1157.6363677030934</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846507.8125</v>
      </c>
      <c r="CH40" s="145">
        <f t="shared" si="76"/>
        <v>4789.3724190327257</v>
      </c>
      <c r="CI40" s="145">
        <f t="shared" si="92"/>
        <v>4789.3724190327257</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846507.8125</v>
      </c>
      <c r="CY40" s="200">
        <f t="shared" si="94"/>
        <v>164.22163977638021</v>
      </c>
      <c r="CZ40" s="200">
        <f t="shared" si="95"/>
        <v>-164.22163977638021</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846507.8125</v>
      </c>
      <c r="DP40" s="200">
        <f t="shared" si="85"/>
        <v>438.00934609671384</v>
      </c>
      <c r="DQ40" s="200">
        <f t="shared" si="97"/>
        <v>438.00934609671384</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1273</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1273</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v>-1</v>
      </c>
      <c r="MU40" s="244">
        <v>1</v>
      </c>
      <c r="MV40" s="218">
        <v>1</v>
      </c>
      <c r="MW40" s="245">
        <v>-3</v>
      </c>
      <c r="MX40">
        <v>-1</v>
      </c>
      <c r="MY40">
        <v>-1</v>
      </c>
      <c r="MZ40" s="218">
        <v>1</v>
      </c>
      <c r="NA40">
        <v>1</v>
      </c>
      <c r="NB40">
        <v>1</v>
      </c>
      <c r="NC40">
        <v>0</v>
      </c>
      <c r="ND40">
        <v>0</v>
      </c>
      <c r="NE40" s="253">
        <v>5.8038305281499995E-4</v>
      </c>
      <c r="NF40" s="206">
        <v>42508</v>
      </c>
      <c r="NG40">
        <v>60</v>
      </c>
      <c r="NH40" t="s">
        <v>1273</v>
      </c>
      <c r="NI40">
        <v>7</v>
      </c>
      <c r="NJ40" s="257">
        <v>2</v>
      </c>
      <c r="NK40">
        <v>5</v>
      </c>
      <c r="NL40" s="139">
        <v>846507.8125</v>
      </c>
      <c r="NM40" s="139">
        <v>604648.4375</v>
      </c>
      <c r="NN40" s="200">
        <v>491.29878845049757</v>
      </c>
      <c r="NO40" s="200">
        <v>350.92770603606971</v>
      </c>
      <c r="NP40" s="200">
        <v>491.29878845049757</v>
      </c>
      <c r="NQ40" s="200">
        <v>-491.29878845049757</v>
      </c>
      <c r="NR40" s="200">
        <v>-491.29878845049757</v>
      </c>
      <c r="NT40">
        <v>1</v>
      </c>
      <c r="NU40" s="244">
        <v>1</v>
      </c>
      <c r="NV40" s="218">
        <v>1</v>
      </c>
      <c r="NW40" s="245">
        <v>-4</v>
      </c>
      <c r="NX40">
        <v>1</v>
      </c>
      <c r="NY40">
        <v>-1</v>
      </c>
      <c r="NZ40" s="218">
        <v>-1</v>
      </c>
      <c r="OA40">
        <v>0</v>
      </c>
      <c r="OB40">
        <v>0</v>
      </c>
      <c r="OC40">
        <v>0</v>
      </c>
      <c r="OD40">
        <v>1</v>
      </c>
      <c r="OE40" s="253">
        <v>-2.3846352152599999E-3</v>
      </c>
      <c r="OF40" s="206">
        <v>42537</v>
      </c>
      <c r="OG40">
        <v>60</v>
      </c>
      <c r="OH40" t="s">
        <v>1273</v>
      </c>
      <c r="OI40">
        <v>7</v>
      </c>
      <c r="OJ40" s="257">
        <v>2</v>
      </c>
      <c r="OK40">
        <v>5</v>
      </c>
      <c r="OL40" s="139">
        <v>846507.8125</v>
      </c>
      <c r="OM40" s="139">
        <v>604648.4375</v>
      </c>
      <c r="ON40" s="200">
        <v>-2018.6123396802091</v>
      </c>
      <c r="OO40" s="200">
        <v>-1441.8659569144352</v>
      </c>
      <c r="OP40" s="200">
        <v>-2018.6123396802091</v>
      </c>
      <c r="OQ40" s="200">
        <v>-2018.6123396802091</v>
      </c>
      <c r="OR40" s="200">
        <v>2018.6123396802091</v>
      </c>
      <c r="OT40">
        <f t="shared" si="98"/>
        <v>1</v>
      </c>
      <c r="OU40" s="244">
        <v>-1</v>
      </c>
      <c r="OV40" s="218">
        <v>1</v>
      </c>
      <c r="OW40" s="245">
        <v>-5</v>
      </c>
      <c r="OX40">
        <f t="shared" si="141"/>
        <v>-1</v>
      </c>
      <c r="OY40">
        <f t="shared" si="100"/>
        <v>-1</v>
      </c>
      <c r="OZ40" s="218"/>
      <c r="PA40">
        <f t="shared" si="138"/>
        <v>0</v>
      </c>
      <c r="PB40">
        <f t="shared" si="101"/>
        <v>0</v>
      </c>
      <c r="PC40">
        <f t="shared" si="102"/>
        <v>0</v>
      </c>
      <c r="PD40">
        <f t="shared" si="103"/>
        <v>0</v>
      </c>
      <c r="PE40" s="253"/>
      <c r="PF40" s="206">
        <v>42537</v>
      </c>
      <c r="PG40">
        <v>60</v>
      </c>
      <c r="PH40" t="str">
        <f t="shared" si="86"/>
        <v>TRUE</v>
      </c>
      <c r="PI40">
        <f>VLOOKUP($A40,'FuturesInfo (3)'!$A$2:$V$80,22)</f>
        <v>7</v>
      </c>
      <c r="PJ40" s="257">
        <v>2</v>
      </c>
      <c r="PK40">
        <f t="shared" si="104"/>
        <v>5</v>
      </c>
      <c r="PL40" s="139">
        <f>VLOOKUP($A40,'FuturesInfo (3)'!$A$2:$O$80,15)*PI40</f>
        <v>846507.8125</v>
      </c>
      <c r="PM40" s="139">
        <f>VLOOKUP($A40,'FuturesInfo (3)'!$A$2:$O$80,15)*PK40</f>
        <v>604648.4375</v>
      </c>
      <c r="PN40" s="200">
        <f t="shared" si="105"/>
        <v>0</v>
      </c>
      <c r="PO40" s="200">
        <f t="shared" si="106"/>
        <v>0</v>
      </c>
      <c r="PP40" s="200">
        <f t="shared" si="107"/>
        <v>0</v>
      </c>
      <c r="PQ40" s="200">
        <f t="shared" si="108"/>
        <v>0</v>
      </c>
      <c r="PR40" s="200">
        <f t="shared" si="144"/>
        <v>0</v>
      </c>
      <c r="PT40">
        <f t="shared" si="110"/>
        <v>-1</v>
      </c>
      <c r="PU40" s="244"/>
      <c r="PV40" s="218"/>
      <c r="PW40" s="245"/>
      <c r="PX40">
        <f t="shared" si="142"/>
        <v>0</v>
      </c>
      <c r="PY40">
        <f t="shared" si="112"/>
        <v>0</v>
      </c>
      <c r="PZ40" s="218"/>
      <c r="QA40">
        <f t="shared" si="139"/>
        <v>1</v>
      </c>
      <c r="QB40">
        <f t="shared" si="113"/>
        <v>1</v>
      </c>
      <c r="QC40">
        <f t="shared" si="114"/>
        <v>1</v>
      </c>
      <c r="QD40">
        <f t="shared" si="115"/>
        <v>1</v>
      </c>
      <c r="QE40" s="253"/>
      <c r="QF40" s="206"/>
      <c r="QG40">
        <v>60</v>
      </c>
      <c r="QH40" t="str">
        <f t="shared" si="87"/>
        <v>FALSE</v>
      </c>
      <c r="QI40">
        <f>VLOOKUP($A40,'FuturesInfo (3)'!$A$2:$V$80,22)</f>
        <v>7</v>
      </c>
      <c r="QJ40" s="257"/>
      <c r="QK40">
        <f t="shared" si="116"/>
        <v>5</v>
      </c>
      <c r="QL40" s="139">
        <f>VLOOKUP($A40,'FuturesInfo (3)'!$A$2:$O$80,15)*QI40</f>
        <v>846507.8125</v>
      </c>
      <c r="QM40" s="139">
        <f>VLOOKUP($A40,'FuturesInfo (3)'!$A$2:$O$80,15)*QK40</f>
        <v>604648.4375</v>
      </c>
      <c r="QN40" s="200">
        <f t="shared" si="117"/>
        <v>0</v>
      </c>
      <c r="QO40" s="200">
        <f t="shared" si="118"/>
        <v>0</v>
      </c>
      <c r="QP40" s="200">
        <f t="shared" si="119"/>
        <v>0</v>
      </c>
      <c r="QQ40" s="200">
        <f t="shared" si="120"/>
        <v>0</v>
      </c>
      <c r="QR40" s="200">
        <f t="shared" si="145"/>
        <v>0</v>
      </c>
      <c r="QT40">
        <f t="shared" si="122"/>
        <v>0</v>
      </c>
      <c r="QU40" s="244"/>
      <c r="QV40" s="218"/>
      <c r="QW40" s="245"/>
      <c r="QX40">
        <f t="shared" si="143"/>
        <v>0</v>
      </c>
      <c r="QY40">
        <f t="shared" si="124"/>
        <v>0</v>
      </c>
      <c r="QZ40" s="218"/>
      <c r="RA40">
        <f t="shared" si="140"/>
        <v>1</v>
      </c>
      <c r="RB40">
        <f t="shared" si="125"/>
        <v>1</v>
      </c>
      <c r="RC40">
        <f t="shared" si="126"/>
        <v>1</v>
      </c>
      <c r="RD40">
        <f t="shared" si="127"/>
        <v>1</v>
      </c>
      <c r="RE40" s="253"/>
      <c r="RF40" s="206"/>
      <c r="RG40">
        <v>60</v>
      </c>
      <c r="RH40" t="str">
        <f t="shared" si="88"/>
        <v>FALSE</v>
      </c>
      <c r="RI40">
        <f>VLOOKUP($A40,'FuturesInfo (3)'!$A$2:$V$80,22)</f>
        <v>7</v>
      </c>
      <c r="RJ40" s="257"/>
      <c r="RK40">
        <f t="shared" si="128"/>
        <v>5</v>
      </c>
      <c r="RL40" s="139">
        <f>VLOOKUP($A40,'FuturesInfo (3)'!$A$2:$O$80,15)*RI40</f>
        <v>846507.8125</v>
      </c>
      <c r="RM40" s="139">
        <f>VLOOKUP($A40,'FuturesInfo (3)'!$A$2:$O$80,15)*RK40</f>
        <v>604648.4375</v>
      </c>
      <c r="RN40" s="200">
        <f t="shared" si="129"/>
        <v>0</v>
      </c>
      <c r="RO40" s="200">
        <f t="shared" si="130"/>
        <v>0</v>
      </c>
      <c r="RP40" s="200">
        <f t="shared" si="131"/>
        <v>0</v>
      </c>
      <c r="RQ40" s="200">
        <f t="shared" si="132"/>
        <v>0</v>
      </c>
      <c r="RR40" s="200">
        <f t="shared" si="146"/>
        <v>0</v>
      </c>
    </row>
    <row r="41" spans="1:486"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126309.99999999999</v>
      </c>
      <c r="BR41" s="145">
        <f t="shared" si="90"/>
        <v>218.36749814755538</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126309.99999999999</v>
      </c>
      <c r="CH41" s="145">
        <f t="shared" si="76"/>
        <v>-3156.1875309259217</v>
      </c>
      <c r="CI41" s="145">
        <f t="shared" si="92"/>
        <v>3156.1875309259217</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126309.99999999999</v>
      </c>
      <c r="CY41" s="200">
        <f t="shared" si="94"/>
        <v>457.31354091237404</v>
      </c>
      <c r="CZ41" s="200">
        <f t="shared" si="95"/>
        <v>457.31354091237404</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126309.99999999999</v>
      </c>
      <c r="DP41" s="200">
        <f t="shared" si="85"/>
        <v>-40.503447170157536</v>
      </c>
      <c r="DQ41" s="200">
        <f t="shared" si="97"/>
        <v>-40.503447170157536</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1273</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1273</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v>-1</v>
      </c>
      <c r="MU41" s="244">
        <v>-1</v>
      </c>
      <c r="MV41" s="218">
        <v>-1</v>
      </c>
      <c r="MW41" s="245">
        <v>-3</v>
      </c>
      <c r="MX41">
        <v>-1</v>
      </c>
      <c r="MY41">
        <v>1</v>
      </c>
      <c r="MZ41" s="218">
        <v>-1</v>
      </c>
      <c r="NA41">
        <v>1</v>
      </c>
      <c r="NB41">
        <v>1</v>
      </c>
      <c r="NC41">
        <v>1</v>
      </c>
      <c r="ND41">
        <v>0</v>
      </c>
      <c r="NE41" s="253">
        <v>-1.9646365422399999E-3</v>
      </c>
      <c r="NF41" s="206">
        <v>42534</v>
      </c>
      <c r="NG41">
        <v>60</v>
      </c>
      <c r="NH41" t="s">
        <v>1273</v>
      </c>
      <c r="NI41">
        <v>1</v>
      </c>
      <c r="NJ41" s="257">
        <v>2</v>
      </c>
      <c r="NK41">
        <v>1</v>
      </c>
      <c r="NL41" s="139">
        <v>126309.99999999999</v>
      </c>
      <c r="NM41" s="139">
        <v>126309.99999999999</v>
      </c>
      <c r="NN41" s="200">
        <v>248.15324165033437</v>
      </c>
      <c r="NO41" s="200">
        <v>248.15324165033437</v>
      </c>
      <c r="NP41" s="200">
        <v>248.15324165033437</v>
      </c>
      <c r="NQ41" s="200">
        <v>248.15324165033437</v>
      </c>
      <c r="NR41" s="200">
        <v>-248.15324165033437</v>
      </c>
      <c r="NT41">
        <v>-1</v>
      </c>
      <c r="NU41" s="244">
        <v>-1</v>
      </c>
      <c r="NV41" s="218">
        <v>-1</v>
      </c>
      <c r="NW41" s="245">
        <v>-4</v>
      </c>
      <c r="NX41">
        <v>-1</v>
      </c>
      <c r="NY41">
        <v>1</v>
      </c>
      <c r="NZ41" s="218">
        <v>-1</v>
      </c>
      <c r="OA41">
        <v>1</v>
      </c>
      <c r="OB41">
        <v>1</v>
      </c>
      <c r="OC41">
        <v>1</v>
      </c>
      <c r="OD41">
        <v>0</v>
      </c>
      <c r="OE41" s="253">
        <v>-5.4330708661399999E-3</v>
      </c>
      <c r="OF41" s="206">
        <v>42537</v>
      </c>
      <c r="OG41">
        <v>60</v>
      </c>
      <c r="OH41" t="s">
        <v>1273</v>
      </c>
      <c r="OI41">
        <v>1</v>
      </c>
      <c r="OJ41" s="257">
        <v>2</v>
      </c>
      <c r="OK41">
        <v>1</v>
      </c>
      <c r="OL41" s="139">
        <v>126309.99999999999</v>
      </c>
      <c r="OM41" s="139">
        <v>126309.99999999999</v>
      </c>
      <c r="ON41" s="200">
        <v>686.25118110214328</v>
      </c>
      <c r="OO41" s="200">
        <v>686.25118110214328</v>
      </c>
      <c r="OP41" s="200">
        <v>686.25118110214328</v>
      </c>
      <c r="OQ41" s="200">
        <v>686.25118110214328</v>
      </c>
      <c r="OR41" s="200">
        <v>-686.25118110214328</v>
      </c>
      <c r="OT41">
        <f t="shared" si="98"/>
        <v>-1</v>
      </c>
      <c r="OU41" s="244">
        <v>-1</v>
      </c>
      <c r="OV41" s="218">
        <v>-1</v>
      </c>
      <c r="OW41" s="245">
        <v>-5</v>
      </c>
      <c r="OX41">
        <f t="shared" si="141"/>
        <v>-1</v>
      </c>
      <c r="OY41">
        <f t="shared" si="100"/>
        <v>1</v>
      </c>
      <c r="OZ41" s="218"/>
      <c r="PA41">
        <f t="shared" si="138"/>
        <v>0</v>
      </c>
      <c r="PB41">
        <f t="shared" si="101"/>
        <v>0</v>
      </c>
      <c r="PC41">
        <f t="shared" si="102"/>
        <v>0</v>
      </c>
      <c r="PD41">
        <f t="shared" si="103"/>
        <v>0</v>
      </c>
      <c r="PE41" s="253"/>
      <c r="PF41" s="206">
        <v>42537</v>
      </c>
      <c r="PG41">
        <v>60</v>
      </c>
      <c r="PH41" t="str">
        <f t="shared" si="86"/>
        <v>TRUE</v>
      </c>
      <c r="PI41">
        <f>VLOOKUP($A41,'FuturesInfo (3)'!$A$2:$V$80,22)</f>
        <v>1</v>
      </c>
      <c r="PJ41" s="257">
        <v>2</v>
      </c>
      <c r="PK41">
        <f t="shared" si="104"/>
        <v>1</v>
      </c>
      <c r="PL41" s="139">
        <f>VLOOKUP($A41,'FuturesInfo (3)'!$A$2:$O$80,15)*PI41</f>
        <v>126309.99999999999</v>
      </c>
      <c r="PM41" s="139">
        <f>VLOOKUP($A41,'FuturesInfo (3)'!$A$2:$O$80,15)*PK41</f>
        <v>126309.99999999999</v>
      </c>
      <c r="PN41" s="200">
        <f t="shared" si="105"/>
        <v>0</v>
      </c>
      <c r="PO41" s="200">
        <f t="shared" si="106"/>
        <v>0</v>
      </c>
      <c r="PP41" s="200">
        <f t="shared" si="107"/>
        <v>0</v>
      </c>
      <c r="PQ41" s="200">
        <f t="shared" si="108"/>
        <v>0</v>
      </c>
      <c r="PR41" s="200">
        <f t="shared" si="144"/>
        <v>0</v>
      </c>
      <c r="PT41">
        <f t="shared" si="110"/>
        <v>-1</v>
      </c>
      <c r="PU41" s="244"/>
      <c r="PV41" s="218"/>
      <c r="PW41" s="245"/>
      <c r="PX41">
        <f t="shared" si="142"/>
        <v>0</v>
      </c>
      <c r="PY41">
        <f t="shared" si="112"/>
        <v>0</v>
      </c>
      <c r="PZ41" s="218"/>
      <c r="QA41">
        <f t="shared" si="139"/>
        <v>1</v>
      </c>
      <c r="QB41">
        <f t="shared" si="113"/>
        <v>1</v>
      </c>
      <c r="QC41">
        <f t="shared" si="114"/>
        <v>1</v>
      </c>
      <c r="QD41">
        <f t="shared" si="115"/>
        <v>1</v>
      </c>
      <c r="QE41" s="253"/>
      <c r="QF41" s="206"/>
      <c r="QG41">
        <v>60</v>
      </c>
      <c r="QH41" t="str">
        <f t="shared" si="87"/>
        <v>FALSE</v>
      </c>
      <c r="QI41">
        <f>VLOOKUP($A41,'FuturesInfo (3)'!$A$2:$V$80,22)</f>
        <v>1</v>
      </c>
      <c r="QJ41" s="257"/>
      <c r="QK41">
        <f t="shared" si="116"/>
        <v>1</v>
      </c>
      <c r="QL41" s="139">
        <f>VLOOKUP($A41,'FuturesInfo (3)'!$A$2:$O$80,15)*QI41</f>
        <v>126309.99999999999</v>
      </c>
      <c r="QM41" s="139">
        <f>VLOOKUP($A41,'FuturesInfo (3)'!$A$2:$O$80,15)*QK41</f>
        <v>126309.99999999999</v>
      </c>
      <c r="QN41" s="200">
        <f t="shared" si="117"/>
        <v>0</v>
      </c>
      <c r="QO41" s="200">
        <f t="shared" si="118"/>
        <v>0</v>
      </c>
      <c r="QP41" s="200">
        <f t="shared" si="119"/>
        <v>0</v>
      </c>
      <c r="QQ41" s="200">
        <f t="shared" si="120"/>
        <v>0</v>
      </c>
      <c r="QR41" s="200">
        <f t="shared" si="145"/>
        <v>0</v>
      </c>
      <c r="QT41">
        <f t="shared" si="122"/>
        <v>0</v>
      </c>
      <c r="QU41" s="244"/>
      <c r="QV41" s="218"/>
      <c r="QW41" s="245"/>
      <c r="QX41">
        <f t="shared" si="143"/>
        <v>0</v>
      </c>
      <c r="QY41">
        <f t="shared" si="124"/>
        <v>0</v>
      </c>
      <c r="QZ41" s="218"/>
      <c r="RA41">
        <f t="shared" si="140"/>
        <v>1</v>
      </c>
      <c r="RB41">
        <f t="shared" si="125"/>
        <v>1</v>
      </c>
      <c r="RC41">
        <f t="shared" si="126"/>
        <v>1</v>
      </c>
      <c r="RD41">
        <f t="shared" si="127"/>
        <v>1</v>
      </c>
      <c r="RE41" s="253"/>
      <c r="RF41" s="206"/>
      <c r="RG41">
        <v>60</v>
      </c>
      <c r="RH41" t="str">
        <f t="shared" si="88"/>
        <v>FALSE</v>
      </c>
      <c r="RI41">
        <f>VLOOKUP($A41,'FuturesInfo (3)'!$A$2:$V$80,22)</f>
        <v>1</v>
      </c>
      <c r="RJ41" s="257"/>
      <c r="RK41">
        <f t="shared" si="128"/>
        <v>1</v>
      </c>
      <c r="RL41" s="139">
        <f>VLOOKUP($A41,'FuturesInfo (3)'!$A$2:$O$80,15)*RI41</f>
        <v>126309.99999999999</v>
      </c>
      <c r="RM41" s="139">
        <f>VLOOKUP($A41,'FuturesInfo (3)'!$A$2:$O$80,15)*RK41</f>
        <v>126309.99999999999</v>
      </c>
      <c r="RN41" s="200">
        <f t="shared" si="129"/>
        <v>0</v>
      </c>
      <c r="RO41" s="200">
        <f t="shared" si="130"/>
        <v>0</v>
      </c>
      <c r="RP41" s="200">
        <f t="shared" si="131"/>
        <v>0</v>
      </c>
      <c r="RQ41" s="200">
        <f t="shared" si="132"/>
        <v>0</v>
      </c>
      <c r="RR41" s="200">
        <f t="shared" si="146"/>
        <v>0</v>
      </c>
    </row>
    <row r="42" spans="1:486"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112149.29214929216</v>
      </c>
      <c r="BR42" s="145">
        <f t="shared" si="90"/>
        <v>-39.642733174069917</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112149.29214929216</v>
      </c>
      <c r="CH42" s="145">
        <f t="shared" si="76"/>
        <v>1070.7322800675502</v>
      </c>
      <c r="CI42" s="145">
        <f t="shared" si="92"/>
        <v>-1070.7322800675502</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112149.29214929216</v>
      </c>
      <c r="CY42" s="200">
        <f t="shared" si="94"/>
        <v>720.16474818568224</v>
      </c>
      <c r="CZ42" s="200">
        <f t="shared" si="95"/>
        <v>-720.16474818568224</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112149.29214929216</v>
      </c>
      <c r="DP42" s="200">
        <f t="shared" si="85"/>
        <v>2237.7816994982986</v>
      </c>
      <c r="DQ42" s="200">
        <f t="shared" si="97"/>
        <v>-2237.7816994982986</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1273</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1273</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v>1</v>
      </c>
      <c r="MU42" s="244">
        <v>1</v>
      </c>
      <c r="MV42" s="218">
        <v>1</v>
      </c>
      <c r="MW42" s="245">
        <v>-3</v>
      </c>
      <c r="MX42">
        <v>-1</v>
      </c>
      <c r="MY42">
        <v>-1</v>
      </c>
      <c r="MZ42" s="218">
        <v>1</v>
      </c>
      <c r="NA42">
        <v>1</v>
      </c>
      <c r="NB42">
        <v>1</v>
      </c>
      <c r="NC42">
        <v>0</v>
      </c>
      <c r="ND42">
        <v>0</v>
      </c>
      <c r="NE42" s="253">
        <v>1.3703443429400001E-2</v>
      </c>
      <c r="NF42" s="206">
        <v>42529</v>
      </c>
      <c r="NG42">
        <v>60</v>
      </c>
      <c r="NH42" t="s">
        <v>1273</v>
      </c>
      <c r="NI42">
        <v>2</v>
      </c>
      <c r="NJ42" s="257">
        <v>2</v>
      </c>
      <c r="NK42">
        <v>2</v>
      </c>
      <c r="NL42" s="139">
        <v>112149.29214929216</v>
      </c>
      <c r="NM42" s="139">
        <v>112149.29214929216</v>
      </c>
      <c r="NN42" s="200">
        <v>1536.8314806150788</v>
      </c>
      <c r="NO42" s="200">
        <v>1536.8314806150788</v>
      </c>
      <c r="NP42" s="200">
        <v>1536.8314806150788</v>
      </c>
      <c r="NQ42" s="200">
        <v>-1536.8314806150788</v>
      </c>
      <c r="NR42" s="200">
        <v>-1536.8314806150788</v>
      </c>
      <c r="NT42">
        <v>1</v>
      </c>
      <c r="NU42" s="244">
        <v>1</v>
      </c>
      <c r="NV42" s="218">
        <v>1</v>
      </c>
      <c r="NW42" s="245">
        <v>-1</v>
      </c>
      <c r="NX42">
        <v>-1</v>
      </c>
      <c r="NY42">
        <v>-1</v>
      </c>
      <c r="NZ42" s="218">
        <v>1</v>
      </c>
      <c r="OA42">
        <v>1</v>
      </c>
      <c r="OB42">
        <v>1</v>
      </c>
      <c r="OC42">
        <v>0</v>
      </c>
      <c r="OD42">
        <v>0</v>
      </c>
      <c r="OE42" s="253">
        <v>6.8168688619299998E-3</v>
      </c>
      <c r="OF42" s="206">
        <v>42537</v>
      </c>
      <c r="OG42">
        <v>60</v>
      </c>
      <c r="OH42" t="s">
        <v>1273</v>
      </c>
      <c r="OI42">
        <v>2</v>
      </c>
      <c r="OJ42" s="257">
        <v>2</v>
      </c>
      <c r="OK42">
        <v>2</v>
      </c>
      <c r="OL42" s="139">
        <v>112149.29214929216</v>
      </c>
      <c r="OM42" s="139">
        <v>112149.29214929216</v>
      </c>
      <c r="ON42" s="200">
        <v>764.50701754000033</v>
      </c>
      <c r="OO42" s="200">
        <v>764.50701754000033</v>
      </c>
      <c r="OP42" s="200">
        <v>764.50701754000033</v>
      </c>
      <c r="OQ42" s="200">
        <v>-764.50701754000033</v>
      </c>
      <c r="OR42" s="200">
        <v>-764.50701754000033</v>
      </c>
      <c r="OT42">
        <f t="shared" si="98"/>
        <v>1</v>
      </c>
      <c r="OU42" s="244">
        <v>1</v>
      </c>
      <c r="OV42" s="218">
        <v>1</v>
      </c>
      <c r="OW42" s="245">
        <v>-1</v>
      </c>
      <c r="OX42">
        <f t="shared" si="141"/>
        <v>1</v>
      </c>
      <c r="OY42">
        <f t="shared" si="100"/>
        <v>-1</v>
      </c>
      <c r="OZ42" s="218"/>
      <c r="PA42">
        <f t="shared" si="138"/>
        <v>0</v>
      </c>
      <c r="PB42">
        <f t="shared" si="101"/>
        <v>0</v>
      </c>
      <c r="PC42">
        <f t="shared" si="102"/>
        <v>0</v>
      </c>
      <c r="PD42">
        <f t="shared" si="103"/>
        <v>0</v>
      </c>
      <c r="PE42" s="253"/>
      <c r="PF42" s="206">
        <v>42537</v>
      </c>
      <c r="PG42">
        <v>60</v>
      </c>
      <c r="PH42" t="str">
        <f t="shared" si="86"/>
        <v>TRUE</v>
      </c>
      <c r="PI42">
        <f>VLOOKUP($A42,'FuturesInfo (3)'!$A$2:$V$80,22)</f>
        <v>2</v>
      </c>
      <c r="PJ42" s="257">
        <v>2</v>
      </c>
      <c r="PK42">
        <f t="shared" si="104"/>
        <v>2</v>
      </c>
      <c r="PL42" s="139">
        <f>VLOOKUP($A42,'FuturesInfo (3)'!$A$2:$O$80,15)*PI42</f>
        <v>112149.29214929216</v>
      </c>
      <c r="PM42" s="139">
        <f>VLOOKUP($A42,'FuturesInfo (3)'!$A$2:$O$80,15)*PK42</f>
        <v>112149.29214929216</v>
      </c>
      <c r="PN42" s="200">
        <f t="shared" si="105"/>
        <v>0</v>
      </c>
      <c r="PO42" s="200">
        <f t="shared" si="106"/>
        <v>0</v>
      </c>
      <c r="PP42" s="200">
        <f t="shared" si="107"/>
        <v>0</v>
      </c>
      <c r="PQ42" s="200">
        <f t="shared" si="108"/>
        <v>0</v>
      </c>
      <c r="PR42" s="200">
        <f t="shared" si="144"/>
        <v>0</v>
      </c>
      <c r="PT42">
        <f t="shared" si="110"/>
        <v>1</v>
      </c>
      <c r="PU42" s="244"/>
      <c r="PV42" s="218"/>
      <c r="PW42" s="245"/>
      <c r="PX42">
        <f t="shared" si="142"/>
        <v>0</v>
      </c>
      <c r="PY42">
        <f t="shared" si="112"/>
        <v>0</v>
      </c>
      <c r="PZ42" s="218"/>
      <c r="QA42">
        <f t="shared" si="139"/>
        <v>1</v>
      </c>
      <c r="QB42">
        <f t="shared" si="113"/>
        <v>1</v>
      </c>
      <c r="QC42">
        <f t="shared" si="114"/>
        <v>1</v>
      </c>
      <c r="QD42">
        <f t="shared" si="115"/>
        <v>1</v>
      </c>
      <c r="QE42" s="253"/>
      <c r="QF42" s="206"/>
      <c r="QG42">
        <v>60</v>
      </c>
      <c r="QH42" t="str">
        <f t="shared" si="87"/>
        <v>FALSE</v>
      </c>
      <c r="QI42">
        <f>VLOOKUP($A42,'FuturesInfo (3)'!$A$2:$V$80,22)</f>
        <v>2</v>
      </c>
      <c r="QJ42" s="257"/>
      <c r="QK42">
        <f t="shared" si="116"/>
        <v>2</v>
      </c>
      <c r="QL42" s="139">
        <f>VLOOKUP($A42,'FuturesInfo (3)'!$A$2:$O$80,15)*QI42</f>
        <v>112149.29214929216</v>
      </c>
      <c r="QM42" s="139">
        <f>VLOOKUP($A42,'FuturesInfo (3)'!$A$2:$O$80,15)*QK42</f>
        <v>112149.29214929216</v>
      </c>
      <c r="QN42" s="200">
        <f t="shared" si="117"/>
        <v>0</v>
      </c>
      <c r="QO42" s="200">
        <f t="shared" si="118"/>
        <v>0</v>
      </c>
      <c r="QP42" s="200">
        <f t="shared" si="119"/>
        <v>0</v>
      </c>
      <c r="QQ42" s="200">
        <f t="shared" si="120"/>
        <v>0</v>
      </c>
      <c r="QR42" s="200">
        <f t="shared" si="145"/>
        <v>0</v>
      </c>
      <c r="QT42">
        <f t="shared" si="122"/>
        <v>0</v>
      </c>
      <c r="QU42" s="244"/>
      <c r="QV42" s="218"/>
      <c r="QW42" s="245"/>
      <c r="QX42">
        <f t="shared" si="143"/>
        <v>0</v>
      </c>
      <c r="QY42">
        <f t="shared" si="124"/>
        <v>0</v>
      </c>
      <c r="QZ42" s="218"/>
      <c r="RA42">
        <f t="shared" si="140"/>
        <v>1</v>
      </c>
      <c r="RB42">
        <f t="shared" si="125"/>
        <v>1</v>
      </c>
      <c r="RC42">
        <f t="shared" si="126"/>
        <v>1</v>
      </c>
      <c r="RD42">
        <f t="shared" si="127"/>
        <v>1</v>
      </c>
      <c r="RE42" s="253"/>
      <c r="RF42" s="206"/>
      <c r="RG42">
        <v>60</v>
      </c>
      <c r="RH42" t="str">
        <f t="shared" si="88"/>
        <v>FALSE</v>
      </c>
      <c r="RI42">
        <f>VLOOKUP($A42,'FuturesInfo (3)'!$A$2:$V$80,22)</f>
        <v>2</v>
      </c>
      <c r="RJ42" s="257"/>
      <c r="RK42">
        <f t="shared" si="128"/>
        <v>2</v>
      </c>
      <c r="RL42" s="139">
        <f>VLOOKUP($A42,'FuturesInfo (3)'!$A$2:$O$80,15)*RI42</f>
        <v>112149.29214929216</v>
      </c>
      <c r="RM42" s="139">
        <f>VLOOKUP($A42,'FuturesInfo (3)'!$A$2:$O$80,15)*RK42</f>
        <v>112149.29214929216</v>
      </c>
      <c r="RN42" s="200">
        <f t="shared" si="129"/>
        <v>0</v>
      </c>
      <c r="RO42" s="200">
        <f t="shared" si="130"/>
        <v>0</v>
      </c>
      <c r="RP42" s="200">
        <f t="shared" si="131"/>
        <v>0</v>
      </c>
      <c r="RQ42" s="200">
        <f t="shared" si="132"/>
        <v>0</v>
      </c>
      <c r="RR42" s="200">
        <f t="shared" si="146"/>
        <v>0</v>
      </c>
    </row>
    <row r="43" spans="1:486"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108275</v>
      </c>
      <c r="BR43" s="145">
        <f t="shared" si="90"/>
        <v>156.69319826291476</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108275</v>
      </c>
      <c r="CH43" s="145">
        <f t="shared" si="76"/>
        <v>-2249.1908212556723</v>
      </c>
      <c r="CI43" s="145">
        <f t="shared" si="92"/>
        <v>2249.1908212556723</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108275</v>
      </c>
      <c r="CY43" s="200">
        <f t="shared" si="94"/>
        <v>230.59039280632922</v>
      </c>
      <c r="CZ43" s="200">
        <f t="shared" si="95"/>
        <v>230.59039280632922</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108275</v>
      </c>
      <c r="DP43" s="200">
        <f t="shared" si="85"/>
        <v>-3400.3719008279672</v>
      </c>
      <c r="DQ43" s="200">
        <f t="shared" si="97"/>
        <v>-3400.3719008279672</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1273</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1273</v>
      </c>
      <c r="MI43">
        <v>2</v>
      </c>
      <c r="MJ43" s="257">
        <v>2</v>
      </c>
      <c r="MK43">
        <v>3</v>
      </c>
      <c r="ML43" s="139">
        <v>105800</v>
      </c>
      <c r="MM43" s="139">
        <v>158700</v>
      </c>
      <c r="MN43" s="200">
        <v>1162.6373626362001</v>
      </c>
      <c r="MO43" s="200">
        <v>1743.9560439543</v>
      </c>
      <c r="MP43" s="200">
        <v>1162.6373626362001</v>
      </c>
      <c r="MQ43" s="200">
        <v>-1162.6373626362001</v>
      </c>
      <c r="MR43" s="200">
        <v>-1162.6373626362001</v>
      </c>
      <c r="MT43">
        <v>1</v>
      </c>
      <c r="MU43" s="244">
        <v>1</v>
      </c>
      <c r="MV43" s="218">
        <v>1</v>
      </c>
      <c r="MW43" s="245">
        <v>5</v>
      </c>
      <c r="MX43">
        <v>1</v>
      </c>
      <c r="MY43">
        <v>1</v>
      </c>
      <c r="MZ43" s="218">
        <v>1</v>
      </c>
      <c r="NA43">
        <v>1</v>
      </c>
      <c r="NB43">
        <v>1</v>
      </c>
      <c r="NC43">
        <v>1</v>
      </c>
      <c r="ND43">
        <v>1</v>
      </c>
      <c r="NE43" s="253">
        <v>9.2155009568699996E-3</v>
      </c>
      <c r="NF43" s="206">
        <v>42535</v>
      </c>
      <c r="NG43">
        <v>60</v>
      </c>
      <c r="NH43" t="s">
        <v>1273</v>
      </c>
      <c r="NI43">
        <v>2</v>
      </c>
      <c r="NJ43" s="257">
        <v>2</v>
      </c>
      <c r="NK43">
        <v>2</v>
      </c>
      <c r="NL43" s="139">
        <v>108275</v>
      </c>
      <c r="NM43" s="139">
        <v>108275</v>
      </c>
      <c r="NN43" s="200">
        <v>997.80836610509925</v>
      </c>
      <c r="NO43" s="200">
        <v>997.80836610509925</v>
      </c>
      <c r="NP43" s="200">
        <v>997.80836610509925</v>
      </c>
      <c r="NQ43" s="200">
        <v>997.80836610509925</v>
      </c>
      <c r="NR43" s="200">
        <v>997.80836610509925</v>
      </c>
      <c r="NT43">
        <v>1</v>
      </c>
      <c r="NU43" s="244">
        <v>1</v>
      </c>
      <c r="NV43" s="218">
        <v>1</v>
      </c>
      <c r="NW43" s="245">
        <v>6</v>
      </c>
      <c r="NX43">
        <v>1</v>
      </c>
      <c r="NY43">
        <v>1</v>
      </c>
      <c r="NZ43" s="218">
        <v>1</v>
      </c>
      <c r="OA43">
        <v>1</v>
      </c>
      <c r="OB43">
        <v>1</v>
      </c>
      <c r="OC43">
        <v>1</v>
      </c>
      <c r="OD43">
        <v>1</v>
      </c>
      <c r="OE43" s="253">
        <v>1.38108614232E-2</v>
      </c>
      <c r="OF43" s="206">
        <v>42535</v>
      </c>
      <c r="OG43">
        <v>60</v>
      </c>
      <c r="OH43" t="s">
        <v>1273</v>
      </c>
      <c r="OI43">
        <v>2</v>
      </c>
      <c r="OJ43" s="257">
        <v>2</v>
      </c>
      <c r="OK43">
        <v>2</v>
      </c>
      <c r="OL43" s="139">
        <v>108275</v>
      </c>
      <c r="OM43" s="139">
        <v>108275</v>
      </c>
      <c r="ON43" s="200">
        <v>1495.3710205969801</v>
      </c>
      <c r="OO43" s="200">
        <v>1495.3710205969801</v>
      </c>
      <c r="OP43" s="200">
        <v>1495.3710205969801</v>
      </c>
      <c r="OQ43" s="200">
        <v>1495.3710205969801</v>
      </c>
      <c r="OR43" s="200">
        <v>1495.3710205969801</v>
      </c>
      <c r="OT43">
        <f t="shared" si="98"/>
        <v>1</v>
      </c>
      <c r="OU43" s="244">
        <v>1</v>
      </c>
      <c r="OV43" s="218">
        <v>1</v>
      </c>
      <c r="OW43" s="245">
        <v>7</v>
      </c>
      <c r="OX43">
        <f t="shared" si="141"/>
        <v>1</v>
      </c>
      <c r="OY43">
        <f t="shared" si="100"/>
        <v>1</v>
      </c>
      <c r="OZ43" s="218"/>
      <c r="PA43">
        <f t="shared" si="138"/>
        <v>0</v>
      </c>
      <c r="PB43">
        <f t="shared" si="101"/>
        <v>0</v>
      </c>
      <c r="PC43">
        <f t="shared" si="102"/>
        <v>0</v>
      </c>
      <c r="PD43">
        <f t="shared" si="103"/>
        <v>0</v>
      </c>
      <c r="PE43" s="253"/>
      <c r="PF43" s="206">
        <v>42535</v>
      </c>
      <c r="PG43">
        <v>60</v>
      </c>
      <c r="PH43" t="str">
        <f t="shared" si="86"/>
        <v>TRUE</v>
      </c>
      <c r="PI43">
        <f>VLOOKUP($A43,'FuturesInfo (3)'!$A$2:$V$80,22)</f>
        <v>2</v>
      </c>
      <c r="PJ43" s="257">
        <v>2</v>
      </c>
      <c r="PK43">
        <f t="shared" si="104"/>
        <v>2</v>
      </c>
      <c r="PL43" s="139">
        <f>VLOOKUP($A43,'FuturesInfo (3)'!$A$2:$O$80,15)*PI43</f>
        <v>108275</v>
      </c>
      <c r="PM43" s="139">
        <f>VLOOKUP($A43,'FuturesInfo (3)'!$A$2:$O$80,15)*PK43</f>
        <v>108275</v>
      </c>
      <c r="PN43" s="200">
        <f t="shared" si="105"/>
        <v>0</v>
      </c>
      <c r="PO43" s="200">
        <f t="shared" si="106"/>
        <v>0</v>
      </c>
      <c r="PP43" s="200">
        <f t="shared" si="107"/>
        <v>0</v>
      </c>
      <c r="PQ43" s="200">
        <f t="shared" si="108"/>
        <v>0</v>
      </c>
      <c r="PR43" s="200">
        <f t="shared" si="144"/>
        <v>0</v>
      </c>
      <c r="PT43">
        <f t="shared" si="110"/>
        <v>1</v>
      </c>
      <c r="PU43" s="244"/>
      <c r="PV43" s="218"/>
      <c r="PW43" s="245"/>
      <c r="PX43">
        <f t="shared" si="142"/>
        <v>0</v>
      </c>
      <c r="PY43">
        <f t="shared" si="112"/>
        <v>0</v>
      </c>
      <c r="PZ43" s="218"/>
      <c r="QA43">
        <f t="shared" si="139"/>
        <v>1</v>
      </c>
      <c r="QB43">
        <f t="shared" si="113"/>
        <v>1</v>
      </c>
      <c r="QC43">
        <f t="shared" si="114"/>
        <v>1</v>
      </c>
      <c r="QD43">
        <f t="shared" si="115"/>
        <v>1</v>
      </c>
      <c r="QE43" s="253"/>
      <c r="QF43" s="206"/>
      <c r="QG43">
        <v>60</v>
      </c>
      <c r="QH43" t="str">
        <f t="shared" si="87"/>
        <v>FALSE</v>
      </c>
      <c r="QI43">
        <f>VLOOKUP($A43,'FuturesInfo (3)'!$A$2:$V$80,22)</f>
        <v>2</v>
      </c>
      <c r="QJ43" s="257"/>
      <c r="QK43">
        <f t="shared" si="116"/>
        <v>2</v>
      </c>
      <c r="QL43" s="139">
        <f>VLOOKUP($A43,'FuturesInfo (3)'!$A$2:$O$80,15)*QI43</f>
        <v>108275</v>
      </c>
      <c r="QM43" s="139">
        <f>VLOOKUP($A43,'FuturesInfo (3)'!$A$2:$O$80,15)*QK43</f>
        <v>108275</v>
      </c>
      <c r="QN43" s="200">
        <f t="shared" si="117"/>
        <v>0</v>
      </c>
      <c r="QO43" s="200">
        <f t="shared" si="118"/>
        <v>0</v>
      </c>
      <c r="QP43" s="200">
        <f t="shared" si="119"/>
        <v>0</v>
      </c>
      <c r="QQ43" s="200">
        <f t="shared" si="120"/>
        <v>0</v>
      </c>
      <c r="QR43" s="200">
        <f t="shared" si="145"/>
        <v>0</v>
      </c>
      <c r="QT43">
        <f t="shared" si="122"/>
        <v>0</v>
      </c>
      <c r="QU43" s="244"/>
      <c r="QV43" s="218"/>
      <c r="QW43" s="245"/>
      <c r="QX43">
        <f t="shared" si="143"/>
        <v>0</v>
      </c>
      <c r="QY43">
        <f t="shared" si="124"/>
        <v>0</v>
      </c>
      <c r="QZ43" s="218"/>
      <c r="RA43">
        <f t="shared" si="140"/>
        <v>1</v>
      </c>
      <c r="RB43">
        <f t="shared" si="125"/>
        <v>1</v>
      </c>
      <c r="RC43">
        <f t="shared" si="126"/>
        <v>1</v>
      </c>
      <c r="RD43">
        <f t="shared" si="127"/>
        <v>1</v>
      </c>
      <c r="RE43" s="253"/>
      <c r="RF43" s="206"/>
      <c r="RG43">
        <v>60</v>
      </c>
      <c r="RH43" t="str">
        <f t="shared" si="88"/>
        <v>FALSE</v>
      </c>
      <c r="RI43">
        <f>VLOOKUP($A43,'FuturesInfo (3)'!$A$2:$V$80,22)</f>
        <v>2</v>
      </c>
      <c r="RJ43" s="257"/>
      <c r="RK43">
        <f t="shared" si="128"/>
        <v>2</v>
      </c>
      <c r="RL43" s="139">
        <f>VLOOKUP($A43,'FuturesInfo (3)'!$A$2:$O$80,15)*RI43</f>
        <v>108275</v>
      </c>
      <c r="RM43" s="139">
        <f>VLOOKUP($A43,'FuturesInfo (3)'!$A$2:$O$80,15)*RK43</f>
        <v>108275</v>
      </c>
      <c r="RN43" s="200">
        <f t="shared" si="129"/>
        <v>0</v>
      </c>
      <c r="RO43" s="200">
        <f t="shared" si="130"/>
        <v>0</v>
      </c>
      <c r="RP43" s="200">
        <f t="shared" si="131"/>
        <v>0</v>
      </c>
      <c r="RQ43" s="200">
        <f t="shared" si="132"/>
        <v>0</v>
      </c>
      <c r="RR43" s="200">
        <f t="shared" si="146"/>
        <v>0</v>
      </c>
    </row>
    <row r="44" spans="1:486"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134446.58944658947</v>
      </c>
      <c r="BR44" s="145">
        <f t="shared" si="90"/>
        <v>517.30374860070333</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134446.58944658947</v>
      </c>
      <c r="CH44" s="145">
        <f t="shared" si="76"/>
        <v>652.30502860870729</v>
      </c>
      <c r="CI44" s="145">
        <f t="shared" si="92"/>
        <v>-652.30502860870729</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134446.58944658947</v>
      </c>
      <c r="CY44" s="200">
        <f t="shared" si="94"/>
        <v>421.95105567199101</v>
      </c>
      <c r="CZ44" s="200">
        <f t="shared" si="95"/>
        <v>-421.95105567199101</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134446.58944658947</v>
      </c>
      <c r="DP44" s="200">
        <f t="shared" si="85"/>
        <v>2116.0971673633426</v>
      </c>
      <c r="DQ44" s="200">
        <f t="shared" si="97"/>
        <v>-2116.0971673633426</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1273</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1273</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v>1</v>
      </c>
      <c r="MU44" s="244">
        <v>-1</v>
      </c>
      <c r="MV44" s="218">
        <v>1</v>
      </c>
      <c r="MW44" s="245">
        <v>-3</v>
      </c>
      <c r="MX44">
        <v>-1</v>
      </c>
      <c r="MY44">
        <v>-1</v>
      </c>
      <c r="MZ44" s="218">
        <v>1</v>
      </c>
      <c r="NA44">
        <v>0</v>
      </c>
      <c r="NB44">
        <v>1</v>
      </c>
      <c r="NC44">
        <v>0</v>
      </c>
      <c r="ND44">
        <v>0</v>
      </c>
      <c r="NE44" s="253">
        <v>1.3089133089099999E-2</v>
      </c>
      <c r="NF44" s="206">
        <v>42529</v>
      </c>
      <c r="NG44">
        <v>60</v>
      </c>
      <c r="NH44" t="s">
        <v>1273</v>
      </c>
      <c r="NI44">
        <v>1</v>
      </c>
      <c r="NJ44" s="257">
        <v>1</v>
      </c>
      <c r="NK44">
        <v>1</v>
      </c>
      <c r="NL44" s="139">
        <v>134446.58944658947</v>
      </c>
      <c r="NM44" s="139">
        <v>134446.58944658947</v>
      </c>
      <c r="NN44" s="200">
        <v>-1759.789302641997</v>
      </c>
      <c r="NO44" s="200">
        <v>-1759.789302641997</v>
      </c>
      <c r="NP44" s="200">
        <v>1759.789302641997</v>
      </c>
      <c r="NQ44" s="200">
        <v>-1759.789302641997</v>
      </c>
      <c r="NR44" s="200">
        <v>-1759.789302641997</v>
      </c>
      <c r="NT44">
        <v>-1</v>
      </c>
      <c r="NU44" s="244">
        <v>1</v>
      </c>
      <c r="NV44" s="218">
        <v>1</v>
      </c>
      <c r="NW44" s="245">
        <v>-1</v>
      </c>
      <c r="NX44">
        <v>-1</v>
      </c>
      <c r="NY44">
        <v>-1</v>
      </c>
      <c r="NZ44" s="218">
        <v>1</v>
      </c>
      <c r="OA44">
        <v>1</v>
      </c>
      <c r="OB44">
        <v>1</v>
      </c>
      <c r="OC44">
        <v>0</v>
      </c>
      <c r="OD44">
        <v>0</v>
      </c>
      <c r="OE44" s="253">
        <v>7.2313551559600002E-3</v>
      </c>
      <c r="OF44" s="206">
        <v>42537</v>
      </c>
      <c r="OG44">
        <v>60</v>
      </c>
      <c r="OH44" t="s">
        <v>1273</v>
      </c>
      <c r="OI44">
        <v>1</v>
      </c>
      <c r="OJ44" s="257">
        <v>2</v>
      </c>
      <c r="OK44">
        <v>1</v>
      </c>
      <c r="OL44" s="139">
        <v>134446.58944658947</v>
      </c>
      <c r="OM44" s="139">
        <v>134446.58944658947</v>
      </c>
      <c r="ON44" s="200">
        <v>972.23103779583209</v>
      </c>
      <c r="OO44" s="200">
        <v>972.23103779583209</v>
      </c>
      <c r="OP44" s="200">
        <v>972.23103779583209</v>
      </c>
      <c r="OQ44" s="200">
        <v>-972.23103779583209</v>
      </c>
      <c r="OR44" s="200">
        <v>-972.23103779583209</v>
      </c>
      <c r="OT44">
        <f t="shared" si="98"/>
        <v>1</v>
      </c>
      <c r="OU44" s="244">
        <v>1</v>
      </c>
      <c r="OV44" s="218">
        <v>1</v>
      </c>
      <c r="OW44" s="245">
        <v>10</v>
      </c>
      <c r="OX44">
        <f t="shared" si="141"/>
        <v>1</v>
      </c>
      <c r="OY44">
        <f t="shared" si="100"/>
        <v>1</v>
      </c>
      <c r="OZ44" s="218"/>
      <c r="PA44">
        <f t="shared" si="138"/>
        <v>0</v>
      </c>
      <c r="PB44">
        <f t="shared" si="101"/>
        <v>0</v>
      </c>
      <c r="PC44">
        <f t="shared" si="102"/>
        <v>0</v>
      </c>
      <c r="PD44">
        <f t="shared" si="103"/>
        <v>0</v>
      </c>
      <c r="PE44" s="253"/>
      <c r="PF44" s="206">
        <v>42537</v>
      </c>
      <c r="PG44">
        <v>60</v>
      </c>
      <c r="PH44" t="str">
        <f t="shared" si="86"/>
        <v>TRUE</v>
      </c>
      <c r="PI44">
        <f>VLOOKUP($A44,'FuturesInfo (3)'!$A$2:$V$80,22)</f>
        <v>1</v>
      </c>
      <c r="PJ44" s="257">
        <v>2</v>
      </c>
      <c r="PK44">
        <f t="shared" si="104"/>
        <v>1</v>
      </c>
      <c r="PL44" s="139">
        <f>VLOOKUP($A44,'FuturesInfo (3)'!$A$2:$O$80,15)*PI44</f>
        <v>134446.58944658947</v>
      </c>
      <c r="PM44" s="139">
        <f>VLOOKUP($A44,'FuturesInfo (3)'!$A$2:$O$80,15)*PK44</f>
        <v>134446.58944658947</v>
      </c>
      <c r="PN44" s="200">
        <f t="shared" si="105"/>
        <v>0</v>
      </c>
      <c r="PO44" s="200">
        <f t="shared" si="106"/>
        <v>0</v>
      </c>
      <c r="PP44" s="200">
        <f t="shared" si="107"/>
        <v>0</v>
      </c>
      <c r="PQ44" s="200">
        <f t="shared" si="108"/>
        <v>0</v>
      </c>
      <c r="PR44" s="200">
        <f t="shared" si="144"/>
        <v>0</v>
      </c>
      <c r="PT44">
        <f t="shared" si="110"/>
        <v>1</v>
      </c>
      <c r="PU44" s="244"/>
      <c r="PV44" s="218"/>
      <c r="PW44" s="245"/>
      <c r="PX44">
        <f t="shared" si="142"/>
        <v>0</v>
      </c>
      <c r="PY44">
        <f t="shared" si="112"/>
        <v>0</v>
      </c>
      <c r="PZ44" s="218"/>
      <c r="QA44">
        <f t="shared" si="139"/>
        <v>1</v>
      </c>
      <c r="QB44">
        <f t="shared" si="113"/>
        <v>1</v>
      </c>
      <c r="QC44">
        <f t="shared" si="114"/>
        <v>1</v>
      </c>
      <c r="QD44">
        <f t="shared" si="115"/>
        <v>1</v>
      </c>
      <c r="QE44" s="253"/>
      <c r="QF44" s="206"/>
      <c r="QG44">
        <v>60</v>
      </c>
      <c r="QH44" t="str">
        <f t="shared" si="87"/>
        <v>FALSE</v>
      </c>
      <c r="QI44">
        <f>VLOOKUP($A44,'FuturesInfo (3)'!$A$2:$V$80,22)</f>
        <v>1</v>
      </c>
      <c r="QJ44" s="257"/>
      <c r="QK44">
        <f t="shared" si="116"/>
        <v>1</v>
      </c>
      <c r="QL44" s="139">
        <f>VLOOKUP($A44,'FuturesInfo (3)'!$A$2:$O$80,15)*QI44</f>
        <v>134446.58944658947</v>
      </c>
      <c r="QM44" s="139">
        <f>VLOOKUP($A44,'FuturesInfo (3)'!$A$2:$O$80,15)*QK44</f>
        <v>134446.58944658947</v>
      </c>
      <c r="QN44" s="200">
        <f t="shared" si="117"/>
        <v>0</v>
      </c>
      <c r="QO44" s="200">
        <f t="shared" si="118"/>
        <v>0</v>
      </c>
      <c r="QP44" s="200">
        <f t="shared" si="119"/>
        <v>0</v>
      </c>
      <c r="QQ44" s="200">
        <f t="shared" si="120"/>
        <v>0</v>
      </c>
      <c r="QR44" s="200">
        <f t="shared" si="145"/>
        <v>0</v>
      </c>
      <c r="QT44">
        <f t="shared" si="122"/>
        <v>0</v>
      </c>
      <c r="QU44" s="244"/>
      <c r="QV44" s="218"/>
      <c r="QW44" s="245"/>
      <c r="QX44">
        <f t="shared" si="143"/>
        <v>0</v>
      </c>
      <c r="QY44">
        <f t="shared" si="124"/>
        <v>0</v>
      </c>
      <c r="QZ44" s="218"/>
      <c r="RA44">
        <f t="shared" si="140"/>
        <v>1</v>
      </c>
      <c r="RB44">
        <f t="shared" si="125"/>
        <v>1</v>
      </c>
      <c r="RC44">
        <f t="shared" si="126"/>
        <v>1</v>
      </c>
      <c r="RD44">
        <f t="shared" si="127"/>
        <v>1</v>
      </c>
      <c r="RE44" s="253"/>
      <c r="RF44" s="206"/>
      <c r="RG44">
        <v>60</v>
      </c>
      <c r="RH44" t="str">
        <f t="shared" si="88"/>
        <v>FALSE</v>
      </c>
      <c r="RI44">
        <f>VLOOKUP($A44,'FuturesInfo (3)'!$A$2:$V$80,22)</f>
        <v>1</v>
      </c>
      <c r="RJ44" s="257"/>
      <c r="RK44">
        <f t="shared" si="128"/>
        <v>1</v>
      </c>
      <c r="RL44" s="139">
        <f>VLOOKUP($A44,'FuturesInfo (3)'!$A$2:$O$80,15)*RI44</f>
        <v>134446.58944658947</v>
      </c>
      <c r="RM44" s="139">
        <f>VLOOKUP($A44,'FuturesInfo (3)'!$A$2:$O$80,15)*RK44</f>
        <v>134446.58944658947</v>
      </c>
      <c r="RN44" s="200">
        <f t="shared" si="129"/>
        <v>0</v>
      </c>
      <c r="RO44" s="200">
        <f t="shared" si="130"/>
        <v>0</v>
      </c>
      <c r="RP44" s="200">
        <f t="shared" si="131"/>
        <v>0</v>
      </c>
      <c r="RQ44" s="200">
        <f t="shared" si="132"/>
        <v>0</v>
      </c>
      <c r="RR44" s="200">
        <f t="shared" si="146"/>
        <v>0</v>
      </c>
    </row>
    <row r="45" spans="1:486"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64331.4</v>
      </c>
      <c r="BR45" s="145">
        <f t="shared" si="90"/>
        <v>424.89883247727289</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64331.4</v>
      </c>
      <c r="CH45" s="145">
        <f t="shared" si="76"/>
        <v>-882.59542682785616</v>
      </c>
      <c r="CI45" s="145">
        <f t="shared" si="92"/>
        <v>882.59542682785616</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64331.4</v>
      </c>
      <c r="CY45" s="200">
        <f t="shared" si="94"/>
        <v>-648.45843693279483</v>
      </c>
      <c r="CZ45" s="200">
        <f t="shared" si="95"/>
        <v>-648.45843693279483</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64331.4</v>
      </c>
      <c r="DP45" s="200">
        <f t="shared" si="85"/>
        <v>1643.4872995825667</v>
      </c>
      <c r="DQ45" s="200">
        <f t="shared" si="97"/>
        <v>-1643.4872995825667</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1273</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1273</v>
      </c>
      <c r="MI45">
        <v>1</v>
      </c>
      <c r="MJ45" s="257">
        <v>2</v>
      </c>
      <c r="MK45">
        <v>1</v>
      </c>
      <c r="ML45" s="139">
        <v>64104.6</v>
      </c>
      <c r="MM45" s="139">
        <v>64104.6</v>
      </c>
      <c r="MN45" s="200">
        <v>-449.0765182858425</v>
      </c>
      <c r="MO45" s="200">
        <v>-449.0765182858425</v>
      </c>
      <c r="MP45" s="200">
        <v>-449.0765182858425</v>
      </c>
      <c r="MQ45" s="200">
        <v>449.0765182858425</v>
      </c>
      <c r="MR45" s="200">
        <v>449.0765182858425</v>
      </c>
      <c r="MT45">
        <v>1</v>
      </c>
      <c r="MU45" s="244">
        <v>1</v>
      </c>
      <c r="MV45" s="218">
        <v>1</v>
      </c>
      <c r="MW45" s="245">
        <v>-3</v>
      </c>
      <c r="MX45">
        <v>1</v>
      </c>
      <c r="MY45">
        <v>-1</v>
      </c>
      <c r="MZ45" s="218">
        <v>-1</v>
      </c>
      <c r="NA45">
        <v>0</v>
      </c>
      <c r="NB45">
        <v>0</v>
      </c>
      <c r="NC45">
        <v>0</v>
      </c>
      <c r="ND45">
        <v>1</v>
      </c>
      <c r="NE45" s="253">
        <v>-7.2069711066E-3</v>
      </c>
      <c r="NF45" s="206">
        <v>42529</v>
      </c>
      <c r="NG45">
        <v>60</v>
      </c>
      <c r="NH45" t="s">
        <v>1273</v>
      </c>
      <c r="NI45">
        <v>1</v>
      </c>
      <c r="NJ45" s="257">
        <v>1</v>
      </c>
      <c r="NK45">
        <v>1</v>
      </c>
      <c r="NL45" s="139">
        <v>64331.4</v>
      </c>
      <c r="NM45" s="139">
        <v>64331.4</v>
      </c>
      <c r="NN45" s="200">
        <v>-463.63454104712724</v>
      </c>
      <c r="NO45" s="200">
        <v>-463.63454104712724</v>
      </c>
      <c r="NP45" s="200">
        <v>-463.63454104712724</v>
      </c>
      <c r="NQ45" s="200">
        <v>-463.63454104712724</v>
      </c>
      <c r="NR45" s="200">
        <v>463.63454104712724</v>
      </c>
      <c r="NT45">
        <v>1</v>
      </c>
      <c r="NU45" s="244">
        <v>1</v>
      </c>
      <c r="NV45" s="218">
        <v>1</v>
      </c>
      <c r="NW45" s="245">
        <v>-4</v>
      </c>
      <c r="NX45">
        <v>-1</v>
      </c>
      <c r="NY45">
        <v>-1</v>
      </c>
      <c r="NZ45" s="218">
        <v>1</v>
      </c>
      <c r="OA45">
        <v>1</v>
      </c>
      <c r="OB45">
        <v>1</v>
      </c>
      <c r="OC45">
        <v>0</v>
      </c>
      <c r="OD45">
        <v>0</v>
      </c>
      <c r="OE45" s="253">
        <v>1.0822939351900001E-2</v>
      </c>
      <c r="OF45" s="206">
        <v>42537</v>
      </c>
      <c r="OG45">
        <v>60</v>
      </c>
      <c r="OH45" t="s">
        <v>1273</v>
      </c>
      <c r="OI45">
        <v>1</v>
      </c>
      <c r="OJ45" s="257">
        <v>1</v>
      </c>
      <c r="OK45">
        <v>1</v>
      </c>
      <c r="OL45" s="139">
        <v>64331.4</v>
      </c>
      <c r="OM45" s="139">
        <v>64331.4</v>
      </c>
      <c r="ON45" s="200">
        <v>696.25484062281976</v>
      </c>
      <c r="OO45" s="200">
        <v>696.25484062281976</v>
      </c>
      <c r="OP45" s="200">
        <v>696.25484062281976</v>
      </c>
      <c r="OQ45" s="200">
        <v>-696.25484062281976</v>
      </c>
      <c r="OR45" s="200">
        <v>-696.25484062281976</v>
      </c>
      <c r="OT45">
        <f t="shared" si="98"/>
        <v>1</v>
      </c>
      <c r="OU45" s="244">
        <v>1</v>
      </c>
      <c r="OV45" s="218">
        <v>1</v>
      </c>
      <c r="OW45" s="245">
        <v>-5</v>
      </c>
      <c r="OX45">
        <f t="shared" si="141"/>
        <v>1</v>
      </c>
      <c r="OY45">
        <f t="shared" si="100"/>
        <v>-1</v>
      </c>
      <c r="OZ45" s="218"/>
      <c r="PA45">
        <f t="shared" si="138"/>
        <v>0</v>
      </c>
      <c r="PB45">
        <f t="shared" si="101"/>
        <v>0</v>
      </c>
      <c r="PC45">
        <f t="shared" si="102"/>
        <v>0</v>
      </c>
      <c r="PD45">
        <f t="shared" si="103"/>
        <v>0</v>
      </c>
      <c r="PE45" s="253"/>
      <c r="PF45" s="206">
        <v>42537</v>
      </c>
      <c r="PG45">
        <v>60</v>
      </c>
      <c r="PH45" t="str">
        <f t="shared" si="86"/>
        <v>TRUE</v>
      </c>
      <c r="PI45">
        <f>VLOOKUP($A45,'FuturesInfo (3)'!$A$2:$V$80,22)</f>
        <v>1</v>
      </c>
      <c r="PJ45" s="257">
        <v>1</v>
      </c>
      <c r="PK45">
        <f t="shared" si="104"/>
        <v>1</v>
      </c>
      <c r="PL45" s="139">
        <f>VLOOKUP($A45,'FuturesInfo (3)'!$A$2:$O$80,15)*PI45</f>
        <v>64331.4</v>
      </c>
      <c r="PM45" s="139">
        <f>VLOOKUP($A45,'FuturesInfo (3)'!$A$2:$O$80,15)*PK45</f>
        <v>64331.4</v>
      </c>
      <c r="PN45" s="200">
        <f t="shared" si="105"/>
        <v>0</v>
      </c>
      <c r="PO45" s="200">
        <f t="shared" si="106"/>
        <v>0</v>
      </c>
      <c r="PP45" s="200">
        <f t="shared" si="107"/>
        <v>0</v>
      </c>
      <c r="PQ45" s="200">
        <f t="shared" si="108"/>
        <v>0</v>
      </c>
      <c r="PR45" s="200">
        <f t="shared" si="144"/>
        <v>0</v>
      </c>
      <c r="PT45">
        <f t="shared" si="110"/>
        <v>1</v>
      </c>
      <c r="PU45" s="244"/>
      <c r="PV45" s="218"/>
      <c r="PW45" s="245"/>
      <c r="PX45">
        <f t="shared" si="142"/>
        <v>0</v>
      </c>
      <c r="PY45">
        <f t="shared" si="112"/>
        <v>0</v>
      </c>
      <c r="PZ45" s="218"/>
      <c r="QA45">
        <f t="shared" si="139"/>
        <v>1</v>
      </c>
      <c r="QB45">
        <f t="shared" si="113"/>
        <v>1</v>
      </c>
      <c r="QC45">
        <f t="shared" si="114"/>
        <v>1</v>
      </c>
      <c r="QD45">
        <f t="shared" si="115"/>
        <v>1</v>
      </c>
      <c r="QE45" s="253"/>
      <c r="QF45" s="206"/>
      <c r="QG45">
        <v>60</v>
      </c>
      <c r="QH45" t="str">
        <f t="shared" si="87"/>
        <v>FALSE</v>
      </c>
      <c r="QI45">
        <f>VLOOKUP($A45,'FuturesInfo (3)'!$A$2:$V$80,22)</f>
        <v>1</v>
      </c>
      <c r="QJ45" s="257"/>
      <c r="QK45">
        <f t="shared" si="116"/>
        <v>1</v>
      </c>
      <c r="QL45" s="139">
        <f>VLOOKUP($A45,'FuturesInfo (3)'!$A$2:$O$80,15)*QI45</f>
        <v>64331.4</v>
      </c>
      <c r="QM45" s="139">
        <f>VLOOKUP($A45,'FuturesInfo (3)'!$A$2:$O$80,15)*QK45</f>
        <v>64331.4</v>
      </c>
      <c r="QN45" s="200">
        <f t="shared" si="117"/>
        <v>0</v>
      </c>
      <c r="QO45" s="200">
        <f t="shared" si="118"/>
        <v>0</v>
      </c>
      <c r="QP45" s="200">
        <f t="shared" si="119"/>
        <v>0</v>
      </c>
      <c r="QQ45" s="200">
        <f t="shared" si="120"/>
        <v>0</v>
      </c>
      <c r="QR45" s="200">
        <f t="shared" si="145"/>
        <v>0</v>
      </c>
      <c r="QT45">
        <f t="shared" si="122"/>
        <v>0</v>
      </c>
      <c r="QU45" s="244"/>
      <c r="QV45" s="218"/>
      <c r="QW45" s="245"/>
      <c r="QX45">
        <f t="shared" si="143"/>
        <v>0</v>
      </c>
      <c r="QY45">
        <f t="shared" si="124"/>
        <v>0</v>
      </c>
      <c r="QZ45" s="218"/>
      <c r="RA45">
        <f t="shared" si="140"/>
        <v>1</v>
      </c>
      <c r="RB45">
        <f t="shared" si="125"/>
        <v>1</v>
      </c>
      <c r="RC45">
        <f t="shared" si="126"/>
        <v>1</v>
      </c>
      <c r="RD45">
        <f t="shared" si="127"/>
        <v>1</v>
      </c>
      <c r="RE45" s="253"/>
      <c r="RF45" s="206"/>
      <c r="RG45">
        <v>60</v>
      </c>
      <c r="RH45" t="str">
        <f t="shared" si="88"/>
        <v>FALSE</v>
      </c>
      <c r="RI45">
        <f>VLOOKUP($A45,'FuturesInfo (3)'!$A$2:$V$80,22)</f>
        <v>1</v>
      </c>
      <c r="RJ45" s="257"/>
      <c r="RK45">
        <f t="shared" si="128"/>
        <v>1</v>
      </c>
      <c r="RL45" s="139">
        <f>VLOOKUP($A45,'FuturesInfo (3)'!$A$2:$O$80,15)*RI45</f>
        <v>64331.4</v>
      </c>
      <c r="RM45" s="139">
        <f>VLOOKUP($A45,'FuturesInfo (3)'!$A$2:$O$80,15)*RK45</f>
        <v>64331.4</v>
      </c>
      <c r="RN45" s="200">
        <f t="shared" si="129"/>
        <v>0</v>
      </c>
      <c r="RO45" s="200">
        <f t="shared" si="130"/>
        <v>0</v>
      </c>
      <c r="RP45" s="200">
        <f t="shared" si="131"/>
        <v>0</v>
      </c>
      <c r="RQ45" s="200">
        <f t="shared" si="132"/>
        <v>0</v>
      </c>
      <c r="RR45" s="200">
        <f t="shared" si="146"/>
        <v>0</v>
      </c>
    </row>
    <row r="46" spans="1:486"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237050</v>
      </c>
      <c r="BR46" s="145">
        <f t="shared" si="90"/>
        <v>-1467.1988826203335</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237050</v>
      </c>
      <c r="CH46" s="145">
        <f t="shared" ref="CH46:CH77" si="164">IF(BX46=1,ABS(CG46*BZ46),-ABS(CG46*BZ46))</f>
        <v>4877.7844311480358</v>
      </c>
      <c r="CI46" s="145">
        <f t="shared" si="92"/>
        <v>4877.7844311480358</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237050</v>
      </c>
      <c r="CY46" s="200">
        <f t="shared" ref="CY46:CY77" si="169">IF(CO46=1,ABS(CX46*CQ46),-ABS(CX46*CQ46))</f>
        <v>-1517.2818433961045</v>
      </c>
      <c r="CZ46" s="200">
        <f t="shared" si="95"/>
        <v>-1517.2818433961045</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237050</v>
      </c>
      <c r="DP46" s="200">
        <f t="shared" si="85"/>
        <v>-165.43107150519896</v>
      </c>
      <c r="DQ46" s="200">
        <f t="shared" si="97"/>
        <v>165.43107150519896</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1273</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1273</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v>1</v>
      </c>
      <c r="MU46" s="244">
        <v>1</v>
      </c>
      <c r="MV46" s="218">
        <v>1</v>
      </c>
      <c r="MW46" s="245">
        <v>-9</v>
      </c>
      <c r="MX46">
        <v>-1</v>
      </c>
      <c r="MY46">
        <v>-1</v>
      </c>
      <c r="MZ46" s="218">
        <v>1</v>
      </c>
      <c r="NA46">
        <v>1</v>
      </c>
      <c r="NB46">
        <v>1</v>
      </c>
      <c r="NC46">
        <v>0</v>
      </c>
      <c r="ND46">
        <v>0</v>
      </c>
      <c r="NE46" s="253">
        <v>3.1857113014400001E-3</v>
      </c>
      <c r="NF46" s="206">
        <v>42529</v>
      </c>
      <c r="NG46">
        <v>60</v>
      </c>
      <c r="NH46" t="s">
        <v>1273</v>
      </c>
      <c r="NI46">
        <v>2</v>
      </c>
      <c r="NJ46" s="257">
        <v>1</v>
      </c>
      <c r="NK46">
        <v>3</v>
      </c>
      <c r="NL46" s="139">
        <v>237050</v>
      </c>
      <c r="NM46" s="139">
        <v>355575</v>
      </c>
      <c r="NN46" s="200">
        <v>755.17286400635203</v>
      </c>
      <c r="NO46" s="200">
        <v>1132.759296009528</v>
      </c>
      <c r="NP46" s="200">
        <v>755.17286400635203</v>
      </c>
      <c r="NQ46" s="200">
        <v>-755.17286400635203</v>
      </c>
      <c r="NR46" s="200">
        <v>-755.17286400635203</v>
      </c>
      <c r="NT46">
        <v>1</v>
      </c>
      <c r="NU46" s="244">
        <v>1</v>
      </c>
      <c r="NV46" s="218">
        <v>1</v>
      </c>
      <c r="NW46" s="245">
        <v>-10</v>
      </c>
      <c r="NX46">
        <v>1</v>
      </c>
      <c r="NY46">
        <v>-1</v>
      </c>
      <c r="NZ46" s="218">
        <v>-1</v>
      </c>
      <c r="OA46">
        <v>0</v>
      </c>
      <c r="OB46">
        <v>0</v>
      </c>
      <c r="OC46">
        <v>0</v>
      </c>
      <c r="OD46">
        <v>1</v>
      </c>
      <c r="OE46" s="253">
        <v>-1.27544380238E-2</v>
      </c>
      <c r="OF46" s="206">
        <v>42529</v>
      </c>
      <c r="OG46">
        <v>60</v>
      </c>
      <c r="OH46" t="s">
        <v>1273</v>
      </c>
      <c r="OI46">
        <v>2</v>
      </c>
      <c r="OJ46" s="257">
        <v>2</v>
      </c>
      <c r="OK46">
        <v>2</v>
      </c>
      <c r="OL46" s="139">
        <v>237050</v>
      </c>
      <c r="OM46" s="139">
        <v>237050</v>
      </c>
      <c r="ON46" s="200">
        <v>-3023.4395335417898</v>
      </c>
      <c r="OO46" s="200">
        <v>-3023.4395335417898</v>
      </c>
      <c r="OP46" s="200">
        <v>-3023.4395335417898</v>
      </c>
      <c r="OQ46" s="200">
        <v>-3023.4395335417898</v>
      </c>
      <c r="OR46" s="200">
        <v>3023.4395335417898</v>
      </c>
      <c r="OT46">
        <f t="shared" si="98"/>
        <v>1</v>
      </c>
      <c r="OU46" s="244">
        <v>1</v>
      </c>
      <c r="OV46" s="218">
        <v>1</v>
      </c>
      <c r="OW46" s="245">
        <v>3</v>
      </c>
      <c r="OX46">
        <f t="shared" si="141"/>
        <v>1</v>
      </c>
      <c r="OY46">
        <f t="shared" si="100"/>
        <v>1</v>
      </c>
      <c r="OZ46" s="218"/>
      <c r="PA46">
        <f t="shared" si="138"/>
        <v>0</v>
      </c>
      <c r="PB46">
        <f t="shared" si="101"/>
        <v>0</v>
      </c>
      <c r="PC46">
        <f t="shared" si="102"/>
        <v>0</v>
      </c>
      <c r="PD46">
        <f t="shared" si="103"/>
        <v>0</v>
      </c>
      <c r="PE46" s="253"/>
      <c r="PF46" s="206">
        <v>42529</v>
      </c>
      <c r="PG46">
        <v>60</v>
      </c>
      <c r="PH46" t="str">
        <f t="shared" si="86"/>
        <v>TRUE</v>
      </c>
      <c r="PI46">
        <f>VLOOKUP($A46,'FuturesInfo (3)'!$A$2:$V$80,22)</f>
        <v>2</v>
      </c>
      <c r="PJ46" s="257">
        <v>1</v>
      </c>
      <c r="PK46">
        <f t="shared" si="104"/>
        <v>3</v>
      </c>
      <c r="PL46" s="139">
        <f>VLOOKUP($A46,'FuturesInfo (3)'!$A$2:$O$80,15)*PI46</f>
        <v>237050</v>
      </c>
      <c r="PM46" s="139">
        <f>VLOOKUP($A46,'FuturesInfo (3)'!$A$2:$O$80,15)*PK46</f>
        <v>355575</v>
      </c>
      <c r="PN46" s="200">
        <f t="shared" si="105"/>
        <v>0</v>
      </c>
      <c r="PO46" s="200">
        <f t="shared" si="106"/>
        <v>0</v>
      </c>
      <c r="PP46" s="200">
        <f t="shared" si="107"/>
        <v>0</v>
      </c>
      <c r="PQ46" s="200">
        <f t="shared" si="108"/>
        <v>0</v>
      </c>
      <c r="PR46" s="200">
        <f t="shared" si="144"/>
        <v>0</v>
      </c>
      <c r="PT46">
        <f t="shared" si="110"/>
        <v>1</v>
      </c>
      <c r="PU46" s="244"/>
      <c r="PV46" s="218"/>
      <c r="PW46" s="245"/>
      <c r="PX46">
        <f t="shared" si="142"/>
        <v>0</v>
      </c>
      <c r="PY46">
        <f t="shared" si="112"/>
        <v>0</v>
      </c>
      <c r="PZ46" s="218"/>
      <c r="QA46">
        <f t="shared" si="139"/>
        <v>1</v>
      </c>
      <c r="QB46">
        <f t="shared" si="113"/>
        <v>1</v>
      </c>
      <c r="QC46">
        <f t="shared" si="114"/>
        <v>1</v>
      </c>
      <c r="QD46">
        <f t="shared" si="115"/>
        <v>1</v>
      </c>
      <c r="QE46" s="253"/>
      <c r="QF46" s="206"/>
      <c r="QG46">
        <v>60</v>
      </c>
      <c r="QH46" t="str">
        <f t="shared" si="87"/>
        <v>FALSE</v>
      </c>
      <c r="QI46">
        <f>VLOOKUP($A46,'FuturesInfo (3)'!$A$2:$V$80,22)</f>
        <v>2</v>
      </c>
      <c r="QJ46" s="257"/>
      <c r="QK46">
        <f t="shared" si="116"/>
        <v>2</v>
      </c>
      <c r="QL46" s="139">
        <f>VLOOKUP($A46,'FuturesInfo (3)'!$A$2:$O$80,15)*QI46</f>
        <v>237050</v>
      </c>
      <c r="QM46" s="139">
        <f>VLOOKUP($A46,'FuturesInfo (3)'!$A$2:$O$80,15)*QK46</f>
        <v>237050</v>
      </c>
      <c r="QN46" s="200">
        <f t="shared" si="117"/>
        <v>0</v>
      </c>
      <c r="QO46" s="200">
        <f t="shared" si="118"/>
        <v>0</v>
      </c>
      <c r="QP46" s="200">
        <f t="shared" si="119"/>
        <v>0</v>
      </c>
      <c r="QQ46" s="200">
        <f t="shared" si="120"/>
        <v>0</v>
      </c>
      <c r="QR46" s="200">
        <f t="shared" si="145"/>
        <v>0</v>
      </c>
      <c r="QT46">
        <f t="shared" si="122"/>
        <v>0</v>
      </c>
      <c r="QU46" s="244"/>
      <c r="QV46" s="218"/>
      <c r="QW46" s="245"/>
      <c r="QX46">
        <f t="shared" si="143"/>
        <v>0</v>
      </c>
      <c r="QY46">
        <f t="shared" si="124"/>
        <v>0</v>
      </c>
      <c r="QZ46" s="218"/>
      <c r="RA46">
        <f t="shared" si="140"/>
        <v>1</v>
      </c>
      <c r="RB46">
        <f t="shared" si="125"/>
        <v>1</v>
      </c>
      <c r="RC46">
        <f t="shared" si="126"/>
        <v>1</v>
      </c>
      <c r="RD46">
        <f t="shared" si="127"/>
        <v>1</v>
      </c>
      <c r="RE46" s="253"/>
      <c r="RF46" s="206"/>
      <c r="RG46">
        <v>60</v>
      </c>
      <c r="RH46" t="str">
        <f t="shared" si="88"/>
        <v>FALSE</v>
      </c>
      <c r="RI46">
        <f>VLOOKUP($A46,'FuturesInfo (3)'!$A$2:$V$80,22)</f>
        <v>2</v>
      </c>
      <c r="RJ46" s="257"/>
      <c r="RK46">
        <f t="shared" si="128"/>
        <v>2</v>
      </c>
      <c r="RL46" s="139">
        <f>VLOOKUP($A46,'FuturesInfo (3)'!$A$2:$O$80,15)*RI46</f>
        <v>237050</v>
      </c>
      <c r="RM46" s="139">
        <f>VLOOKUP($A46,'FuturesInfo (3)'!$A$2:$O$80,15)*RK46</f>
        <v>237050</v>
      </c>
      <c r="RN46" s="200">
        <f t="shared" si="129"/>
        <v>0</v>
      </c>
      <c r="RO46" s="200">
        <f t="shared" si="130"/>
        <v>0</v>
      </c>
      <c r="RP46" s="200">
        <f t="shared" si="131"/>
        <v>0</v>
      </c>
      <c r="RQ46" s="200">
        <f t="shared" si="132"/>
        <v>0</v>
      </c>
      <c r="RR46" s="200">
        <f t="shared" si="146"/>
        <v>0</v>
      </c>
    </row>
    <row r="47" spans="1:486"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53587.5</v>
      </c>
      <c r="BR47" s="145">
        <f t="shared" si="90"/>
        <v>-483.56234618558256</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53587.5</v>
      </c>
      <c r="CH47" s="145">
        <f t="shared" si="164"/>
        <v>-1786.2499999982138</v>
      </c>
      <c r="CI47" s="145">
        <f t="shared" si="92"/>
        <v>-1786.2499999982138</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53587.5</v>
      </c>
      <c r="CY47" s="200">
        <f t="shared" si="169"/>
        <v>-1939.4374508275127</v>
      </c>
      <c r="CZ47" s="200">
        <f t="shared" si="95"/>
        <v>-1939.4374508275127</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53587.5</v>
      </c>
      <c r="DP47" s="200">
        <f t="shared" si="85"/>
        <v>-203.44533029592901</v>
      </c>
      <c r="DQ47" s="200">
        <f t="shared" si="97"/>
        <v>203.44533029592901</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1273</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1273</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v>1</v>
      </c>
      <c r="MU47" s="244">
        <v>1</v>
      </c>
      <c r="MV47" s="218">
        <v>-1</v>
      </c>
      <c r="MW47" s="245">
        <v>-8</v>
      </c>
      <c r="MX47">
        <v>-1</v>
      </c>
      <c r="MY47">
        <v>1</v>
      </c>
      <c r="MZ47" s="218">
        <v>-1</v>
      </c>
      <c r="NA47">
        <v>0</v>
      </c>
      <c r="NB47">
        <v>1</v>
      </c>
      <c r="NC47">
        <v>1</v>
      </c>
      <c r="ND47">
        <v>0</v>
      </c>
      <c r="NE47" s="253">
        <v>-8.8683930471799999E-3</v>
      </c>
      <c r="NF47" s="206">
        <v>42530</v>
      </c>
      <c r="NG47">
        <v>60</v>
      </c>
      <c r="NH47" t="s">
        <v>1273</v>
      </c>
      <c r="NI47">
        <v>1</v>
      </c>
      <c r="NJ47" s="257">
        <v>1</v>
      </c>
      <c r="NK47">
        <v>1</v>
      </c>
      <c r="NL47" s="139">
        <v>53587.5</v>
      </c>
      <c r="NM47" s="139">
        <v>53587.5</v>
      </c>
      <c r="NN47" s="200">
        <v>-475.23501241575826</v>
      </c>
      <c r="NO47" s="200">
        <v>-475.23501241575826</v>
      </c>
      <c r="NP47" s="200">
        <v>475.23501241575826</v>
      </c>
      <c r="NQ47" s="200">
        <v>475.23501241575826</v>
      </c>
      <c r="NR47" s="200">
        <v>-475.23501241575826</v>
      </c>
      <c r="NT47">
        <v>1</v>
      </c>
      <c r="NU47" s="244">
        <v>1</v>
      </c>
      <c r="NV47" s="218">
        <v>1</v>
      </c>
      <c r="NW47" s="245">
        <v>-9</v>
      </c>
      <c r="NX47">
        <v>1</v>
      </c>
      <c r="NY47">
        <v>-1</v>
      </c>
      <c r="NZ47" s="218">
        <v>1</v>
      </c>
      <c r="OA47">
        <v>1</v>
      </c>
      <c r="OB47">
        <v>1</v>
      </c>
      <c r="OC47">
        <v>1</v>
      </c>
      <c r="OD47">
        <v>0</v>
      </c>
      <c r="OE47" s="253">
        <v>2.2906227630600001E-2</v>
      </c>
      <c r="OF47" s="206">
        <v>42530</v>
      </c>
      <c r="OG47">
        <v>60</v>
      </c>
      <c r="OH47" t="s">
        <v>1273</v>
      </c>
      <c r="OI47">
        <v>1</v>
      </c>
      <c r="OJ47" s="257">
        <v>1</v>
      </c>
      <c r="OK47">
        <v>1</v>
      </c>
      <c r="OL47" s="139">
        <v>53587.5</v>
      </c>
      <c r="OM47" s="139">
        <v>53587.5</v>
      </c>
      <c r="ON47" s="200">
        <v>1227.4874731547775</v>
      </c>
      <c r="OO47" s="200">
        <v>1227.4874731547775</v>
      </c>
      <c r="OP47" s="200">
        <v>1227.4874731547775</v>
      </c>
      <c r="OQ47" s="200">
        <v>1227.4874731547775</v>
      </c>
      <c r="OR47" s="200">
        <v>-1227.4874731547775</v>
      </c>
      <c r="OT47">
        <f t="shared" si="98"/>
        <v>1</v>
      </c>
      <c r="OU47" s="244">
        <v>-1</v>
      </c>
      <c r="OV47" s="218">
        <v>1</v>
      </c>
      <c r="OW47" s="245">
        <v>-10</v>
      </c>
      <c r="OX47">
        <f t="shared" si="141"/>
        <v>-1</v>
      </c>
      <c r="OY47">
        <f t="shared" si="100"/>
        <v>-1</v>
      </c>
      <c r="OZ47" s="218"/>
      <c r="PA47">
        <f t="shared" si="138"/>
        <v>0</v>
      </c>
      <c r="PB47">
        <f t="shared" si="101"/>
        <v>0</v>
      </c>
      <c r="PC47">
        <f t="shared" si="102"/>
        <v>0</v>
      </c>
      <c r="PD47">
        <f t="shared" si="103"/>
        <v>0</v>
      </c>
      <c r="PE47" s="253"/>
      <c r="PF47" s="206">
        <v>42530</v>
      </c>
      <c r="PG47">
        <v>60</v>
      </c>
      <c r="PH47" t="str">
        <f t="shared" si="86"/>
        <v>TRUE</v>
      </c>
      <c r="PI47">
        <f>VLOOKUP($A47,'FuturesInfo (3)'!$A$2:$V$80,22)</f>
        <v>1</v>
      </c>
      <c r="PJ47" s="257">
        <v>1</v>
      </c>
      <c r="PK47">
        <f t="shared" si="104"/>
        <v>1</v>
      </c>
      <c r="PL47" s="139">
        <f>VLOOKUP($A47,'FuturesInfo (3)'!$A$2:$O$80,15)*PI47</f>
        <v>53587.5</v>
      </c>
      <c r="PM47" s="139">
        <f>VLOOKUP($A47,'FuturesInfo (3)'!$A$2:$O$80,15)*PK47</f>
        <v>53587.5</v>
      </c>
      <c r="PN47" s="200">
        <f t="shared" si="105"/>
        <v>0</v>
      </c>
      <c r="PO47" s="200">
        <f t="shared" si="106"/>
        <v>0</v>
      </c>
      <c r="PP47" s="200">
        <f t="shared" si="107"/>
        <v>0</v>
      </c>
      <c r="PQ47" s="200">
        <f t="shared" si="108"/>
        <v>0</v>
      </c>
      <c r="PR47" s="200">
        <f t="shared" si="144"/>
        <v>0</v>
      </c>
      <c r="PT47">
        <f t="shared" si="110"/>
        <v>-1</v>
      </c>
      <c r="PU47" s="244"/>
      <c r="PV47" s="218"/>
      <c r="PW47" s="245"/>
      <c r="PX47">
        <f t="shared" si="142"/>
        <v>0</v>
      </c>
      <c r="PY47">
        <f t="shared" si="112"/>
        <v>0</v>
      </c>
      <c r="PZ47" s="218"/>
      <c r="QA47">
        <f t="shared" si="139"/>
        <v>1</v>
      </c>
      <c r="QB47">
        <f t="shared" si="113"/>
        <v>1</v>
      </c>
      <c r="QC47">
        <f t="shared" si="114"/>
        <v>1</v>
      </c>
      <c r="QD47">
        <f t="shared" si="115"/>
        <v>1</v>
      </c>
      <c r="QE47" s="253"/>
      <c r="QF47" s="206"/>
      <c r="QG47">
        <v>60</v>
      </c>
      <c r="QH47" t="str">
        <f t="shared" si="87"/>
        <v>FALSE</v>
      </c>
      <c r="QI47">
        <f>VLOOKUP($A47,'FuturesInfo (3)'!$A$2:$V$80,22)</f>
        <v>1</v>
      </c>
      <c r="QJ47" s="257"/>
      <c r="QK47">
        <f t="shared" si="116"/>
        <v>1</v>
      </c>
      <c r="QL47" s="139">
        <f>VLOOKUP($A47,'FuturesInfo (3)'!$A$2:$O$80,15)*QI47</f>
        <v>53587.5</v>
      </c>
      <c r="QM47" s="139">
        <f>VLOOKUP($A47,'FuturesInfo (3)'!$A$2:$O$80,15)*QK47</f>
        <v>53587.5</v>
      </c>
      <c r="QN47" s="200">
        <f t="shared" si="117"/>
        <v>0</v>
      </c>
      <c r="QO47" s="200">
        <f t="shared" si="118"/>
        <v>0</v>
      </c>
      <c r="QP47" s="200">
        <f t="shared" si="119"/>
        <v>0</v>
      </c>
      <c r="QQ47" s="200">
        <f t="shared" si="120"/>
        <v>0</v>
      </c>
      <c r="QR47" s="200">
        <f t="shared" si="145"/>
        <v>0</v>
      </c>
      <c r="QT47">
        <f t="shared" si="122"/>
        <v>0</v>
      </c>
      <c r="QU47" s="244"/>
      <c r="QV47" s="218"/>
      <c r="QW47" s="245"/>
      <c r="QX47">
        <f t="shared" si="143"/>
        <v>0</v>
      </c>
      <c r="QY47">
        <f t="shared" si="124"/>
        <v>0</v>
      </c>
      <c r="QZ47" s="218"/>
      <c r="RA47">
        <f t="shared" si="140"/>
        <v>1</v>
      </c>
      <c r="RB47">
        <f t="shared" si="125"/>
        <v>1</v>
      </c>
      <c r="RC47">
        <f t="shared" si="126"/>
        <v>1</v>
      </c>
      <c r="RD47">
        <f t="shared" si="127"/>
        <v>1</v>
      </c>
      <c r="RE47" s="253"/>
      <c r="RF47" s="206"/>
      <c r="RG47">
        <v>60</v>
      </c>
      <c r="RH47" t="str">
        <f t="shared" si="88"/>
        <v>FALSE</v>
      </c>
      <c r="RI47">
        <f>VLOOKUP($A47,'FuturesInfo (3)'!$A$2:$V$80,22)</f>
        <v>1</v>
      </c>
      <c r="RJ47" s="257"/>
      <c r="RK47">
        <f t="shared" si="128"/>
        <v>1</v>
      </c>
      <c r="RL47" s="139">
        <f>VLOOKUP($A47,'FuturesInfo (3)'!$A$2:$O$80,15)*RI47</f>
        <v>53587.5</v>
      </c>
      <c r="RM47" s="139">
        <f>VLOOKUP($A47,'FuturesInfo (3)'!$A$2:$O$80,15)*RK47</f>
        <v>53587.5</v>
      </c>
      <c r="RN47" s="200">
        <f t="shared" si="129"/>
        <v>0</v>
      </c>
      <c r="RO47" s="200">
        <f t="shared" si="130"/>
        <v>0</v>
      </c>
      <c r="RP47" s="200">
        <f t="shared" si="131"/>
        <v>0</v>
      </c>
      <c r="RQ47" s="200">
        <f t="shared" si="132"/>
        <v>0</v>
      </c>
      <c r="RR47" s="200">
        <f t="shared" si="146"/>
        <v>0</v>
      </c>
    </row>
    <row r="48" spans="1:486"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3</v>
      </c>
      <c r="BP48">
        <f t="shared" si="160"/>
        <v>3</v>
      </c>
      <c r="BQ48" s="139">
        <f>VLOOKUP($A48,'FuturesInfo (3)'!$A$2:$O$80,15)*BP48</f>
        <v>66825</v>
      </c>
      <c r="BR48" s="145">
        <f t="shared" si="90"/>
        <v>1245.6414473688901</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3</v>
      </c>
      <c r="CE48">
        <f t="shared" si="75"/>
        <v>3</v>
      </c>
      <c r="CF48">
        <f t="shared" si="75"/>
        <v>3</v>
      </c>
      <c r="CG48" s="139">
        <f>VLOOKUP($A48,'FuturesInfo (3)'!$A$2:$O$80,15)*CE48</f>
        <v>66825</v>
      </c>
      <c r="CH48" s="145">
        <f t="shared" si="164"/>
        <v>1366.7115177599399</v>
      </c>
      <c r="CI48" s="145">
        <f t="shared" si="92"/>
        <v>-1366.7115177599399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3</v>
      </c>
      <c r="CV48">
        <f t="shared" si="168"/>
        <v>2</v>
      </c>
      <c r="CW48">
        <f t="shared" si="93"/>
        <v>3</v>
      </c>
      <c r="CX48" s="139">
        <f>VLOOKUP($A48,'FuturesInfo (3)'!$A$2:$O$80,15)*CW48</f>
        <v>66825</v>
      </c>
      <c r="CY48" s="200">
        <f t="shared" si="169"/>
        <v>1022.1123417728851</v>
      </c>
      <c r="CZ48" s="200">
        <f t="shared" si="95"/>
        <v>-1022.1123417728851</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66825</v>
      </c>
      <c r="DP48" s="200">
        <f t="shared" si="85"/>
        <v>-520.71428571443323</v>
      </c>
      <c r="DQ48" s="200">
        <f t="shared" si="97"/>
        <v>-520.71428571443323</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1273</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1273</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v>-1</v>
      </c>
      <c r="MU48" s="244">
        <v>-1</v>
      </c>
      <c r="MV48" s="218">
        <v>-1</v>
      </c>
      <c r="MW48" s="245">
        <v>9</v>
      </c>
      <c r="MX48">
        <v>-1</v>
      </c>
      <c r="MY48">
        <v>-1</v>
      </c>
      <c r="MZ48" s="218">
        <v>-1</v>
      </c>
      <c r="NA48">
        <v>1</v>
      </c>
      <c r="NB48">
        <v>1</v>
      </c>
      <c r="NC48">
        <v>1</v>
      </c>
      <c r="ND48">
        <v>1</v>
      </c>
      <c r="NE48" s="253">
        <v>-3.31491712707E-3</v>
      </c>
      <c r="NF48" s="206">
        <v>42529</v>
      </c>
      <c r="NG48">
        <v>60</v>
      </c>
      <c r="NH48" t="s">
        <v>1273</v>
      </c>
      <c r="NI48">
        <v>3</v>
      </c>
      <c r="NJ48" s="257">
        <v>2</v>
      </c>
      <c r="NK48">
        <v>2</v>
      </c>
      <c r="NL48" s="139">
        <v>66825</v>
      </c>
      <c r="NM48" s="139">
        <v>44550</v>
      </c>
      <c r="NN48" s="200">
        <v>221.51933701645277</v>
      </c>
      <c r="NO48" s="200">
        <v>147.67955801096849</v>
      </c>
      <c r="NP48" s="200">
        <v>221.51933701645277</v>
      </c>
      <c r="NQ48" s="200">
        <v>221.51933701645277</v>
      </c>
      <c r="NR48" s="200">
        <v>221.51933701645277</v>
      </c>
      <c r="NT48">
        <v>-1</v>
      </c>
      <c r="NU48" s="244">
        <v>-1</v>
      </c>
      <c r="NV48" s="218">
        <v>-1</v>
      </c>
      <c r="NW48" s="245">
        <v>10</v>
      </c>
      <c r="NX48">
        <v>-1</v>
      </c>
      <c r="NY48">
        <v>-1</v>
      </c>
      <c r="NZ48" s="218">
        <v>-1</v>
      </c>
      <c r="OA48">
        <v>1</v>
      </c>
      <c r="OB48">
        <v>1</v>
      </c>
      <c r="OC48">
        <v>1</v>
      </c>
      <c r="OD48">
        <v>1</v>
      </c>
      <c r="OE48" s="253">
        <v>-1.21951219512E-2</v>
      </c>
      <c r="OF48" s="206">
        <v>42529</v>
      </c>
      <c r="OG48">
        <v>60</v>
      </c>
      <c r="OH48" t="s">
        <v>1273</v>
      </c>
      <c r="OI48">
        <v>3</v>
      </c>
      <c r="OJ48" s="257">
        <v>2</v>
      </c>
      <c r="OK48">
        <v>2</v>
      </c>
      <c r="OL48" s="139">
        <v>66825</v>
      </c>
      <c r="OM48" s="139">
        <v>44550</v>
      </c>
      <c r="ON48" s="200">
        <v>814.93902438894008</v>
      </c>
      <c r="OO48" s="200">
        <v>543.29268292595998</v>
      </c>
      <c r="OP48" s="200">
        <v>814.93902438894008</v>
      </c>
      <c r="OQ48" s="200">
        <v>814.93902438894008</v>
      </c>
      <c r="OR48" s="200">
        <v>814.93902438894008</v>
      </c>
      <c r="OT48">
        <f t="shared" si="98"/>
        <v>-1</v>
      </c>
      <c r="OU48" s="244">
        <v>-1</v>
      </c>
      <c r="OV48" s="218">
        <v>-1</v>
      </c>
      <c r="OW48" s="245">
        <v>11</v>
      </c>
      <c r="OX48">
        <f t="shared" si="141"/>
        <v>-1</v>
      </c>
      <c r="OY48">
        <f t="shared" si="100"/>
        <v>-1</v>
      </c>
      <c r="OZ48" s="218"/>
      <c r="PA48">
        <f t="shared" si="138"/>
        <v>0</v>
      </c>
      <c r="PB48">
        <f t="shared" si="101"/>
        <v>0</v>
      </c>
      <c r="PC48">
        <f t="shared" si="102"/>
        <v>0</v>
      </c>
      <c r="PD48">
        <f t="shared" si="103"/>
        <v>0</v>
      </c>
      <c r="PE48" s="253"/>
      <c r="PF48" s="206">
        <v>42529</v>
      </c>
      <c r="PG48">
        <v>60</v>
      </c>
      <c r="PH48" t="str">
        <f t="shared" si="86"/>
        <v>TRUE</v>
      </c>
      <c r="PI48">
        <f>VLOOKUP($A48,'FuturesInfo (3)'!$A$2:$V$80,22)</f>
        <v>3</v>
      </c>
      <c r="PJ48" s="257">
        <v>2</v>
      </c>
      <c r="PK48">
        <f t="shared" si="104"/>
        <v>2</v>
      </c>
      <c r="PL48" s="139">
        <f>VLOOKUP($A48,'FuturesInfo (3)'!$A$2:$O$80,15)*PI48</f>
        <v>66825</v>
      </c>
      <c r="PM48" s="139">
        <f>VLOOKUP($A48,'FuturesInfo (3)'!$A$2:$O$80,15)*PK48</f>
        <v>44550</v>
      </c>
      <c r="PN48" s="200">
        <f t="shared" si="105"/>
        <v>0</v>
      </c>
      <c r="PO48" s="200">
        <f t="shared" si="106"/>
        <v>0</v>
      </c>
      <c r="PP48" s="200">
        <f t="shared" si="107"/>
        <v>0</v>
      </c>
      <c r="PQ48" s="200">
        <f t="shared" si="108"/>
        <v>0</v>
      </c>
      <c r="PR48" s="200">
        <f t="shared" si="144"/>
        <v>0</v>
      </c>
      <c r="PT48">
        <f t="shared" si="110"/>
        <v>-1</v>
      </c>
      <c r="PU48" s="244"/>
      <c r="PV48" s="218"/>
      <c r="PW48" s="245"/>
      <c r="PX48">
        <f t="shared" si="142"/>
        <v>0</v>
      </c>
      <c r="PY48">
        <f t="shared" si="112"/>
        <v>0</v>
      </c>
      <c r="PZ48" s="218"/>
      <c r="QA48">
        <f t="shared" si="139"/>
        <v>1</v>
      </c>
      <c r="QB48">
        <f t="shared" si="113"/>
        <v>1</v>
      </c>
      <c r="QC48">
        <f t="shared" si="114"/>
        <v>1</v>
      </c>
      <c r="QD48">
        <f t="shared" si="115"/>
        <v>1</v>
      </c>
      <c r="QE48" s="253"/>
      <c r="QF48" s="206"/>
      <c r="QG48">
        <v>60</v>
      </c>
      <c r="QH48" t="str">
        <f t="shared" si="87"/>
        <v>FALSE</v>
      </c>
      <c r="QI48">
        <f>VLOOKUP($A48,'FuturesInfo (3)'!$A$2:$V$80,22)</f>
        <v>3</v>
      </c>
      <c r="QJ48" s="257"/>
      <c r="QK48">
        <f t="shared" si="116"/>
        <v>2</v>
      </c>
      <c r="QL48" s="139">
        <f>VLOOKUP($A48,'FuturesInfo (3)'!$A$2:$O$80,15)*QI48</f>
        <v>66825</v>
      </c>
      <c r="QM48" s="139">
        <f>VLOOKUP($A48,'FuturesInfo (3)'!$A$2:$O$80,15)*QK48</f>
        <v>44550</v>
      </c>
      <c r="QN48" s="200">
        <f t="shared" si="117"/>
        <v>0</v>
      </c>
      <c r="QO48" s="200">
        <f t="shared" si="118"/>
        <v>0</v>
      </c>
      <c r="QP48" s="200">
        <f t="shared" si="119"/>
        <v>0</v>
      </c>
      <c r="QQ48" s="200">
        <f t="shared" si="120"/>
        <v>0</v>
      </c>
      <c r="QR48" s="200">
        <f t="shared" si="145"/>
        <v>0</v>
      </c>
      <c r="QT48">
        <f t="shared" si="122"/>
        <v>0</v>
      </c>
      <c r="QU48" s="244"/>
      <c r="QV48" s="218"/>
      <c r="QW48" s="245"/>
      <c r="QX48">
        <f t="shared" si="143"/>
        <v>0</v>
      </c>
      <c r="QY48">
        <f t="shared" si="124"/>
        <v>0</v>
      </c>
      <c r="QZ48" s="218"/>
      <c r="RA48">
        <f t="shared" si="140"/>
        <v>1</v>
      </c>
      <c r="RB48">
        <f t="shared" si="125"/>
        <v>1</v>
      </c>
      <c r="RC48">
        <f t="shared" si="126"/>
        <v>1</v>
      </c>
      <c r="RD48">
        <f t="shared" si="127"/>
        <v>1</v>
      </c>
      <c r="RE48" s="253"/>
      <c r="RF48" s="206"/>
      <c r="RG48">
        <v>60</v>
      </c>
      <c r="RH48" t="str">
        <f t="shared" si="88"/>
        <v>FALSE</v>
      </c>
      <c r="RI48">
        <f>VLOOKUP($A48,'FuturesInfo (3)'!$A$2:$V$80,22)</f>
        <v>3</v>
      </c>
      <c r="RJ48" s="257"/>
      <c r="RK48">
        <f t="shared" si="128"/>
        <v>2</v>
      </c>
      <c r="RL48" s="139">
        <f>VLOOKUP($A48,'FuturesInfo (3)'!$A$2:$O$80,15)*RI48</f>
        <v>66825</v>
      </c>
      <c r="RM48" s="139">
        <f>VLOOKUP($A48,'FuturesInfo (3)'!$A$2:$O$80,15)*RK48</f>
        <v>44550</v>
      </c>
      <c r="RN48" s="200">
        <f t="shared" si="129"/>
        <v>0</v>
      </c>
      <c r="RO48" s="200">
        <f t="shared" si="130"/>
        <v>0</v>
      </c>
      <c r="RP48" s="200">
        <f t="shared" si="131"/>
        <v>0</v>
      </c>
      <c r="RQ48" s="200">
        <f t="shared" si="132"/>
        <v>0</v>
      </c>
      <c r="RR48" s="200">
        <f t="shared" si="146"/>
        <v>0</v>
      </c>
    </row>
    <row r="49" spans="1:486"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102630</v>
      </c>
      <c r="BR49" s="145">
        <f t="shared" si="90"/>
        <v>-103.84148398020869</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102630</v>
      </c>
      <c r="CH49" s="145">
        <f t="shared" si="164"/>
        <v>1728.9420485191802</v>
      </c>
      <c r="CI49" s="145">
        <f t="shared" si="92"/>
        <v>1728.9420485191802</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102630</v>
      </c>
      <c r="CY49" s="200">
        <f t="shared" si="169"/>
        <v>1462.256461232754</v>
      </c>
      <c r="CZ49" s="200">
        <f t="shared" si="95"/>
        <v>1462.256461232754</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102630</v>
      </c>
      <c r="DP49" s="200">
        <f t="shared" si="85"/>
        <v>2414.0346292066947</v>
      </c>
      <c r="DQ49" s="200">
        <f t="shared" si="97"/>
        <v>-2414.0346292066947</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1273</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1273</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v>1</v>
      </c>
      <c r="MU49" s="247">
        <v>-1</v>
      </c>
      <c r="MV49" s="218">
        <v>-1</v>
      </c>
      <c r="MW49" s="245">
        <v>9</v>
      </c>
      <c r="MX49">
        <v>-1</v>
      </c>
      <c r="MY49">
        <v>-1</v>
      </c>
      <c r="MZ49" s="251">
        <v>1</v>
      </c>
      <c r="NA49">
        <v>0</v>
      </c>
      <c r="NB49">
        <v>0</v>
      </c>
      <c r="NC49">
        <v>0</v>
      </c>
      <c r="ND49">
        <v>0</v>
      </c>
      <c r="NE49" s="251">
        <v>0</v>
      </c>
      <c r="NF49" s="206">
        <v>42529</v>
      </c>
      <c r="NG49" s="5">
        <v>60</v>
      </c>
      <c r="NH49" t="s">
        <v>1273</v>
      </c>
      <c r="NI49">
        <v>3</v>
      </c>
      <c r="NJ49" s="257">
        <v>1</v>
      </c>
      <c r="NK49">
        <v>4</v>
      </c>
      <c r="NL49" s="139">
        <v>102630</v>
      </c>
      <c r="NM49" s="139">
        <v>136840</v>
      </c>
      <c r="NN49" s="200">
        <v>0</v>
      </c>
      <c r="NO49" s="200">
        <v>0</v>
      </c>
      <c r="NP49" s="200">
        <v>0</v>
      </c>
      <c r="NQ49" s="200">
        <v>0</v>
      </c>
      <c r="NR49" s="200">
        <v>0</v>
      </c>
      <c r="NT49">
        <v>-1</v>
      </c>
      <c r="NU49" s="247">
        <v>1</v>
      </c>
      <c r="NV49" s="218">
        <v>-1</v>
      </c>
      <c r="NW49" s="245">
        <v>10</v>
      </c>
      <c r="NX49">
        <v>-1</v>
      </c>
      <c r="NY49">
        <v>-1</v>
      </c>
      <c r="NZ49" s="251">
        <v>1</v>
      </c>
      <c r="OA49">
        <v>1</v>
      </c>
      <c r="OB49">
        <v>0</v>
      </c>
      <c r="OC49">
        <v>0</v>
      </c>
      <c r="OD49">
        <v>0</v>
      </c>
      <c r="OE49" s="251">
        <v>9.0850097339400006E-3</v>
      </c>
      <c r="OF49" s="206">
        <v>42529</v>
      </c>
      <c r="OG49" s="5">
        <v>60</v>
      </c>
      <c r="OH49" t="s">
        <v>1273</v>
      </c>
      <c r="OI49">
        <v>3</v>
      </c>
      <c r="OJ49" s="257">
        <v>1</v>
      </c>
      <c r="OK49">
        <v>4</v>
      </c>
      <c r="OL49" s="139">
        <v>102630</v>
      </c>
      <c r="OM49" s="139">
        <v>136840</v>
      </c>
      <c r="ON49" s="200">
        <v>932.39454899426221</v>
      </c>
      <c r="OO49" s="200">
        <v>1243.1927319923498</v>
      </c>
      <c r="OP49" s="200">
        <v>-932.39454899426221</v>
      </c>
      <c r="OQ49" s="200">
        <v>-932.39454899426221</v>
      </c>
      <c r="OR49" s="200">
        <v>-932.39454899426221</v>
      </c>
      <c r="OT49">
        <f t="shared" si="98"/>
        <v>1</v>
      </c>
      <c r="OU49" s="247">
        <v>1</v>
      </c>
      <c r="OV49" s="218">
        <v>-1</v>
      </c>
      <c r="OW49" s="245">
        <v>11</v>
      </c>
      <c r="OX49">
        <f t="shared" si="141"/>
        <v>1</v>
      </c>
      <c r="OY49">
        <f t="shared" si="100"/>
        <v>-1</v>
      </c>
      <c r="OZ49" s="251"/>
      <c r="PA49">
        <f t="shared" si="138"/>
        <v>0</v>
      </c>
      <c r="PB49">
        <f t="shared" si="101"/>
        <v>0</v>
      </c>
      <c r="PC49">
        <f t="shared" si="102"/>
        <v>0</v>
      </c>
      <c r="PD49">
        <f t="shared" si="103"/>
        <v>0</v>
      </c>
      <c r="PE49" s="251"/>
      <c r="PF49" s="206">
        <v>42529</v>
      </c>
      <c r="PG49" s="5">
        <v>60</v>
      </c>
      <c r="PH49" t="str">
        <f t="shared" si="86"/>
        <v>TRUE</v>
      </c>
      <c r="PI49">
        <f>VLOOKUP($A49,'FuturesInfo (3)'!$A$2:$V$80,22)</f>
        <v>3</v>
      </c>
      <c r="PJ49" s="257">
        <v>1</v>
      </c>
      <c r="PK49">
        <f t="shared" si="104"/>
        <v>4</v>
      </c>
      <c r="PL49" s="139">
        <f>VLOOKUP($A49,'FuturesInfo (3)'!$A$2:$O$80,15)*PI49</f>
        <v>102630</v>
      </c>
      <c r="PM49" s="139">
        <f>VLOOKUP($A49,'FuturesInfo (3)'!$A$2:$O$80,15)*PK49</f>
        <v>136840</v>
      </c>
      <c r="PN49" s="200">
        <f t="shared" si="105"/>
        <v>0</v>
      </c>
      <c r="PO49" s="200">
        <f t="shared" si="106"/>
        <v>0</v>
      </c>
      <c r="PP49" s="200">
        <f t="shared" si="107"/>
        <v>0</v>
      </c>
      <c r="PQ49" s="200">
        <f t="shared" si="108"/>
        <v>0</v>
      </c>
      <c r="PR49" s="200">
        <f t="shared" si="144"/>
        <v>0</v>
      </c>
      <c r="PT49">
        <f t="shared" si="110"/>
        <v>1</v>
      </c>
      <c r="PU49" s="247"/>
      <c r="PV49" s="218"/>
      <c r="PW49" s="245"/>
      <c r="PX49">
        <f t="shared" si="142"/>
        <v>0</v>
      </c>
      <c r="PY49">
        <f t="shared" si="112"/>
        <v>0</v>
      </c>
      <c r="PZ49" s="251"/>
      <c r="QA49">
        <f t="shared" si="139"/>
        <v>1</v>
      </c>
      <c r="QB49">
        <f t="shared" si="113"/>
        <v>1</v>
      </c>
      <c r="QC49">
        <f t="shared" si="114"/>
        <v>1</v>
      </c>
      <c r="QD49">
        <f t="shared" si="115"/>
        <v>1</v>
      </c>
      <c r="QE49" s="251"/>
      <c r="QF49" s="206"/>
      <c r="QG49" s="5">
        <v>60</v>
      </c>
      <c r="QH49" t="str">
        <f t="shared" si="87"/>
        <v>FALSE</v>
      </c>
      <c r="QI49">
        <f>VLOOKUP($A49,'FuturesInfo (3)'!$A$2:$V$80,22)</f>
        <v>3</v>
      </c>
      <c r="QJ49" s="257"/>
      <c r="QK49">
        <f t="shared" si="116"/>
        <v>2</v>
      </c>
      <c r="QL49" s="139">
        <f>VLOOKUP($A49,'FuturesInfo (3)'!$A$2:$O$80,15)*QI49</f>
        <v>102630</v>
      </c>
      <c r="QM49" s="139">
        <f>VLOOKUP($A49,'FuturesInfo (3)'!$A$2:$O$80,15)*QK49</f>
        <v>68420</v>
      </c>
      <c r="QN49" s="200">
        <f t="shared" si="117"/>
        <v>0</v>
      </c>
      <c r="QO49" s="200">
        <f t="shared" si="118"/>
        <v>0</v>
      </c>
      <c r="QP49" s="200">
        <f t="shared" si="119"/>
        <v>0</v>
      </c>
      <c r="QQ49" s="200">
        <f t="shared" si="120"/>
        <v>0</v>
      </c>
      <c r="QR49" s="200">
        <f t="shared" si="145"/>
        <v>0</v>
      </c>
      <c r="QT49">
        <f t="shared" si="122"/>
        <v>0</v>
      </c>
      <c r="QU49" s="247"/>
      <c r="QV49" s="218"/>
      <c r="QW49" s="245"/>
      <c r="QX49">
        <f t="shared" si="143"/>
        <v>0</v>
      </c>
      <c r="QY49">
        <f t="shared" si="124"/>
        <v>0</v>
      </c>
      <c r="QZ49" s="251"/>
      <c r="RA49">
        <f t="shared" si="140"/>
        <v>1</v>
      </c>
      <c r="RB49">
        <f t="shared" si="125"/>
        <v>1</v>
      </c>
      <c r="RC49">
        <f t="shared" si="126"/>
        <v>1</v>
      </c>
      <c r="RD49">
        <f t="shared" si="127"/>
        <v>1</v>
      </c>
      <c r="RE49" s="251"/>
      <c r="RF49" s="206"/>
      <c r="RG49" s="5">
        <v>60</v>
      </c>
      <c r="RH49" t="str">
        <f t="shared" si="88"/>
        <v>FALSE</v>
      </c>
      <c r="RI49">
        <f>VLOOKUP($A49,'FuturesInfo (3)'!$A$2:$V$80,22)</f>
        <v>3</v>
      </c>
      <c r="RJ49" s="257"/>
      <c r="RK49">
        <f t="shared" si="128"/>
        <v>2</v>
      </c>
      <c r="RL49" s="139">
        <f>VLOOKUP($A49,'FuturesInfo (3)'!$A$2:$O$80,15)*RI49</f>
        <v>102630</v>
      </c>
      <c r="RM49" s="139">
        <f>VLOOKUP($A49,'FuturesInfo (3)'!$A$2:$O$80,15)*RK49</f>
        <v>68420</v>
      </c>
      <c r="RN49" s="200">
        <f t="shared" si="129"/>
        <v>0</v>
      </c>
      <c r="RO49" s="200">
        <f t="shared" si="130"/>
        <v>0</v>
      </c>
      <c r="RP49" s="200">
        <f t="shared" si="131"/>
        <v>0</v>
      </c>
      <c r="RQ49" s="200">
        <f t="shared" si="132"/>
        <v>0</v>
      </c>
      <c r="RR49" s="200">
        <f t="shared" si="146"/>
        <v>0</v>
      </c>
    </row>
    <row r="50" spans="1:486"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91080</v>
      </c>
      <c r="BR50" s="145">
        <f t="shared" si="90"/>
        <v>155.0957854401648</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91080</v>
      </c>
      <c r="CH50" s="145">
        <f t="shared" si="164"/>
        <v>-116.12409689786399</v>
      </c>
      <c r="CI50" s="145">
        <f t="shared" si="92"/>
        <v>116.12409689786399</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91080</v>
      </c>
      <c r="CY50" s="200">
        <f t="shared" si="169"/>
        <v>966.46859082853211</v>
      </c>
      <c r="CZ50" s="200">
        <f t="shared" si="95"/>
        <v>-966.46859082853211</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91080</v>
      </c>
      <c r="DP50" s="200">
        <f t="shared" si="85"/>
        <v>429.80694980651998</v>
      </c>
      <c r="DQ50" s="200">
        <f t="shared" si="97"/>
        <v>-429.80694980651998</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1273</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1273</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v>-1</v>
      </c>
      <c r="MU50" s="244">
        <v>1</v>
      </c>
      <c r="MV50" s="218">
        <v>1</v>
      </c>
      <c r="MW50" s="245">
        <v>-8</v>
      </c>
      <c r="MX50">
        <v>1</v>
      </c>
      <c r="MY50">
        <v>-1</v>
      </c>
      <c r="MZ50" s="218">
        <v>1</v>
      </c>
      <c r="NA50">
        <v>1</v>
      </c>
      <c r="NB50">
        <v>1</v>
      </c>
      <c r="NC50">
        <v>1</v>
      </c>
      <c r="ND50">
        <v>0</v>
      </c>
      <c r="NE50" s="253">
        <v>1.57021085689E-3</v>
      </c>
      <c r="NF50" s="206">
        <v>42530</v>
      </c>
      <c r="NG50">
        <v>60</v>
      </c>
      <c r="NH50" t="s">
        <v>1273</v>
      </c>
      <c r="NI50">
        <v>2</v>
      </c>
      <c r="NJ50" s="257">
        <v>1</v>
      </c>
      <c r="NK50">
        <v>3</v>
      </c>
      <c r="NL50" s="139">
        <v>91080</v>
      </c>
      <c r="NM50" s="139">
        <v>136620</v>
      </c>
      <c r="NN50" s="200">
        <v>143.01480484554119</v>
      </c>
      <c r="NO50" s="200">
        <v>214.5222072683118</v>
      </c>
      <c r="NP50" s="200">
        <v>143.01480484554119</v>
      </c>
      <c r="NQ50" s="200">
        <v>143.01480484554119</v>
      </c>
      <c r="NR50" s="200">
        <v>-143.01480484554119</v>
      </c>
      <c r="NT50">
        <v>1</v>
      </c>
      <c r="NU50" s="244">
        <v>1</v>
      </c>
      <c r="NV50" s="218">
        <v>1</v>
      </c>
      <c r="NW50" s="245">
        <v>-9</v>
      </c>
      <c r="NX50">
        <v>1</v>
      </c>
      <c r="NY50">
        <v>-1</v>
      </c>
      <c r="NZ50" s="218">
        <v>1</v>
      </c>
      <c r="OA50">
        <v>1</v>
      </c>
      <c r="OB50">
        <v>1</v>
      </c>
      <c r="OC50">
        <v>1</v>
      </c>
      <c r="OD50">
        <v>0</v>
      </c>
      <c r="OE50" s="253">
        <v>1.9932810750300001E-2</v>
      </c>
      <c r="OF50" s="206">
        <v>42530</v>
      </c>
      <c r="OG50">
        <v>60</v>
      </c>
      <c r="OH50" t="s">
        <v>1273</v>
      </c>
      <c r="OI50">
        <v>2</v>
      </c>
      <c r="OJ50" s="257">
        <v>2</v>
      </c>
      <c r="OK50">
        <v>2</v>
      </c>
      <c r="OL50" s="139">
        <v>91080</v>
      </c>
      <c r="OM50" s="139">
        <v>91080</v>
      </c>
      <c r="ON50" s="200">
        <v>1815.4804031373242</v>
      </c>
      <c r="OO50" s="200">
        <v>1815.4804031373242</v>
      </c>
      <c r="OP50" s="200">
        <v>1815.4804031373242</v>
      </c>
      <c r="OQ50" s="200">
        <v>1815.4804031373242</v>
      </c>
      <c r="OR50" s="200">
        <v>-1815.4804031373242</v>
      </c>
      <c r="OT50">
        <f t="shared" si="98"/>
        <v>1</v>
      </c>
      <c r="OU50" s="244">
        <v>1</v>
      </c>
      <c r="OV50" s="218">
        <v>1</v>
      </c>
      <c r="OW50" s="245">
        <v>3</v>
      </c>
      <c r="OX50">
        <f t="shared" si="141"/>
        <v>1</v>
      </c>
      <c r="OY50">
        <f t="shared" si="100"/>
        <v>1</v>
      </c>
      <c r="OZ50" s="218"/>
      <c r="PA50">
        <f t="shared" si="138"/>
        <v>0</v>
      </c>
      <c r="PB50">
        <f t="shared" si="101"/>
        <v>0</v>
      </c>
      <c r="PC50">
        <f t="shared" si="102"/>
        <v>0</v>
      </c>
      <c r="PD50">
        <f t="shared" si="103"/>
        <v>0</v>
      </c>
      <c r="PE50" s="253"/>
      <c r="PF50" s="206">
        <v>42530</v>
      </c>
      <c r="PG50">
        <v>60</v>
      </c>
      <c r="PH50" t="str">
        <f t="shared" si="86"/>
        <v>TRUE</v>
      </c>
      <c r="PI50">
        <f>VLOOKUP($A50,'FuturesInfo (3)'!$A$2:$V$80,22)</f>
        <v>2</v>
      </c>
      <c r="PJ50" s="257">
        <v>2</v>
      </c>
      <c r="PK50">
        <f t="shared" si="104"/>
        <v>2</v>
      </c>
      <c r="PL50" s="139">
        <f>VLOOKUP($A50,'FuturesInfo (3)'!$A$2:$O$80,15)*PI50</f>
        <v>91080</v>
      </c>
      <c r="PM50" s="139">
        <f>VLOOKUP($A50,'FuturesInfo (3)'!$A$2:$O$80,15)*PK50</f>
        <v>91080</v>
      </c>
      <c r="PN50" s="200">
        <f t="shared" si="105"/>
        <v>0</v>
      </c>
      <c r="PO50" s="200">
        <f t="shared" si="106"/>
        <v>0</v>
      </c>
      <c r="PP50" s="200">
        <f t="shared" si="107"/>
        <v>0</v>
      </c>
      <c r="PQ50" s="200">
        <f t="shared" si="108"/>
        <v>0</v>
      </c>
      <c r="PR50" s="200">
        <f t="shared" si="144"/>
        <v>0</v>
      </c>
      <c r="PT50">
        <f t="shared" si="110"/>
        <v>1</v>
      </c>
      <c r="PU50" s="244"/>
      <c r="PV50" s="218"/>
      <c r="PW50" s="245"/>
      <c r="PX50">
        <f t="shared" si="142"/>
        <v>0</v>
      </c>
      <c r="PY50">
        <f t="shared" si="112"/>
        <v>0</v>
      </c>
      <c r="PZ50" s="218"/>
      <c r="QA50">
        <f t="shared" si="139"/>
        <v>1</v>
      </c>
      <c r="QB50">
        <f t="shared" si="113"/>
        <v>1</v>
      </c>
      <c r="QC50">
        <f t="shared" si="114"/>
        <v>1</v>
      </c>
      <c r="QD50">
        <f t="shared" si="115"/>
        <v>1</v>
      </c>
      <c r="QE50" s="253"/>
      <c r="QF50" s="206"/>
      <c r="QG50">
        <v>60</v>
      </c>
      <c r="QH50" t="str">
        <f t="shared" si="87"/>
        <v>FALSE</v>
      </c>
      <c r="QI50">
        <f>VLOOKUP($A50,'FuturesInfo (3)'!$A$2:$V$80,22)</f>
        <v>2</v>
      </c>
      <c r="QJ50" s="257"/>
      <c r="QK50">
        <f t="shared" si="116"/>
        <v>2</v>
      </c>
      <c r="QL50" s="139">
        <f>VLOOKUP($A50,'FuturesInfo (3)'!$A$2:$O$80,15)*QI50</f>
        <v>91080</v>
      </c>
      <c r="QM50" s="139">
        <f>VLOOKUP($A50,'FuturesInfo (3)'!$A$2:$O$80,15)*QK50</f>
        <v>91080</v>
      </c>
      <c r="QN50" s="200">
        <f t="shared" si="117"/>
        <v>0</v>
      </c>
      <c r="QO50" s="200">
        <f t="shared" si="118"/>
        <v>0</v>
      </c>
      <c r="QP50" s="200">
        <f t="shared" si="119"/>
        <v>0</v>
      </c>
      <c r="QQ50" s="200">
        <f t="shared" si="120"/>
        <v>0</v>
      </c>
      <c r="QR50" s="200">
        <f t="shared" si="145"/>
        <v>0</v>
      </c>
      <c r="QT50">
        <f t="shared" si="122"/>
        <v>0</v>
      </c>
      <c r="QU50" s="244"/>
      <c r="QV50" s="218"/>
      <c r="QW50" s="245"/>
      <c r="QX50">
        <f t="shared" si="143"/>
        <v>0</v>
      </c>
      <c r="QY50">
        <f t="shared" si="124"/>
        <v>0</v>
      </c>
      <c r="QZ50" s="218"/>
      <c r="RA50">
        <f t="shared" si="140"/>
        <v>1</v>
      </c>
      <c r="RB50">
        <f t="shared" si="125"/>
        <v>1</v>
      </c>
      <c r="RC50">
        <f t="shared" si="126"/>
        <v>1</v>
      </c>
      <c r="RD50">
        <f t="shared" si="127"/>
        <v>1</v>
      </c>
      <c r="RE50" s="253"/>
      <c r="RF50" s="206"/>
      <c r="RG50">
        <v>60</v>
      </c>
      <c r="RH50" t="str">
        <f t="shared" si="88"/>
        <v>FALSE</v>
      </c>
      <c r="RI50">
        <f>VLOOKUP($A50,'FuturesInfo (3)'!$A$2:$V$80,22)</f>
        <v>2</v>
      </c>
      <c r="RJ50" s="257"/>
      <c r="RK50">
        <f t="shared" si="128"/>
        <v>2</v>
      </c>
      <c r="RL50" s="139">
        <f>VLOOKUP($A50,'FuturesInfo (3)'!$A$2:$O$80,15)*RI50</f>
        <v>91080</v>
      </c>
      <c r="RM50" s="139">
        <f>VLOOKUP($A50,'FuturesInfo (3)'!$A$2:$O$80,15)*RK50</f>
        <v>91080</v>
      </c>
      <c r="RN50" s="200">
        <f t="shared" si="129"/>
        <v>0</v>
      </c>
      <c r="RO50" s="200">
        <f t="shared" si="130"/>
        <v>0</v>
      </c>
      <c r="RP50" s="200">
        <f t="shared" si="131"/>
        <v>0</v>
      </c>
      <c r="RQ50" s="200">
        <f t="shared" si="132"/>
        <v>0</v>
      </c>
      <c r="RR50" s="200">
        <f t="shared" si="146"/>
        <v>0</v>
      </c>
    </row>
    <row r="51" spans="1:486"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105620</v>
      </c>
      <c r="BR51" s="145">
        <f t="shared" si="90"/>
        <v>-679.77473853559741</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105620</v>
      </c>
      <c r="CH51" s="145">
        <f t="shared" si="164"/>
        <v>844.28457234241409</v>
      </c>
      <c r="CI51" s="145">
        <f t="shared" si="92"/>
        <v>844.28457234241409</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105620</v>
      </c>
      <c r="CY51" s="200">
        <f t="shared" si="169"/>
        <v>-1936.2248186968479</v>
      </c>
      <c r="CZ51" s="200">
        <f t="shared" si="95"/>
        <v>-1936.2248186968479</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105620</v>
      </c>
      <c r="DP51" s="200">
        <f t="shared" si="85"/>
        <v>1859.5806132569201</v>
      </c>
      <c r="DQ51" s="200">
        <f t="shared" si="97"/>
        <v>-1859.5806132569201</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1273</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1273</v>
      </c>
      <c r="MI51">
        <v>2</v>
      </c>
      <c r="MJ51" s="257">
        <v>2</v>
      </c>
      <c r="MK51">
        <v>3</v>
      </c>
      <c r="ML51" s="139">
        <v>104840</v>
      </c>
      <c r="MM51" s="139">
        <v>157260</v>
      </c>
      <c r="MN51" s="200">
        <v>-120.1375095494008</v>
      </c>
      <c r="MO51" s="200">
        <v>-180.2062643241012</v>
      </c>
      <c r="MP51" s="200">
        <v>-120.1375095494008</v>
      </c>
      <c r="MQ51" s="200">
        <v>120.1375095494008</v>
      </c>
      <c r="MR51" s="200">
        <v>120.1375095494008</v>
      </c>
      <c r="MT51">
        <v>-1</v>
      </c>
      <c r="MU51" s="244">
        <v>-1</v>
      </c>
      <c r="MV51" s="218">
        <v>1</v>
      </c>
      <c r="MW51" s="245">
        <v>-3</v>
      </c>
      <c r="MX51">
        <v>1</v>
      </c>
      <c r="MY51">
        <v>-1</v>
      </c>
      <c r="MZ51" s="218">
        <v>-1</v>
      </c>
      <c r="NA51">
        <v>1</v>
      </c>
      <c r="NB51">
        <v>0</v>
      </c>
      <c r="NC51">
        <v>0</v>
      </c>
      <c r="ND51">
        <v>1</v>
      </c>
      <c r="NE51" s="253">
        <v>-1.2209080503599999E-2</v>
      </c>
      <c r="NF51" s="206">
        <v>42529</v>
      </c>
      <c r="NG51">
        <v>60</v>
      </c>
      <c r="NH51" t="s">
        <v>1273</v>
      </c>
      <c r="NI51">
        <v>2</v>
      </c>
      <c r="NJ51" s="257">
        <v>1</v>
      </c>
      <c r="NK51">
        <v>3</v>
      </c>
      <c r="NL51" s="139">
        <v>105620</v>
      </c>
      <c r="NM51" s="139">
        <v>158430</v>
      </c>
      <c r="NN51" s="200">
        <v>1289.5230827902319</v>
      </c>
      <c r="NO51" s="200">
        <v>1934.2846241853479</v>
      </c>
      <c r="NP51" s="200">
        <v>-1289.5230827902319</v>
      </c>
      <c r="NQ51" s="200">
        <v>-1289.5230827902319</v>
      </c>
      <c r="NR51" s="200">
        <v>1289.5230827902319</v>
      </c>
      <c r="NT51">
        <v>-1</v>
      </c>
      <c r="NU51" s="244">
        <v>1</v>
      </c>
      <c r="NV51" s="218">
        <v>1</v>
      </c>
      <c r="NW51" s="245">
        <v>-4</v>
      </c>
      <c r="NX51">
        <v>-1</v>
      </c>
      <c r="NY51">
        <v>-1</v>
      </c>
      <c r="NZ51" s="218">
        <v>1</v>
      </c>
      <c r="OA51">
        <v>1</v>
      </c>
      <c r="OB51">
        <v>1</v>
      </c>
      <c r="OC51">
        <v>0</v>
      </c>
      <c r="OD51">
        <v>0</v>
      </c>
      <c r="OE51" s="253">
        <v>1.98918501352E-2</v>
      </c>
      <c r="OF51" s="206">
        <v>42537</v>
      </c>
      <c r="OG51">
        <v>60</v>
      </c>
      <c r="OH51" t="s">
        <v>1273</v>
      </c>
      <c r="OI51">
        <v>2</v>
      </c>
      <c r="OJ51" s="257">
        <v>2</v>
      </c>
      <c r="OK51">
        <v>2</v>
      </c>
      <c r="OL51" s="139">
        <v>105620</v>
      </c>
      <c r="OM51" s="139">
        <v>105620</v>
      </c>
      <c r="ON51" s="200">
        <v>2100.9772112798241</v>
      </c>
      <c r="OO51" s="200">
        <v>2100.9772112798241</v>
      </c>
      <c r="OP51" s="200">
        <v>2100.9772112798241</v>
      </c>
      <c r="OQ51" s="200">
        <v>-2100.9772112798241</v>
      </c>
      <c r="OR51" s="200">
        <v>-2100.9772112798241</v>
      </c>
      <c r="OT51">
        <f t="shared" si="98"/>
        <v>1</v>
      </c>
      <c r="OU51" s="244">
        <v>1</v>
      </c>
      <c r="OV51" s="218">
        <v>1</v>
      </c>
      <c r="OW51" s="245">
        <v>-5</v>
      </c>
      <c r="OX51">
        <f t="shared" si="141"/>
        <v>1</v>
      </c>
      <c r="OY51">
        <f t="shared" si="100"/>
        <v>-1</v>
      </c>
      <c r="OZ51" s="218"/>
      <c r="PA51">
        <f t="shared" si="138"/>
        <v>0</v>
      </c>
      <c r="PB51">
        <f t="shared" si="101"/>
        <v>0</v>
      </c>
      <c r="PC51">
        <f t="shared" si="102"/>
        <v>0</v>
      </c>
      <c r="PD51">
        <f t="shared" si="103"/>
        <v>0</v>
      </c>
      <c r="PE51" s="253"/>
      <c r="PF51" s="206">
        <v>42537</v>
      </c>
      <c r="PG51">
        <v>60</v>
      </c>
      <c r="PH51" t="str">
        <f t="shared" si="86"/>
        <v>TRUE</v>
      </c>
      <c r="PI51">
        <f>VLOOKUP($A51,'FuturesInfo (3)'!$A$2:$V$80,22)</f>
        <v>2</v>
      </c>
      <c r="PJ51" s="257">
        <v>2</v>
      </c>
      <c r="PK51">
        <f t="shared" si="104"/>
        <v>2</v>
      </c>
      <c r="PL51" s="139">
        <f>VLOOKUP($A51,'FuturesInfo (3)'!$A$2:$O$80,15)*PI51</f>
        <v>105620</v>
      </c>
      <c r="PM51" s="139">
        <f>VLOOKUP($A51,'FuturesInfo (3)'!$A$2:$O$80,15)*PK51</f>
        <v>105620</v>
      </c>
      <c r="PN51" s="200">
        <f t="shared" si="105"/>
        <v>0</v>
      </c>
      <c r="PO51" s="200">
        <f t="shared" si="106"/>
        <v>0</v>
      </c>
      <c r="PP51" s="200">
        <f t="shared" si="107"/>
        <v>0</v>
      </c>
      <c r="PQ51" s="200">
        <f t="shared" si="108"/>
        <v>0</v>
      </c>
      <c r="PR51" s="200">
        <f t="shared" si="144"/>
        <v>0</v>
      </c>
      <c r="PT51">
        <f t="shared" si="110"/>
        <v>1</v>
      </c>
      <c r="PU51" s="244"/>
      <c r="PV51" s="218"/>
      <c r="PW51" s="245"/>
      <c r="PX51">
        <f t="shared" si="142"/>
        <v>0</v>
      </c>
      <c r="PY51">
        <f t="shared" si="112"/>
        <v>0</v>
      </c>
      <c r="PZ51" s="218"/>
      <c r="QA51">
        <f t="shared" si="139"/>
        <v>1</v>
      </c>
      <c r="QB51">
        <f t="shared" si="113"/>
        <v>1</v>
      </c>
      <c r="QC51">
        <f t="shared" si="114"/>
        <v>1</v>
      </c>
      <c r="QD51">
        <f t="shared" si="115"/>
        <v>1</v>
      </c>
      <c r="QE51" s="253"/>
      <c r="QF51" s="206"/>
      <c r="QG51">
        <v>60</v>
      </c>
      <c r="QH51" t="str">
        <f t="shared" si="87"/>
        <v>FALSE</v>
      </c>
      <c r="QI51">
        <f>VLOOKUP($A51,'FuturesInfo (3)'!$A$2:$V$80,22)</f>
        <v>2</v>
      </c>
      <c r="QJ51" s="257"/>
      <c r="QK51">
        <f t="shared" si="116"/>
        <v>2</v>
      </c>
      <c r="QL51" s="139">
        <f>VLOOKUP($A51,'FuturesInfo (3)'!$A$2:$O$80,15)*QI51</f>
        <v>105620</v>
      </c>
      <c r="QM51" s="139">
        <f>VLOOKUP($A51,'FuturesInfo (3)'!$A$2:$O$80,15)*QK51</f>
        <v>105620</v>
      </c>
      <c r="QN51" s="200">
        <f t="shared" si="117"/>
        <v>0</v>
      </c>
      <c r="QO51" s="200">
        <f t="shared" si="118"/>
        <v>0</v>
      </c>
      <c r="QP51" s="200">
        <f t="shared" si="119"/>
        <v>0</v>
      </c>
      <c r="QQ51" s="200">
        <f t="shared" si="120"/>
        <v>0</v>
      </c>
      <c r="QR51" s="200">
        <f t="shared" si="145"/>
        <v>0</v>
      </c>
      <c r="QT51">
        <f t="shared" si="122"/>
        <v>0</v>
      </c>
      <c r="QU51" s="244"/>
      <c r="QV51" s="218"/>
      <c r="QW51" s="245"/>
      <c r="QX51">
        <f t="shared" si="143"/>
        <v>0</v>
      </c>
      <c r="QY51">
        <f t="shared" si="124"/>
        <v>0</v>
      </c>
      <c r="QZ51" s="218"/>
      <c r="RA51">
        <f t="shared" si="140"/>
        <v>1</v>
      </c>
      <c r="RB51">
        <f t="shared" si="125"/>
        <v>1</v>
      </c>
      <c r="RC51">
        <f t="shared" si="126"/>
        <v>1</v>
      </c>
      <c r="RD51">
        <f t="shared" si="127"/>
        <v>1</v>
      </c>
      <c r="RE51" s="253"/>
      <c r="RF51" s="206"/>
      <c r="RG51">
        <v>60</v>
      </c>
      <c r="RH51" t="str">
        <f t="shared" si="88"/>
        <v>FALSE</v>
      </c>
      <c r="RI51">
        <f>VLOOKUP($A51,'FuturesInfo (3)'!$A$2:$V$80,22)</f>
        <v>2</v>
      </c>
      <c r="RJ51" s="257"/>
      <c r="RK51">
        <f t="shared" si="128"/>
        <v>2</v>
      </c>
      <c r="RL51" s="139">
        <f>VLOOKUP($A51,'FuturesInfo (3)'!$A$2:$O$80,15)*RI51</f>
        <v>105620</v>
      </c>
      <c r="RM51" s="139">
        <f>VLOOKUP($A51,'FuturesInfo (3)'!$A$2:$O$80,15)*RK51</f>
        <v>105620</v>
      </c>
      <c r="RN51" s="200">
        <f t="shared" si="129"/>
        <v>0</v>
      </c>
      <c r="RO51" s="200">
        <f t="shared" si="130"/>
        <v>0</v>
      </c>
      <c r="RP51" s="200">
        <f t="shared" si="131"/>
        <v>0</v>
      </c>
      <c r="RQ51" s="200">
        <f t="shared" si="132"/>
        <v>0</v>
      </c>
      <c r="RR51" s="200">
        <f t="shared" si="146"/>
        <v>0</v>
      </c>
    </row>
    <row r="52" spans="1:486"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90500</v>
      </c>
      <c r="BR52" s="145">
        <f t="shared" si="90"/>
        <v>-1120.4276871141001</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90500</v>
      </c>
      <c r="CH52" s="145">
        <f t="shared" si="164"/>
        <v>-1307.9488604741998</v>
      </c>
      <c r="CI52" s="145">
        <f t="shared" si="92"/>
        <v>1307.9488604741998</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90500</v>
      </c>
      <c r="CY52" s="200">
        <f t="shared" si="169"/>
        <v>-510.43429216001005</v>
      </c>
      <c r="CZ52" s="200">
        <f t="shared" si="95"/>
        <v>-510.43429216001005</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90500</v>
      </c>
      <c r="DP52" s="200">
        <f t="shared" si="85"/>
        <v>-2182.5574873785499</v>
      </c>
      <c r="DQ52" s="200">
        <f t="shared" si="97"/>
        <v>2182.5574873785499</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1273</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1273</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v>1</v>
      </c>
      <c r="MU52" s="244">
        <v>1</v>
      </c>
      <c r="MV52" s="218">
        <v>1</v>
      </c>
      <c r="MW52" s="245">
        <v>-3</v>
      </c>
      <c r="MX52">
        <v>1</v>
      </c>
      <c r="MY52">
        <v>-1</v>
      </c>
      <c r="MZ52" s="218">
        <v>1</v>
      </c>
      <c r="NA52">
        <v>1</v>
      </c>
      <c r="NB52">
        <v>1</v>
      </c>
      <c r="NC52">
        <v>1</v>
      </c>
      <c r="ND52">
        <v>0</v>
      </c>
      <c r="NE52" s="253">
        <v>2.7855153203300001E-3</v>
      </c>
      <c r="NF52" s="206">
        <v>42529</v>
      </c>
      <c r="NG52">
        <v>60</v>
      </c>
      <c r="NH52" t="s">
        <v>1273</v>
      </c>
      <c r="NI52">
        <v>2</v>
      </c>
      <c r="NJ52" s="257">
        <v>1</v>
      </c>
      <c r="NK52">
        <v>3</v>
      </c>
      <c r="NL52" s="139">
        <v>90500</v>
      </c>
      <c r="NM52" s="139">
        <v>135750</v>
      </c>
      <c r="NN52" s="200">
        <v>252.08913648986501</v>
      </c>
      <c r="NO52" s="200">
        <v>378.1337047347975</v>
      </c>
      <c r="NP52" s="200">
        <v>252.08913648986501</v>
      </c>
      <c r="NQ52" s="200">
        <v>252.08913648986501</v>
      </c>
      <c r="NR52" s="200">
        <v>-252.08913648986501</v>
      </c>
      <c r="NT52">
        <v>1</v>
      </c>
      <c r="NU52" s="244">
        <v>-1</v>
      </c>
      <c r="NV52" s="218">
        <v>1</v>
      </c>
      <c r="NW52" s="245">
        <v>-4</v>
      </c>
      <c r="NX52">
        <v>-1</v>
      </c>
      <c r="NY52">
        <v>-1</v>
      </c>
      <c r="NZ52" s="218">
        <v>1</v>
      </c>
      <c r="OA52">
        <v>0</v>
      </c>
      <c r="OB52">
        <v>1</v>
      </c>
      <c r="OC52">
        <v>0</v>
      </c>
      <c r="OD52">
        <v>0</v>
      </c>
      <c r="OE52" s="253">
        <v>5.5555555555600001E-3</v>
      </c>
      <c r="OF52" s="206">
        <v>42537</v>
      </c>
      <c r="OG52">
        <v>60</v>
      </c>
      <c r="OH52" t="s">
        <v>1273</v>
      </c>
      <c r="OI52">
        <v>2</v>
      </c>
      <c r="OJ52" s="257">
        <v>1</v>
      </c>
      <c r="OK52">
        <v>3</v>
      </c>
      <c r="OL52" s="139">
        <v>90500</v>
      </c>
      <c r="OM52" s="139">
        <v>135750</v>
      </c>
      <c r="ON52" s="200">
        <v>-502.77777777818</v>
      </c>
      <c r="OO52" s="200">
        <v>-754.16666666726996</v>
      </c>
      <c r="OP52" s="200">
        <v>502.77777777818</v>
      </c>
      <c r="OQ52" s="200">
        <v>-502.77777777818</v>
      </c>
      <c r="OR52" s="200">
        <v>-502.77777777818</v>
      </c>
      <c r="OT52">
        <f t="shared" si="98"/>
        <v>-1</v>
      </c>
      <c r="OU52" s="244">
        <v>1</v>
      </c>
      <c r="OV52" s="218">
        <v>1</v>
      </c>
      <c r="OW52" s="245">
        <v>5</v>
      </c>
      <c r="OX52">
        <f t="shared" si="141"/>
        <v>1</v>
      </c>
      <c r="OY52">
        <f t="shared" si="100"/>
        <v>1</v>
      </c>
      <c r="OZ52" s="218"/>
      <c r="PA52">
        <f t="shared" si="138"/>
        <v>0</v>
      </c>
      <c r="PB52">
        <f t="shared" si="101"/>
        <v>0</v>
      </c>
      <c r="PC52">
        <f t="shared" si="102"/>
        <v>0</v>
      </c>
      <c r="PD52">
        <f t="shared" si="103"/>
        <v>0</v>
      </c>
      <c r="PE52" s="253"/>
      <c r="PF52" s="206">
        <v>42537</v>
      </c>
      <c r="PG52">
        <v>60</v>
      </c>
      <c r="PH52" t="str">
        <f t="shared" si="86"/>
        <v>TRUE</v>
      </c>
      <c r="PI52">
        <f>VLOOKUP($A52,'FuturesInfo (3)'!$A$2:$V$80,22)</f>
        <v>2</v>
      </c>
      <c r="PJ52" s="257">
        <v>2</v>
      </c>
      <c r="PK52">
        <f t="shared" si="104"/>
        <v>2</v>
      </c>
      <c r="PL52" s="139">
        <f>VLOOKUP($A52,'FuturesInfo (3)'!$A$2:$O$80,15)*PI52</f>
        <v>90500</v>
      </c>
      <c r="PM52" s="139">
        <f>VLOOKUP($A52,'FuturesInfo (3)'!$A$2:$O$80,15)*PK52</f>
        <v>90500</v>
      </c>
      <c r="PN52" s="200">
        <f t="shared" si="105"/>
        <v>0</v>
      </c>
      <c r="PO52" s="200">
        <f t="shared" si="106"/>
        <v>0</v>
      </c>
      <c r="PP52" s="200">
        <f t="shared" si="107"/>
        <v>0</v>
      </c>
      <c r="PQ52" s="200">
        <f t="shared" si="108"/>
        <v>0</v>
      </c>
      <c r="PR52" s="200">
        <f t="shared" si="144"/>
        <v>0</v>
      </c>
      <c r="PT52">
        <f t="shared" si="110"/>
        <v>1</v>
      </c>
      <c r="PU52" s="244"/>
      <c r="PV52" s="218"/>
      <c r="PW52" s="245"/>
      <c r="PX52">
        <f t="shared" si="142"/>
        <v>0</v>
      </c>
      <c r="PY52">
        <f t="shared" si="112"/>
        <v>0</v>
      </c>
      <c r="PZ52" s="218"/>
      <c r="QA52">
        <f t="shared" si="139"/>
        <v>1</v>
      </c>
      <c r="QB52">
        <f t="shared" si="113"/>
        <v>1</v>
      </c>
      <c r="QC52">
        <f t="shared" si="114"/>
        <v>1</v>
      </c>
      <c r="QD52">
        <f t="shared" si="115"/>
        <v>1</v>
      </c>
      <c r="QE52" s="253"/>
      <c r="QF52" s="206"/>
      <c r="QG52">
        <v>60</v>
      </c>
      <c r="QH52" t="str">
        <f t="shared" si="87"/>
        <v>FALSE</v>
      </c>
      <c r="QI52">
        <f>VLOOKUP($A52,'FuturesInfo (3)'!$A$2:$V$80,22)</f>
        <v>2</v>
      </c>
      <c r="QJ52" s="257"/>
      <c r="QK52">
        <f t="shared" si="116"/>
        <v>2</v>
      </c>
      <c r="QL52" s="139">
        <f>VLOOKUP($A52,'FuturesInfo (3)'!$A$2:$O$80,15)*QI52</f>
        <v>90500</v>
      </c>
      <c r="QM52" s="139">
        <f>VLOOKUP($A52,'FuturesInfo (3)'!$A$2:$O$80,15)*QK52</f>
        <v>90500</v>
      </c>
      <c r="QN52" s="200">
        <f t="shared" si="117"/>
        <v>0</v>
      </c>
      <c r="QO52" s="200">
        <f t="shared" si="118"/>
        <v>0</v>
      </c>
      <c r="QP52" s="200">
        <f t="shared" si="119"/>
        <v>0</v>
      </c>
      <c r="QQ52" s="200">
        <f t="shared" si="120"/>
        <v>0</v>
      </c>
      <c r="QR52" s="200">
        <f t="shared" si="145"/>
        <v>0</v>
      </c>
      <c r="QT52">
        <f t="shared" si="122"/>
        <v>0</v>
      </c>
      <c r="QU52" s="244"/>
      <c r="QV52" s="218"/>
      <c r="QW52" s="245"/>
      <c r="QX52">
        <f t="shared" si="143"/>
        <v>0</v>
      </c>
      <c r="QY52">
        <f t="shared" si="124"/>
        <v>0</v>
      </c>
      <c r="QZ52" s="218"/>
      <c r="RA52">
        <f t="shared" si="140"/>
        <v>1</v>
      </c>
      <c r="RB52">
        <f t="shared" si="125"/>
        <v>1</v>
      </c>
      <c r="RC52">
        <f t="shared" si="126"/>
        <v>1</v>
      </c>
      <c r="RD52">
        <f t="shared" si="127"/>
        <v>1</v>
      </c>
      <c r="RE52" s="253"/>
      <c r="RF52" s="206"/>
      <c r="RG52">
        <v>60</v>
      </c>
      <c r="RH52" t="str">
        <f t="shared" si="88"/>
        <v>FALSE</v>
      </c>
      <c r="RI52">
        <f>VLOOKUP($A52,'FuturesInfo (3)'!$A$2:$V$80,22)</f>
        <v>2</v>
      </c>
      <c r="RJ52" s="257"/>
      <c r="RK52">
        <f t="shared" si="128"/>
        <v>2</v>
      </c>
      <c r="RL52" s="139">
        <f>VLOOKUP($A52,'FuturesInfo (3)'!$A$2:$O$80,15)*RI52</f>
        <v>90500</v>
      </c>
      <c r="RM52" s="139">
        <f>VLOOKUP($A52,'FuturesInfo (3)'!$A$2:$O$80,15)*RK52</f>
        <v>90500</v>
      </c>
      <c r="RN52" s="200">
        <f t="shared" si="129"/>
        <v>0</v>
      </c>
      <c r="RO52" s="200">
        <f t="shared" si="130"/>
        <v>0</v>
      </c>
      <c r="RP52" s="200">
        <f t="shared" si="131"/>
        <v>0</v>
      </c>
      <c r="RQ52" s="200">
        <f t="shared" si="132"/>
        <v>0</v>
      </c>
      <c r="RR52" s="200">
        <f t="shared" si="146"/>
        <v>0</v>
      </c>
    </row>
    <row r="53" spans="1:486"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3</v>
      </c>
      <c r="BP53">
        <f t="shared" si="160"/>
        <v>3</v>
      </c>
      <c r="BQ53" s="139">
        <f>VLOOKUP($A53,'FuturesInfo (3)'!$A$2:$O$80,15)*BP53</f>
        <v>102540</v>
      </c>
      <c r="BR53" s="145">
        <f t="shared" si="90"/>
        <v>2043.3695652190258</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3</v>
      </c>
      <c r="CE53">
        <f t="shared" si="75"/>
        <v>3</v>
      </c>
      <c r="CF53">
        <f t="shared" si="75"/>
        <v>3</v>
      </c>
      <c r="CG53" s="139">
        <f>VLOOKUP($A53,'FuturesInfo (3)'!$A$2:$O$80,15)*CE53</f>
        <v>102540</v>
      </c>
      <c r="CH53" s="145">
        <f t="shared" si="164"/>
        <v>1851.6696269961901</v>
      </c>
      <c r="CI53" s="145">
        <f t="shared" si="92"/>
        <v>-1851.6696269961901</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3</v>
      </c>
      <c r="CV53">
        <f t="shared" si="168"/>
        <v>2</v>
      </c>
      <c r="CW53">
        <f t="shared" si="93"/>
        <v>3</v>
      </c>
      <c r="CX53" s="139">
        <f>VLOOKUP($A53,'FuturesInfo (3)'!$A$2:$O$80,15)*CW53</f>
        <v>102540</v>
      </c>
      <c r="CY53" s="200">
        <f t="shared" si="169"/>
        <v>983.95463797610034</v>
      </c>
      <c r="CZ53" s="200">
        <f t="shared" si="95"/>
        <v>-983.95463797610034</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3</v>
      </c>
      <c r="DM53">
        <f t="shared" si="84"/>
        <v>2</v>
      </c>
      <c r="DN53">
        <f t="shared" si="96"/>
        <v>3</v>
      </c>
      <c r="DO53" s="139">
        <f>VLOOKUP($A53,'FuturesInfo (3)'!$A$2:$O$80,15)*DN53</f>
        <v>102540</v>
      </c>
      <c r="DP53" s="200">
        <f t="shared" si="85"/>
        <v>-620.20161290279577</v>
      </c>
      <c r="DQ53" s="200">
        <f t="shared" si="97"/>
        <v>620.20161290279577</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1273</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1273</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v>-1</v>
      </c>
      <c r="MU53" s="244">
        <v>-1</v>
      </c>
      <c r="MV53" s="218">
        <v>-1</v>
      </c>
      <c r="MW53" s="245">
        <v>17</v>
      </c>
      <c r="MX53">
        <v>-1</v>
      </c>
      <c r="MY53">
        <v>-1</v>
      </c>
      <c r="MZ53" s="218">
        <v>-1</v>
      </c>
      <c r="NA53">
        <v>1</v>
      </c>
      <c r="NB53">
        <v>1</v>
      </c>
      <c r="NC53">
        <v>1</v>
      </c>
      <c r="ND53">
        <v>1</v>
      </c>
      <c r="NE53" s="253">
        <v>-2.96693981351E-2</v>
      </c>
      <c r="NF53" s="206">
        <v>42516</v>
      </c>
      <c r="NG53">
        <v>60</v>
      </c>
      <c r="NH53" t="s">
        <v>1273</v>
      </c>
      <c r="NI53">
        <v>3</v>
      </c>
      <c r="NJ53" s="257">
        <v>2</v>
      </c>
      <c r="NK53">
        <v>2</v>
      </c>
      <c r="NL53" s="139">
        <v>102540</v>
      </c>
      <c r="NM53" s="139">
        <v>68360</v>
      </c>
      <c r="NN53" s="200">
        <v>3042.3000847731541</v>
      </c>
      <c r="NO53" s="200">
        <v>2028.200056515436</v>
      </c>
      <c r="NP53" s="200">
        <v>3042.3000847731541</v>
      </c>
      <c r="NQ53" s="200">
        <v>3042.3000847731541</v>
      </c>
      <c r="NR53" s="200">
        <v>3042.3000847731541</v>
      </c>
      <c r="NT53">
        <v>-1</v>
      </c>
      <c r="NU53" s="244">
        <v>-1</v>
      </c>
      <c r="NV53" s="218">
        <v>-1</v>
      </c>
      <c r="NW53" s="245">
        <v>2</v>
      </c>
      <c r="NX53">
        <v>-1</v>
      </c>
      <c r="NY53">
        <v>-1</v>
      </c>
      <c r="NZ53" s="218">
        <v>-1</v>
      </c>
      <c r="OA53">
        <v>1</v>
      </c>
      <c r="OB53">
        <v>1</v>
      </c>
      <c r="OC53">
        <v>1</v>
      </c>
      <c r="OD53">
        <v>1</v>
      </c>
      <c r="OE53" s="253">
        <v>-4.6592894583599997E-3</v>
      </c>
      <c r="OF53" s="206">
        <v>42537</v>
      </c>
      <c r="OG53">
        <v>60</v>
      </c>
      <c r="OH53" t="s">
        <v>1273</v>
      </c>
      <c r="OI53">
        <v>3</v>
      </c>
      <c r="OJ53" s="257">
        <v>2</v>
      </c>
      <c r="OK53">
        <v>2</v>
      </c>
      <c r="OL53" s="139">
        <v>102540</v>
      </c>
      <c r="OM53" s="139">
        <v>68360</v>
      </c>
      <c r="ON53" s="200">
        <v>477.76354106023439</v>
      </c>
      <c r="OO53" s="200">
        <v>318.50902737348957</v>
      </c>
      <c r="OP53" s="200">
        <v>477.76354106023439</v>
      </c>
      <c r="OQ53" s="200">
        <v>477.76354106023439</v>
      </c>
      <c r="OR53" s="200">
        <v>477.76354106023439</v>
      </c>
      <c r="OT53">
        <f t="shared" si="98"/>
        <v>-1</v>
      </c>
      <c r="OU53" s="244">
        <v>-1</v>
      </c>
      <c r="OV53" s="218">
        <v>-1</v>
      </c>
      <c r="OW53" s="245">
        <v>3</v>
      </c>
      <c r="OX53">
        <f t="shared" si="141"/>
        <v>-1</v>
      </c>
      <c r="OY53">
        <f t="shared" si="100"/>
        <v>-1</v>
      </c>
      <c r="OZ53" s="218"/>
      <c r="PA53">
        <f t="shared" si="138"/>
        <v>0</v>
      </c>
      <c r="PB53">
        <f t="shared" si="101"/>
        <v>0</v>
      </c>
      <c r="PC53">
        <f t="shared" si="102"/>
        <v>0</v>
      </c>
      <c r="PD53">
        <f t="shared" si="103"/>
        <v>0</v>
      </c>
      <c r="PE53" s="253"/>
      <c r="PF53" s="206">
        <v>42537</v>
      </c>
      <c r="PG53">
        <v>60</v>
      </c>
      <c r="PH53" t="str">
        <f t="shared" si="86"/>
        <v>TRUE</v>
      </c>
      <c r="PI53">
        <f>VLOOKUP($A53,'FuturesInfo (3)'!$A$2:$V$80,22)</f>
        <v>3</v>
      </c>
      <c r="PJ53" s="257">
        <v>1</v>
      </c>
      <c r="PK53">
        <f t="shared" si="104"/>
        <v>4</v>
      </c>
      <c r="PL53" s="139">
        <f>VLOOKUP($A53,'FuturesInfo (3)'!$A$2:$O$80,15)*PI53</f>
        <v>102540</v>
      </c>
      <c r="PM53" s="139">
        <f>VLOOKUP($A53,'FuturesInfo (3)'!$A$2:$O$80,15)*PK53</f>
        <v>136720</v>
      </c>
      <c r="PN53" s="200">
        <f t="shared" si="105"/>
        <v>0</v>
      </c>
      <c r="PO53" s="200">
        <f t="shared" si="106"/>
        <v>0</v>
      </c>
      <c r="PP53" s="200">
        <f t="shared" si="107"/>
        <v>0</v>
      </c>
      <c r="PQ53" s="200">
        <f t="shared" si="108"/>
        <v>0</v>
      </c>
      <c r="PR53" s="200">
        <f t="shared" si="144"/>
        <v>0</v>
      </c>
      <c r="PT53">
        <f t="shared" si="110"/>
        <v>-1</v>
      </c>
      <c r="PU53" s="244"/>
      <c r="PV53" s="218"/>
      <c r="PW53" s="245"/>
      <c r="PX53">
        <f t="shared" si="142"/>
        <v>0</v>
      </c>
      <c r="PY53">
        <f t="shared" si="112"/>
        <v>0</v>
      </c>
      <c r="PZ53" s="218"/>
      <c r="QA53">
        <f t="shared" si="139"/>
        <v>1</v>
      </c>
      <c r="QB53">
        <f t="shared" si="113"/>
        <v>1</v>
      </c>
      <c r="QC53">
        <f t="shared" si="114"/>
        <v>1</v>
      </c>
      <c r="QD53">
        <f t="shared" si="115"/>
        <v>1</v>
      </c>
      <c r="QE53" s="253"/>
      <c r="QF53" s="206"/>
      <c r="QG53">
        <v>60</v>
      </c>
      <c r="QH53" t="str">
        <f t="shared" si="87"/>
        <v>FALSE</v>
      </c>
      <c r="QI53">
        <f>VLOOKUP($A53,'FuturesInfo (3)'!$A$2:$V$80,22)</f>
        <v>3</v>
      </c>
      <c r="QJ53" s="257"/>
      <c r="QK53">
        <f t="shared" si="116"/>
        <v>2</v>
      </c>
      <c r="QL53" s="139">
        <f>VLOOKUP($A53,'FuturesInfo (3)'!$A$2:$O$80,15)*QI53</f>
        <v>102540</v>
      </c>
      <c r="QM53" s="139">
        <f>VLOOKUP($A53,'FuturesInfo (3)'!$A$2:$O$80,15)*QK53</f>
        <v>68360</v>
      </c>
      <c r="QN53" s="200">
        <f t="shared" si="117"/>
        <v>0</v>
      </c>
      <c r="QO53" s="200">
        <f t="shared" si="118"/>
        <v>0</v>
      </c>
      <c r="QP53" s="200">
        <f t="shared" si="119"/>
        <v>0</v>
      </c>
      <c r="QQ53" s="200">
        <f t="shared" si="120"/>
        <v>0</v>
      </c>
      <c r="QR53" s="200">
        <f t="shared" si="145"/>
        <v>0</v>
      </c>
      <c r="QT53">
        <f t="shared" si="122"/>
        <v>0</v>
      </c>
      <c r="QU53" s="244"/>
      <c r="QV53" s="218"/>
      <c r="QW53" s="245"/>
      <c r="QX53">
        <f t="shared" si="143"/>
        <v>0</v>
      </c>
      <c r="QY53">
        <f t="shared" si="124"/>
        <v>0</v>
      </c>
      <c r="QZ53" s="218"/>
      <c r="RA53">
        <f t="shared" si="140"/>
        <v>1</v>
      </c>
      <c r="RB53">
        <f t="shared" si="125"/>
        <v>1</v>
      </c>
      <c r="RC53">
        <f t="shared" si="126"/>
        <v>1</v>
      </c>
      <c r="RD53">
        <f t="shared" si="127"/>
        <v>1</v>
      </c>
      <c r="RE53" s="253"/>
      <c r="RF53" s="206"/>
      <c r="RG53">
        <v>60</v>
      </c>
      <c r="RH53" t="str">
        <f t="shared" si="88"/>
        <v>FALSE</v>
      </c>
      <c r="RI53">
        <f>VLOOKUP($A53,'FuturesInfo (3)'!$A$2:$V$80,22)</f>
        <v>3</v>
      </c>
      <c r="RJ53" s="257"/>
      <c r="RK53">
        <f t="shared" si="128"/>
        <v>2</v>
      </c>
      <c r="RL53" s="139">
        <f>VLOOKUP($A53,'FuturesInfo (3)'!$A$2:$O$80,15)*RI53</f>
        <v>102540</v>
      </c>
      <c r="RM53" s="139">
        <f>VLOOKUP($A53,'FuturesInfo (3)'!$A$2:$O$80,15)*RK53</f>
        <v>68360</v>
      </c>
      <c r="RN53" s="200">
        <f t="shared" si="129"/>
        <v>0</v>
      </c>
      <c r="RO53" s="200">
        <f t="shared" si="130"/>
        <v>0</v>
      </c>
      <c r="RP53" s="200">
        <f t="shared" si="131"/>
        <v>0</v>
      </c>
      <c r="RQ53" s="200">
        <f t="shared" si="132"/>
        <v>0</v>
      </c>
      <c r="RR53" s="200">
        <f t="shared" si="146"/>
        <v>0</v>
      </c>
    </row>
    <row r="54" spans="1:486"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6</v>
      </c>
      <c r="BP54">
        <f t="shared" si="160"/>
        <v>6</v>
      </c>
      <c r="BQ54" s="139">
        <f>VLOOKUP($A54,'FuturesInfo (3)'!$A$2:$O$80,15)*BP54</f>
        <v>103080</v>
      </c>
      <c r="BR54" s="145">
        <f t="shared" si="90"/>
        <v>-876.74362089924841</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6</v>
      </c>
      <c r="CE54">
        <f t="shared" si="75"/>
        <v>6</v>
      </c>
      <c r="CF54">
        <f t="shared" si="75"/>
        <v>6</v>
      </c>
      <c r="CG54" s="139">
        <f>VLOOKUP($A54,'FuturesInfo (3)'!$A$2:$O$80,15)*CE54</f>
        <v>103080</v>
      </c>
      <c r="CH54" s="145">
        <f t="shared" si="164"/>
        <v>568.45588235263801</v>
      </c>
      <c r="CI54" s="145">
        <f t="shared" si="92"/>
        <v>-568.45588235263801</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6</v>
      </c>
      <c r="CV54">
        <f t="shared" si="168"/>
        <v>8</v>
      </c>
      <c r="CW54">
        <f t="shared" si="93"/>
        <v>6</v>
      </c>
      <c r="CX54" s="139">
        <f>VLOOKUP($A54,'FuturesInfo (3)'!$A$2:$O$80,15)*CW54</f>
        <v>103080</v>
      </c>
      <c r="CY54" s="200">
        <f t="shared" si="169"/>
        <v>-1507.568555759136</v>
      </c>
      <c r="CZ54" s="200">
        <f t="shared" si="95"/>
        <v>-1507.568555759136</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103080</v>
      </c>
      <c r="DP54" s="200">
        <f t="shared" si="85"/>
        <v>1485.837837836352</v>
      </c>
      <c r="DQ54" s="200">
        <f t="shared" si="97"/>
        <v>-1485.837837836352</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1273</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1273</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v>-1</v>
      </c>
      <c r="MU54" s="244">
        <v>-1</v>
      </c>
      <c r="MV54" s="218">
        <v>-1</v>
      </c>
      <c r="MW54" s="245">
        <v>-4</v>
      </c>
      <c r="MX54">
        <v>-1</v>
      </c>
      <c r="MY54">
        <v>1</v>
      </c>
      <c r="MZ54" s="218">
        <v>-1</v>
      </c>
      <c r="NA54">
        <v>1</v>
      </c>
      <c r="NB54">
        <v>1</v>
      </c>
      <c r="NC54">
        <v>1</v>
      </c>
      <c r="ND54">
        <v>0</v>
      </c>
      <c r="NE54" s="253">
        <v>-4.0816326530600001E-3</v>
      </c>
      <c r="NF54" s="206">
        <v>42536</v>
      </c>
      <c r="NG54">
        <v>60</v>
      </c>
      <c r="NH54" t="s">
        <v>1273</v>
      </c>
      <c r="NI54">
        <v>6</v>
      </c>
      <c r="NJ54" s="257">
        <v>2</v>
      </c>
      <c r="NK54">
        <v>5</v>
      </c>
      <c r="NL54" s="139">
        <v>103080</v>
      </c>
      <c r="NM54" s="139">
        <v>85900</v>
      </c>
      <c r="NN54" s="200">
        <v>420.73469387742483</v>
      </c>
      <c r="NO54" s="200">
        <v>350.612244897854</v>
      </c>
      <c r="NP54" s="200">
        <v>420.73469387742483</v>
      </c>
      <c r="NQ54" s="200">
        <v>420.73469387742483</v>
      </c>
      <c r="NR54" s="200">
        <v>-420.73469387742483</v>
      </c>
      <c r="NT54">
        <v>-1</v>
      </c>
      <c r="NU54" s="244">
        <v>-1</v>
      </c>
      <c r="NV54" s="218">
        <v>-1</v>
      </c>
      <c r="NW54" s="245">
        <v>-5</v>
      </c>
      <c r="NX54">
        <v>-1</v>
      </c>
      <c r="NY54">
        <v>1</v>
      </c>
      <c r="NZ54" s="218">
        <v>1</v>
      </c>
      <c r="OA54">
        <v>0</v>
      </c>
      <c r="OB54">
        <v>0</v>
      </c>
      <c r="OC54">
        <v>0</v>
      </c>
      <c r="OD54">
        <v>1</v>
      </c>
      <c r="OE54" s="253">
        <v>5.8548009367700004E-3</v>
      </c>
      <c r="OF54" s="206">
        <v>42536</v>
      </c>
      <c r="OG54">
        <v>60</v>
      </c>
      <c r="OH54" t="s">
        <v>1273</v>
      </c>
      <c r="OI54">
        <v>6</v>
      </c>
      <c r="OJ54" s="257">
        <v>2</v>
      </c>
      <c r="OK54">
        <v>5</v>
      </c>
      <c r="OL54" s="139">
        <v>103080</v>
      </c>
      <c r="OM54" s="139">
        <v>85900</v>
      </c>
      <c r="ON54" s="200">
        <v>-603.51288056225167</v>
      </c>
      <c r="OO54" s="200">
        <v>-502.92740046854306</v>
      </c>
      <c r="OP54" s="200">
        <v>-603.51288056225167</v>
      </c>
      <c r="OQ54" s="200">
        <v>-603.51288056225167</v>
      </c>
      <c r="OR54" s="200">
        <v>603.51288056225167</v>
      </c>
      <c r="OT54">
        <f t="shared" si="98"/>
        <v>-1</v>
      </c>
      <c r="OU54" s="244">
        <v>1</v>
      </c>
      <c r="OV54" s="218">
        <v>-1</v>
      </c>
      <c r="OW54" s="245">
        <v>-6</v>
      </c>
      <c r="OX54">
        <f t="shared" si="141"/>
        <v>1</v>
      </c>
      <c r="OY54">
        <f t="shared" si="100"/>
        <v>1</v>
      </c>
      <c r="OZ54" s="218"/>
      <c r="PA54">
        <f t="shared" si="138"/>
        <v>0</v>
      </c>
      <c r="PB54">
        <f t="shared" si="101"/>
        <v>0</v>
      </c>
      <c r="PC54">
        <f t="shared" si="102"/>
        <v>0</v>
      </c>
      <c r="PD54">
        <f t="shared" si="103"/>
        <v>0</v>
      </c>
      <c r="PE54" s="253"/>
      <c r="PF54" s="206">
        <v>42536</v>
      </c>
      <c r="PG54">
        <v>60</v>
      </c>
      <c r="PH54" t="str">
        <f t="shared" si="86"/>
        <v>TRUE</v>
      </c>
      <c r="PI54">
        <f>VLOOKUP($A54,'FuturesInfo (3)'!$A$2:$V$80,22)</f>
        <v>6</v>
      </c>
      <c r="PJ54" s="257">
        <v>2</v>
      </c>
      <c r="PK54">
        <f t="shared" si="104"/>
        <v>5</v>
      </c>
      <c r="PL54" s="139">
        <f>VLOOKUP($A54,'FuturesInfo (3)'!$A$2:$O$80,15)*PI54</f>
        <v>103080</v>
      </c>
      <c r="PM54" s="139">
        <f>VLOOKUP($A54,'FuturesInfo (3)'!$A$2:$O$80,15)*PK54</f>
        <v>85900</v>
      </c>
      <c r="PN54" s="200">
        <f t="shared" si="105"/>
        <v>0</v>
      </c>
      <c r="PO54" s="200">
        <f t="shared" si="106"/>
        <v>0</v>
      </c>
      <c r="PP54" s="200">
        <f t="shared" si="107"/>
        <v>0</v>
      </c>
      <c r="PQ54" s="200">
        <f t="shared" si="108"/>
        <v>0</v>
      </c>
      <c r="PR54" s="200">
        <f t="shared" si="144"/>
        <v>0</v>
      </c>
      <c r="PT54">
        <f t="shared" si="110"/>
        <v>1</v>
      </c>
      <c r="PU54" s="244"/>
      <c r="PV54" s="218"/>
      <c r="PW54" s="245"/>
      <c r="PX54">
        <f t="shared" si="142"/>
        <v>0</v>
      </c>
      <c r="PY54">
        <f t="shared" si="112"/>
        <v>0</v>
      </c>
      <c r="PZ54" s="218"/>
      <c r="QA54">
        <f t="shared" si="139"/>
        <v>1</v>
      </c>
      <c r="QB54">
        <f t="shared" si="113"/>
        <v>1</v>
      </c>
      <c r="QC54">
        <f t="shared" si="114"/>
        <v>1</v>
      </c>
      <c r="QD54">
        <f t="shared" si="115"/>
        <v>1</v>
      </c>
      <c r="QE54" s="253"/>
      <c r="QF54" s="206"/>
      <c r="QG54">
        <v>60</v>
      </c>
      <c r="QH54" t="str">
        <f t="shared" si="87"/>
        <v>FALSE</v>
      </c>
      <c r="QI54">
        <f>VLOOKUP($A54,'FuturesInfo (3)'!$A$2:$V$80,22)</f>
        <v>6</v>
      </c>
      <c r="QJ54" s="257"/>
      <c r="QK54">
        <f t="shared" si="116"/>
        <v>5</v>
      </c>
      <c r="QL54" s="139">
        <f>VLOOKUP($A54,'FuturesInfo (3)'!$A$2:$O$80,15)*QI54</f>
        <v>103080</v>
      </c>
      <c r="QM54" s="139">
        <f>VLOOKUP($A54,'FuturesInfo (3)'!$A$2:$O$80,15)*QK54</f>
        <v>85900</v>
      </c>
      <c r="QN54" s="200">
        <f t="shared" si="117"/>
        <v>0</v>
      </c>
      <c r="QO54" s="200">
        <f t="shared" si="118"/>
        <v>0</v>
      </c>
      <c r="QP54" s="200">
        <f t="shared" si="119"/>
        <v>0</v>
      </c>
      <c r="QQ54" s="200">
        <f t="shared" si="120"/>
        <v>0</v>
      </c>
      <c r="QR54" s="200">
        <f t="shared" si="145"/>
        <v>0</v>
      </c>
      <c r="QT54">
        <f t="shared" si="122"/>
        <v>0</v>
      </c>
      <c r="QU54" s="244"/>
      <c r="QV54" s="218"/>
      <c r="QW54" s="245"/>
      <c r="QX54">
        <f t="shared" si="143"/>
        <v>0</v>
      </c>
      <c r="QY54">
        <f t="shared" si="124"/>
        <v>0</v>
      </c>
      <c r="QZ54" s="218"/>
      <c r="RA54">
        <f t="shared" si="140"/>
        <v>1</v>
      </c>
      <c r="RB54">
        <f t="shared" si="125"/>
        <v>1</v>
      </c>
      <c r="RC54">
        <f t="shared" si="126"/>
        <v>1</v>
      </c>
      <c r="RD54">
        <f t="shared" si="127"/>
        <v>1</v>
      </c>
      <c r="RE54" s="253"/>
      <c r="RF54" s="206"/>
      <c r="RG54">
        <v>60</v>
      </c>
      <c r="RH54" t="str">
        <f t="shared" si="88"/>
        <v>FALSE</v>
      </c>
      <c r="RI54">
        <f>VLOOKUP($A54,'FuturesInfo (3)'!$A$2:$V$80,22)</f>
        <v>6</v>
      </c>
      <c r="RJ54" s="257"/>
      <c r="RK54">
        <f t="shared" si="128"/>
        <v>5</v>
      </c>
      <c r="RL54" s="139">
        <f>VLOOKUP($A54,'FuturesInfo (3)'!$A$2:$O$80,15)*RI54</f>
        <v>103080</v>
      </c>
      <c r="RM54" s="139">
        <f>VLOOKUP($A54,'FuturesInfo (3)'!$A$2:$O$80,15)*RK54</f>
        <v>85900</v>
      </c>
      <c r="RN54" s="200">
        <f t="shared" si="129"/>
        <v>0</v>
      </c>
      <c r="RO54" s="200">
        <f t="shared" si="130"/>
        <v>0</v>
      </c>
      <c r="RP54" s="200">
        <f t="shared" si="131"/>
        <v>0</v>
      </c>
      <c r="RQ54" s="200">
        <f t="shared" si="132"/>
        <v>0</v>
      </c>
      <c r="RR54" s="200">
        <f t="shared" si="146"/>
        <v>0</v>
      </c>
    </row>
    <row r="55" spans="1:486"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106740.00000000001</v>
      </c>
      <c r="BR55" s="145">
        <f t="shared" si="90"/>
        <v>-2925.5980066494126</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106740.00000000001</v>
      </c>
      <c r="CH55" s="145">
        <f t="shared" si="164"/>
        <v>-2696.5440582012543</v>
      </c>
      <c r="CI55" s="145">
        <f t="shared" si="92"/>
        <v>2696.5440582012543</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106740.00000000001</v>
      </c>
      <c r="CY55" s="200">
        <f t="shared" si="169"/>
        <v>84.16321703135533</v>
      </c>
      <c r="CZ55" s="200">
        <f t="shared" si="95"/>
        <v>84.16321703135533</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106740.00000000001</v>
      </c>
      <c r="DP55" s="200">
        <f t="shared" si="85"/>
        <v>1303.5020681520723</v>
      </c>
      <c r="DQ55" s="200">
        <f t="shared" si="97"/>
        <v>1303.5020681520723</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1273</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1273</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v>-1</v>
      </c>
      <c r="MU55" s="244">
        <v>-1</v>
      </c>
      <c r="MV55" s="218">
        <v>1</v>
      </c>
      <c r="MW55" s="245">
        <v>17</v>
      </c>
      <c r="MX55">
        <v>1</v>
      </c>
      <c r="MY55">
        <v>1</v>
      </c>
      <c r="MZ55" s="218">
        <v>-1</v>
      </c>
      <c r="NA55">
        <v>1</v>
      </c>
      <c r="NB55">
        <v>0</v>
      </c>
      <c r="NC55">
        <v>0</v>
      </c>
      <c r="ND55">
        <v>0</v>
      </c>
      <c r="NE55" s="253">
        <v>-9.4126506024099995E-4</v>
      </c>
      <c r="NF55" s="206">
        <v>42516</v>
      </c>
      <c r="NG55">
        <v>60</v>
      </c>
      <c r="NH55" t="s">
        <v>1273</v>
      </c>
      <c r="NI55">
        <v>4</v>
      </c>
      <c r="NJ55" s="257">
        <v>2</v>
      </c>
      <c r="NK55">
        <v>3</v>
      </c>
      <c r="NL55" s="139">
        <v>106740.00000000001</v>
      </c>
      <c r="NM55" s="139">
        <v>80055.000000000015</v>
      </c>
      <c r="NN55" s="200">
        <v>100.47063253012435</v>
      </c>
      <c r="NO55" s="200">
        <v>75.352974397593272</v>
      </c>
      <c r="NP55" s="200">
        <v>-100.47063253012435</v>
      </c>
      <c r="NQ55" s="200">
        <v>-100.47063253012435</v>
      </c>
      <c r="NR55" s="200">
        <v>-100.47063253012435</v>
      </c>
      <c r="NT55">
        <v>-1</v>
      </c>
      <c r="NU55" s="244">
        <v>1</v>
      </c>
      <c r="NV55" s="218">
        <v>-1</v>
      </c>
      <c r="NW55" s="245">
        <v>18</v>
      </c>
      <c r="NX55">
        <v>-1</v>
      </c>
      <c r="NY55">
        <v>-1</v>
      </c>
      <c r="NZ55" s="218">
        <v>1</v>
      </c>
      <c r="OA55">
        <v>1</v>
      </c>
      <c r="OB55">
        <v>0</v>
      </c>
      <c r="OC55">
        <v>0</v>
      </c>
      <c r="OD55">
        <v>0</v>
      </c>
      <c r="OE55" s="253">
        <v>5.6529112492900001E-3</v>
      </c>
      <c r="OF55" s="206">
        <v>42516</v>
      </c>
      <c r="OG55">
        <v>60</v>
      </c>
      <c r="OH55" t="s">
        <v>1273</v>
      </c>
      <c r="OI55">
        <v>4</v>
      </c>
      <c r="OJ55" s="257">
        <v>2</v>
      </c>
      <c r="OK55">
        <v>3</v>
      </c>
      <c r="OL55" s="139">
        <v>106740.00000000001</v>
      </c>
      <c r="OM55" s="139">
        <v>80055.000000000015</v>
      </c>
      <c r="ON55" s="200">
        <v>603.39174674921469</v>
      </c>
      <c r="OO55" s="200">
        <v>452.54381006191102</v>
      </c>
      <c r="OP55" s="200">
        <v>-603.39174674921469</v>
      </c>
      <c r="OQ55" s="200">
        <v>-603.39174674921469</v>
      </c>
      <c r="OR55" s="200">
        <v>-603.39174674921469</v>
      </c>
      <c r="OT55">
        <f t="shared" si="98"/>
        <v>1</v>
      </c>
      <c r="OU55" s="244">
        <v>1</v>
      </c>
      <c r="OV55" s="218">
        <v>-1</v>
      </c>
      <c r="OW55" s="245">
        <v>19</v>
      </c>
      <c r="OX55">
        <f t="shared" si="141"/>
        <v>1</v>
      </c>
      <c r="OY55">
        <f t="shared" si="100"/>
        <v>-1</v>
      </c>
      <c r="OZ55" s="218"/>
      <c r="PA55">
        <f t="shared" si="138"/>
        <v>0</v>
      </c>
      <c r="PB55">
        <f t="shared" si="101"/>
        <v>0</v>
      </c>
      <c r="PC55">
        <f t="shared" si="102"/>
        <v>0</v>
      </c>
      <c r="PD55">
        <f t="shared" si="103"/>
        <v>0</v>
      </c>
      <c r="PE55" s="253"/>
      <c r="PF55" s="206">
        <v>42516</v>
      </c>
      <c r="PG55">
        <v>60</v>
      </c>
      <c r="PH55" t="str">
        <f t="shared" si="86"/>
        <v>TRUE</v>
      </c>
      <c r="PI55">
        <f>VLOOKUP($A55,'FuturesInfo (3)'!$A$2:$V$80,22)</f>
        <v>4</v>
      </c>
      <c r="PJ55" s="257">
        <v>2</v>
      </c>
      <c r="PK55">
        <f t="shared" si="104"/>
        <v>3</v>
      </c>
      <c r="PL55" s="139">
        <f>VLOOKUP($A55,'FuturesInfo (3)'!$A$2:$O$80,15)*PI55</f>
        <v>106740.00000000001</v>
      </c>
      <c r="PM55" s="139">
        <f>VLOOKUP($A55,'FuturesInfo (3)'!$A$2:$O$80,15)*PK55</f>
        <v>80055.000000000015</v>
      </c>
      <c r="PN55" s="200">
        <f t="shared" si="105"/>
        <v>0</v>
      </c>
      <c r="PO55" s="200">
        <f t="shared" si="106"/>
        <v>0</v>
      </c>
      <c r="PP55" s="200">
        <f t="shared" si="107"/>
        <v>0</v>
      </c>
      <c r="PQ55" s="200">
        <f t="shared" si="108"/>
        <v>0</v>
      </c>
      <c r="PR55" s="200">
        <f t="shared" si="144"/>
        <v>0</v>
      </c>
      <c r="PT55">
        <f t="shared" si="110"/>
        <v>1</v>
      </c>
      <c r="PU55" s="244"/>
      <c r="PV55" s="218"/>
      <c r="PW55" s="245"/>
      <c r="PX55">
        <f t="shared" si="142"/>
        <v>0</v>
      </c>
      <c r="PY55">
        <f t="shared" si="112"/>
        <v>0</v>
      </c>
      <c r="PZ55" s="218"/>
      <c r="QA55">
        <f t="shared" si="139"/>
        <v>1</v>
      </c>
      <c r="QB55">
        <f t="shared" si="113"/>
        <v>1</v>
      </c>
      <c r="QC55">
        <f t="shared" si="114"/>
        <v>1</v>
      </c>
      <c r="QD55">
        <f t="shared" si="115"/>
        <v>1</v>
      </c>
      <c r="QE55" s="253"/>
      <c r="QF55" s="206"/>
      <c r="QG55">
        <v>60</v>
      </c>
      <c r="QH55" t="str">
        <f t="shared" si="87"/>
        <v>FALSE</v>
      </c>
      <c r="QI55">
        <f>VLOOKUP($A55,'FuturesInfo (3)'!$A$2:$V$80,22)</f>
        <v>4</v>
      </c>
      <c r="QJ55" s="257"/>
      <c r="QK55">
        <f t="shared" si="116"/>
        <v>3</v>
      </c>
      <c r="QL55" s="139">
        <f>VLOOKUP($A55,'FuturesInfo (3)'!$A$2:$O$80,15)*QI55</f>
        <v>106740.00000000001</v>
      </c>
      <c r="QM55" s="139">
        <f>VLOOKUP($A55,'FuturesInfo (3)'!$A$2:$O$80,15)*QK55</f>
        <v>80055.000000000015</v>
      </c>
      <c r="QN55" s="200">
        <f t="shared" si="117"/>
        <v>0</v>
      </c>
      <c r="QO55" s="200">
        <f t="shared" si="118"/>
        <v>0</v>
      </c>
      <c r="QP55" s="200">
        <f t="shared" si="119"/>
        <v>0</v>
      </c>
      <c r="QQ55" s="200">
        <f t="shared" si="120"/>
        <v>0</v>
      </c>
      <c r="QR55" s="200">
        <f t="shared" si="145"/>
        <v>0</v>
      </c>
      <c r="QT55">
        <f t="shared" si="122"/>
        <v>0</v>
      </c>
      <c r="QU55" s="244"/>
      <c r="QV55" s="218"/>
      <c r="QW55" s="245"/>
      <c r="QX55">
        <f t="shared" si="143"/>
        <v>0</v>
      </c>
      <c r="QY55">
        <f t="shared" si="124"/>
        <v>0</v>
      </c>
      <c r="QZ55" s="218"/>
      <c r="RA55">
        <f t="shared" si="140"/>
        <v>1</v>
      </c>
      <c r="RB55">
        <f t="shared" si="125"/>
        <v>1</v>
      </c>
      <c r="RC55">
        <f t="shared" si="126"/>
        <v>1</v>
      </c>
      <c r="RD55">
        <f t="shared" si="127"/>
        <v>1</v>
      </c>
      <c r="RE55" s="253"/>
      <c r="RF55" s="206"/>
      <c r="RG55">
        <v>60</v>
      </c>
      <c r="RH55" t="str">
        <f t="shared" si="88"/>
        <v>FALSE</v>
      </c>
      <c r="RI55">
        <f>VLOOKUP($A55,'FuturesInfo (3)'!$A$2:$V$80,22)</f>
        <v>4</v>
      </c>
      <c r="RJ55" s="257"/>
      <c r="RK55">
        <f t="shared" si="128"/>
        <v>3</v>
      </c>
      <c r="RL55" s="139">
        <f>VLOOKUP($A55,'FuturesInfo (3)'!$A$2:$O$80,15)*RI55</f>
        <v>106740.00000000001</v>
      </c>
      <c r="RM55" s="139">
        <f>VLOOKUP($A55,'FuturesInfo (3)'!$A$2:$O$80,15)*RK55</f>
        <v>80055.000000000015</v>
      </c>
      <c r="RN55" s="200">
        <f t="shared" si="129"/>
        <v>0</v>
      </c>
      <c r="RO55" s="200">
        <f t="shared" si="130"/>
        <v>0</v>
      </c>
      <c r="RP55" s="200">
        <f t="shared" si="131"/>
        <v>0</v>
      </c>
      <c r="RQ55" s="200">
        <f t="shared" si="132"/>
        <v>0</v>
      </c>
      <c r="RR55" s="200">
        <f t="shared" si="146"/>
        <v>0</v>
      </c>
    </row>
    <row r="56" spans="1:486"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3</v>
      </c>
      <c r="BP56">
        <f t="shared" si="160"/>
        <v>3</v>
      </c>
      <c r="BQ56" s="139">
        <f>VLOOKUP($A56,'FuturesInfo (3)'!$A$2:$O$80,15)*BP56</f>
        <v>126735</v>
      </c>
      <c r="BR56" s="145">
        <f t="shared" si="90"/>
        <v>-1133.6712635115198</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3</v>
      </c>
      <c r="CE56">
        <f t="shared" si="75"/>
        <v>3</v>
      </c>
      <c r="CF56">
        <f t="shared" si="75"/>
        <v>3</v>
      </c>
      <c r="CG56" s="139">
        <f>VLOOKUP($A56,'FuturesInfo (3)'!$A$2:$O$80,15)*CE56</f>
        <v>126735</v>
      </c>
      <c r="CH56" s="145">
        <f t="shared" si="164"/>
        <v>1919.5179165133441</v>
      </c>
      <c r="CI56" s="145">
        <f t="shared" si="92"/>
        <v>-1919.5179165133441</v>
      </c>
      <c r="CK56">
        <f t="shared" si="165"/>
        <v>1</v>
      </c>
      <c r="CL56">
        <v>1</v>
      </c>
      <c r="CM56">
        <v>-1</v>
      </c>
      <c r="CN56">
        <v>1</v>
      </c>
      <c r="CO56">
        <f t="shared" si="136"/>
        <v>1</v>
      </c>
      <c r="CP56">
        <f t="shared" si="166"/>
        <v>0</v>
      </c>
      <c r="CQ56" s="1">
        <v>1.00679281902E-2</v>
      </c>
      <c r="CR56" s="2">
        <v>10</v>
      </c>
      <c r="CS56">
        <v>60</v>
      </c>
      <c r="CT56" t="str">
        <f t="shared" si="167"/>
        <v>TRUE</v>
      </c>
      <c r="CU56">
        <f>VLOOKUP($A56,'FuturesInfo (3)'!$A$2:$V$80,22)</f>
        <v>3</v>
      </c>
      <c r="CV56">
        <f t="shared" si="168"/>
        <v>2</v>
      </c>
      <c r="CW56">
        <f t="shared" si="93"/>
        <v>3</v>
      </c>
      <c r="CX56" s="139">
        <f>VLOOKUP($A56,'FuturesInfo (3)'!$A$2:$O$80,15)*CW56</f>
        <v>126735</v>
      </c>
      <c r="CY56" s="200">
        <f t="shared" si="169"/>
        <v>1275.9588791849969</v>
      </c>
      <c r="CZ56" s="200">
        <f t="shared" si="95"/>
        <v>-1275.9588791849969</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3</v>
      </c>
      <c r="DM56">
        <f t="shared" si="84"/>
        <v>2</v>
      </c>
      <c r="DN56">
        <f t="shared" si="96"/>
        <v>3</v>
      </c>
      <c r="DO56" s="139">
        <f>VLOOKUP($A56,'FuturesInfo (3)'!$A$2:$O$80,15)*DN56</f>
        <v>126735</v>
      </c>
      <c r="DP56" s="200">
        <f t="shared" si="85"/>
        <v>1232.8011288576668</v>
      </c>
      <c r="DQ56" s="200">
        <f t="shared" si="97"/>
        <v>-1232.8011288576668</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1273</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1273</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v>1</v>
      </c>
      <c r="MU56" s="244">
        <v>-1</v>
      </c>
      <c r="MV56" s="218">
        <v>1</v>
      </c>
      <c r="MW56" s="245">
        <v>-5</v>
      </c>
      <c r="MX56">
        <v>-1</v>
      </c>
      <c r="MY56">
        <v>-1</v>
      </c>
      <c r="MZ56" s="218">
        <v>1</v>
      </c>
      <c r="NA56">
        <v>0</v>
      </c>
      <c r="NB56">
        <v>1</v>
      </c>
      <c r="NC56">
        <v>0</v>
      </c>
      <c r="ND56">
        <v>0</v>
      </c>
      <c r="NE56" s="253">
        <v>2.4322023592399998E-3</v>
      </c>
      <c r="NF56" s="206">
        <v>42535</v>
      </c>
      <c r="NG56">
        <v>60</v>
      </c>
      <c r="NH56" t="s">
        <v>1273</v>
      </c>
      <c r="NI56">
        <v>3</v>
      </c>
      <c r="NJ56" s="257">
        <v>2</v>
      </c>
      <c r="NK56">
        <v>2</v>
      </c>
      <c r="NL56" s="139">
        <v>126735</v>
      </c>
      <c r="NM56" s="139">
        <v>84490</v>
      </c>
      <c r="NN56" s="200">
        <v>-308.24516599828138</v>
      </c>
      <c r="NO56" s="200">
        <v>-205.49677733218758</v>
      </c>
      <c r="NP56" s="200">
        <v>308.24516599828138</v>
      </c>
      <c r="NQ56" s="200">
        <v>-308.24516599828138</v>
      </c>
      <c r="NR56" s="200">
        <v>-308.24516599828138</v>
      </c>
      <c r="NT56">
        <v>-1</v>
      </c>
      <c r="NU56" s="244">
        <v>1</v>
      </c>
      <c r="NV56" s="218">
        <v>-1</v>
      </c>
      <c r="NW56" s="245">
        <v>-6</v>
      </c>
      <c r="NX56">
        <v>1</v>
      </c>
      <c r="NY56">
        <v>1</v>
      </c>
      <c r="NZ56" s="218">
        <v>1</v>
      </c>
      <c r="OA56">
        <v>1</v>
      </c>
      <c r="OB56">
        <v>0</v>
      </c>
      <c r="OC56">
        <v>1</v>
      </c>
      <c r="OD56">
        <v>1</v>
      </c>
      <c r="OE56" s="253">
        <v>2.4990901370900001E-2</v>
      </c>
      <c r="OF56" s="206">
        <v>42535</v>
      </c>
      <c r="OG56">
        <v>60</v>
      </c>
      <c r="OH56" t="s">
        <v>1273</v>
      </c>
      <c r="OI56">
        <v>3</v>
      </c>
      <c r="OJ56" s="257">
        <v>2</v>
      </c>
      <c r="OK56">
        <v>2</v>
      </c>
      <c r="OL56" s="139">
        <v>126735</v>
      </c>
      <c r="OM56" s="139">
        <v>84490</v>
      </c>
      <c r="ON56" s="200">
        <v>3167.2218852410115</v>
      </c>
      <c r="OO56" s="200">
        <v>2111.481256827341</v>
      </c>
      <c r="OP56" s="200">
        <v>-3167.2218852410115</v>
      </c>
      <c r="OQ56" s="200">
        <v>3167.2218852410115</v>
      </c>
      <c r="OR56" s="200">
        <v>3167.2218852410115</v>
      </c>
      <c r="OT56">
        <f t="shared" si="98"/>
        <v>1</v>
      </c>
      <c r="OU56" s="244">
        <v>1</v>
      </c>
      <c r="OV56" s="218">
        <v>-1</v>
      </c>
      <c r="OW56" s="245">
        <v>-7</v>
      </c>
      <c r="OX56">
        <f t="shared" si="141"/>
        <v>-1</v>
      </c>
      <c r="OY56">
        <f t="shared" si="100"/>
        <v>1</v>
      </c>
      <c r="OZ56" s="218"/>
      <c r="PA56">
        <f t="shared" si="138"/>
        <v>0</v>
      </c>
      <c r="PB56">
        <f t="shared" si="101"/>
        <v>0</v>
      </c>
      <c r="PC56">
        <f t="shared" si="102"/>
        <v>0</v>
      </c>
      <c r="PD56">
        <f t="shared" si="103"/>
        <v>0</v>
      </c>
      <c r="PE56" s="253"/>
      <c r="PF56" s="206">
        <v>42535</v>
      </c>
      <c r="PG56">
        <v>60</v>
      </c>
      <c r="PH56" t="str">
        <f t="shared" si="86"/>
        <v>TRUE</v>
      </c>
      <c r="PI56">
        <f>VLOOKUP($A56,'FuturesInfo (3)'!$A$2:$V$80,22)</f>
        <v>3</v>
      </c>
      <c r="PJ56" s="257">
        <v>2</v>
      </c>
      <c r="PK56">
        <f t="shared" si="104"/>
        <v>2</v>
      </c>
      <c r="PL56" s="139">
        <f>VLOOKUP($A56,'FuturesInfo (3)'!$A$2:$O$80,15)*PI56</f>
        <v>126735</v>
      </c>
      <c r="PM56" s="139">
        <f>VLOOKUP($A56,'FuturesInfo (3)'!$A$2:$O$80,15)*PK56</f>
        <v>84490</v>
      </c>
      <c r="PN56" s="200">
        <f t="shared" si="105"/>
        <v>0</v>
      </c>
      <c r="PO56" s="200">
        <f t="shared" si="106"/>
        <v>0</v>
      </c>
      <c r="PP56" s="200">
        <f t="shared" si="107"/>
        <v>0</v>
      </c>
      <c r="PQ56" s="200">
        <f t="shared" si="108"/>
        <v>0</v>
      </c>
      <c r="PR56" s="200">
        <f t="shared" si="144"/>
        <v>0</v>
      </c>
      <c r="PT56">
        <f t="shared" si="110"/>
        <v>1</v>
      </c>
      <c r="PU56" s="244"/>
      <c r="PV56" s="218"/>
      <c r="PW56" s="245"/>
      <c r="PX56">
        <f t="shared" si="142"/>
        <v>0</v>
      </c>
      <c r="PY56">
        <f t="shared" si="112"/>
        <v>0</v>
      </c>
      <c r="PZ56" s="218"/>
      <c r="QA56">
        <f t="shared" si="139"/>
        <v>1</v>
      </c>
      <c r="QB56">
        <f t="shared" si="113"/>
        <v>1</v>
      </c>
      <c r="QC56">
        <f t="shared" si="114"/>
        <v>1</v>
      </c>
      <c r="QD56">
        <f t="shared" si="115"/>
        <v>1</v>
      </c>
      <c r="QE56" s="253"/>
      <c r="QF56" s="206"/>
      <c r="QG56">
        <v>60</v>
      </c>
      <c r="QH56" t="str">
        <f t="shared" si="87"/>
        <v>FALSE</v>
      </c>
      <c r="QI56">
        <f>VLOOKUP($A56,'FuturesInfo (3)'!$A$2:$V$80,22)</f>
        <v>3</v>
      </c>
      <c r="QJ56" s="257"/>
      <c r="QK56">
        <f t="shared" si="116"/>
        <v>2</v>
      </c>
      <c r="QL56" s="139">
        <f>VLOOKUP($A56,'FuturesInfo (3)'!$A$2:$O$80,15)*QI56</f>
        <v>126735</v>
      </c>
      <c r="QM56" s="139">
        <f>VLOOKUP($A56,'FuturesInfo (3)'!$A$2:$O$80,15)*QK56</f>
        <v>84490</v>
      </c>
      <c r="QN56" s="200">
        <f t="shared" si="117"/>
        <v>0</v>
      </c>
      <c r="QO56" s="200">
        <f t="shared" si="118"/>
        <v>0</v>
      </c>
      <c r="QP56" s="200">
        <f t="shared" si="119"/>
        <v>0</v>
      </c>
      <c r="QQ56" s="200">
        <f t="shared" si="120"/>
        <v>0</v>
      </c>
      <c r="QR56" s="200">
        <f t="shared" si="145"/>
        <v>0</v>
      </c>
      <c r="QT56">
        <f t="shared" si="122"/>
        <v>0</v>
      </c>
      <c r="QU56" s="244"/>
      <c r="QV56" s="218"/>
      <c r="QW56" s="245"/>
      <c r="QX56">
        <f t="shared" si="143"/>
        <v>0</v>
      </c>
      <c r="QY56">
        <f t="shared" si="124"/>
        <v>0</v>
      </c>
      <c r="QZ56" s="218"/>
      <c r="RA56">
        <f t="shared" si="140"/>
        <v>1</v>
      </c>
      <c r="RB56">
        <f t="shared" si="125"/>
        <v>1</v>
      </c>
      <c r="RC56">
        <f t="shared" si="126"/>
        <v>1</v>
      </c>
      <c r="RD56">
        <f t="shared" si="127"/>
        <v>1</v>
      </c>
      <c r="RE56" s="253"/>
      <c r="RF56" s="206"/>
      <c r="RG56">
        <v>60</v>
      </c>
      <c r="RH56" t="str">
        <f t="shared" si="88"/>
        <v>FALSE</v>
      </c>
      <c r="RI56">
        <f>VLOOKUP($A56,'FuturesInfo (3)'!$A$2:$V$80,22)</f>
        <v>3</v>
      </c>
      <c r="RJ56" s="257"/>
      <c r="RK56">
        <f t="shared" si="128"/>
        <v>2</v>
      </c>
      <c r="RL56" s="139">
        <f>VLOOKUP($A56,'FuturesInfo (3)'!$A$2:$O$80,15)*RI56</f>
        <v>126735</v>
      </c>
      <c r="RM56" s="139">
        <f>VLOOKUP($A56,'FuturesInfo (3)'!$A$2:$O$80,15)*RK56</f>
        <v>84490</v>
      </c>
      <c r="RN56" s="200">
        <f t="shared" si="129"/>
        <v>0</v>
      </c>
      <c r="RO56" s="200">
        <f t="shared" si="130"/>
        <v>0</v>
      </c>
      <c r="RP56" s="200">
        <f t="shared" si="131"/>
        <v>0</v>
      </c>
      <c r="RQ56" s="200">
        <f t="shared" si="132"/>
        <v>0</v>
      </c>
      <c r="RR56" s="200">
        <f t="shared" si="146"/>
        <v>0</v>
      </c>
    </row>
    <row r="57" spans="1:486"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98409.015210000012</v>
      </c>
      <c r="BR57" s="145">
        <f t="shared" si="90"/>
        <v>-576.62826863520877</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98409.015210000012</v>
      </c>
      <c r="CH57" s="145">
        <f t="shared" si="164"/>
        <v>1993.2635769782137</v>
      </c>
      <c r="CI57" s="145">
        <f t="shared" si="92"/>
        <v>1993.2635769782137</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98409.015210000012</v>
      </c>
      <c r="CY57" s="200">
        <f t="shared" si="169"/>
        <v>-483.1169404789988</v>
      </c>
      <c r="CZ57" s="200">
        <f t="shared" si="95"/>
        <v>-483.1169404789988</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98409.015210000012</v>
      </c>
      <c r="DP57" s="200">
        <f t="shared" si="85"/>
        <v>-668.15152465079973</v>
      </c>
      <c r="DQ57" s="200">
        <f t="shared" si="97"/>
        <v>-668.15152465079973</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1273</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1273</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v>1</v>
      </c>
      <c r="MU57" s="244">
        <v>1</v>
      </c>
      <c r="MV57" s="218">
        <v>-1</v>
      </c>
      <c r="MW57" s="245">
        <v>-5</v>
      </c>
      <c r="MX57">
        <v>1</v>
      </c>
      <c r="MY57">
        <v>1</v>
      </c>
      <c r="MZ57" s="218">
        <v>1</v>
      </c>
      <c r="NA57">
        <v>1</v>
      </c>
      <c r="NB57">
        <v>0</v>
      </c>
      <c r="NC57">
        <v>1</v>
      </c>
      <c r="ND57">
        <v>1</v>
      </c>
      <c r="NE57" s="253">
        <v>8.5163655771799997E-3</v>
      </c>
      <c r="NF57" s="206">
        <v>42535</v>
      </c>
      <c r="NG57">
        <v>60</v>
      </c>
      <c r="NH57" t="s">
        <v>1273</v>
      </c>
      <c r="NI57">
        <v>1</v>
      </c>
      <c r="NJ57" s="257">
        <v>2</v>
      </c>
      <c r="NK57">
        <v>1</v>
      </c>
      <c r="NL57" s="139">
        <v>100342.87262999998</v>
      </c>
      <c r="NM57" s="139">
        <v>100342.87262999998</v>
      </c>
      <c r="NN57" s="200">
        <v>854.55658638148896</v>
      </c>
      <c r="NO57" s="200">
        <v>854.55658638148896</v>
      </c>
      <c r="NP57" s="200">
        <v>-854.55658638148896</v>
      </c>
      <c r="NQ57" s="200">
        <v>854.55658638148896</v>
      </c>
      <c r="NR57" s="200">
        <v>854.55658638148896</v>
      </c>
      <c r="NT57">
        <v>1</v>
      </c>
      <c r="NU57" s="244">
        <v>1</v>
      </c>
      <c r="NV57" s="218">
        <v>-1</v>
      </c>
      <c r="NW57" s="245">
        <v>-6</v>
      </c>
      <c r="NX57">
        <v>1</v>
      </c>
      <c r="NY57">
        <v>1</v>
      </c>
      <c r="NZ57" s="218">
        <v>1</v>
      </c>
      <c r="OA57">
        <v>1</v>
      </c>
      <c r="OB57">
        <v>0</v>
      </c>
      <c r="OC57">
        <v>1</v>
      </c>
      <c r="OD57">
        <v>1</v>
      </c>
      <c r="OE57" s="253">
        <v>1.40587429965E-2</v>
      </c>
      <c r="OF57" s="206">
        <v>42535</v>
      </c>
      <c r="OG57">
        <v>60</v>
      </c>
      <c r="OH57" t="s">
        <v>1273</v>
      </c>
      <c r="OI57">
        <v>1</v>
      </c>
      <c r="OJ57" s="257">
        <v>2</v>
      </c>
      <c r="OK57">
        <v>1</v>
      </c>
      <c r="OL57" s="139">
        <v>100342.87262999998</v>
      </c>
      <c r="OM57" s="139">
        <v>100342.87262999998</v>
      </c>
      <c r="ON57" s="200">
        <v>1410.6946578357038</v>
      </c>
      <c r="OO57" s="200">
        <v>1410.6946578357038</v>
      </c>
      <c r="OP57" s="200">
        <v>-1410.6946578357038</v>
      </c>
      <c r="OQ57" s="200">
        <v>1410.6946578357038</v>
      </c>
      <c r="OR57" s="200">
        <v>1410.6946578357038</v>
      </c>
      <c r="OT57">
        <f t="shared" si="98"/>
        <v>1</v>
      </c>
      <c r="OU57" s="244">
        <v>1</v>
      </c>
      <c r="OV57" s="218">
        <v>-1</v>
      </c>
      <c r="OW57" s="245">
        <v>-7</v>
      </c>
      <c r="OX57">
        <f t="shared" si="141"/>
        <v>-1</v>
      </c>
      <c r="OY57">
        <f t="shared" si="100"/>
        <v>1</v>
      </c>
      <c r="OZ57" s="218"/>
      <c r="PA57">
        <f t="shared" si="138"/>
        <v>0</v>
      </c>
      <c r="PB57">
        <f t="shared" si="101"/>
        <v>0</v>
      </c>
      <c r="PC57">
        <f t="shared" si="102"/>
        <v>0</v>
      </c>
      <c r="PD57">
        <f t="shared" si="103"/>
        <v>0</v>
      </c>
      <c r="PE57" s="253"/>
      <c r="PF57" s="206">
        <v>42535</v>
      </c>
      <c r="PG57">
        <v>60</v>
      </c>
      <c r="PH57" t="str">
        <f t="shared" si="86"/>
        <v>TRUE</v>
      </c>
      <c r="PI57">
        <f>VLOOKUP($A57,'FuturesInfo (3)'!$A$2:$V$80,22)</f>
        <v>1</v>
      </c>
      <c r="PJ57" s="257">
        <v>2</v>
      </c>
      <c r="PK57">
        <f t="shared" si="104"/>
        <v>1</v>
      </c>
      <c r="PL57" s="139">
        <f>VLOOKUP($A57,'FuturesInfo (3)'!$A$2:$O$80,15)*PI57</f>
        <v>98409.015210000012</v>
      </c>
      <c r="PM57" s="139">
        <f>VLOOKUP($A57,'FuturesInfo (3)'!$A$2:$O$80,15)*PK57</f>
        <v>98409.015210000012</v>
      </c>
      <c r="PN57" s="200">
        <f t="shared" si="105"/>
        <v>0</v>
      </c>
      <c r="PO57" s="200">
        <f t="shared" si="106"/>
        <v>0</v>
      </c>
      <c r="PP57" s="200">
        <f t="shared" si="107"/>
        <v>0</v>
      </c>
      <c r="PQ57" s="200">
        <f t="shared" si="108"/>
        <v>0</v>
      </c>
      <c r="PR57" s="200">
        <f t="shared" si="144"/>
        <v>0</v>
      </c>
      <c r="PT57">
        <f t="shared" si="110"/>
        <v>1</v>
      </c>
      <c r="PU57" s="244"/>
      <c r="PV57" s="218"/>
      <c r="PW57" s="245"/>
      <c r="PX57">
        <f t="shared" si="142"/>
        <v>0</v>
      </c>
      <c r="PY57">
        <f t="shared" si="112"/>
        <v>0</v>
      </c>
      <c r="PZ57" s="218"/>
      <c r="QA57">
        <f t="shared" si="139"/>
        <v>1</v>
      </c>
      <c r="QB57">
        <f t="shared" si="113"/>
        <v>1</v>
      </c>
      <c r="QC57">
        <f t="shared" si="114"/>
        <v>1</v>
      </c>
      <c r="QD57">
        <f t="shared" si="115"/>
        <v>1</v>
      </c>
      <c r="QE57" s="253"/>
      <c r="QF57" s="206"/>
      <c r="QG57">
        <v>60</v>
      </c>
      <c r="QH57" t="str">
        <f t="shared" si="87"/>
        <v>FALSE</v>
      </c>
      <c r="QI57">
        <f>VLOOKUP($A57,'FuturesInfo (3)'!$A$2:$V$80,22)</f>
        <v>1</v>
      </c>
      <c r="QJ57" s="257"/>
      <c r="QK57">
        <f t="shared" si="116"/>
        <v>1</v>
      </c>
      <c r="QL57" s="139">
        <f>VLOOKUP($A57,'FuturesInfo (3)'!$A$2:$O$80,15)*QI57</f>
        <v>98409.015210000012</v>
      </c>
      <c r="QM57" s="139">
        <f>VLOOKUP($A57,'FuturesInfo (3)'!$A$2:$O$80,15)*QK57</f>
        <v>98409.015210000012</v>
      </c>
      <c r="QN57" s="200">
        <f t="shared" si="117"/>
        <v>0</v>
      </c>
      <c r="QO57" s="200">
        <f t="shared" si="118"/>
        <v>0</v>
      </c>
      <c r="QP57" s="200">
        <f t="shared" si="119"/>
        <v>0</v>
      </c>
      <c r="QQ57" s="200">
        <f t="shared" si="120"/>
        <v>0</v>
      </c>
      <c r="QR57" s="200">
        <f t="shared" si="145"/>
        <v>0</v>
      </c>
      <c r="QT57">
        <f t="shared" si="122"/>
        <v>0</v>
      </c>
      <c r="QU57" s="244"/>
      <c r="QV57" s="218"/>
      <c r="QW57" s="245"/>
      <c r="QX57">
        <f t="shared" si="143"/>
        <v>0</v>
      </c>
      <c r="QY57">
        <f t="shared" si="124"/>
        <v>0</v>
      </c>
      <c r="QZ57" s="218"/>
      <c r="RA57">
        <f t="shared" si="140"/>
        <v>1</v>
      </c>
      <c r="RB57">
        <f t="shared" si="125"/>
        <v>1</v>
      </c>
      <c r="RC57">
        <f t="shared" si="126"/>
        <v>1</v>
      </c>
      <c r="RD57">
        <f t="shared" si="127"/>
        <v>1</v>
      </c>
      <c r="RE57" s="253"/>
      <c r="RF57" s="206"/>
      <c r="RG57">
        <v>60</v>
      </c>
      <c r="RH57" t="str">
        <f t="shared" si="88"/>
        <v>FALSE</v>
      </c>
      <c r="RI57">
        <f>VLOOKUP($A57,'FuturesInfo (3)'!$A$2:$V$80,22)</f>
        <v>1</v>
      </c>
      <c r="RJ57" s="257"/>
      <c r="RK57">
        <f t="shared" si="128"/>
        <v>1</v>
      </c>
      <c r="RL57" s="139">
        <f>VLOOKUP($A57,'FuturesInfo (3)'!$A$2:$O$80,15)*RI57</f>
        <v>98409.015210000012</v>
      </c>
      <c r="RM57" s="139">
        <f>VLOOKUP($A57,'FuturesInfo (3)'!$A$2:$O$80,15)*RK57</f>
        <v>98409.015210000012</v>
      </c>
      <c r="RN57" s="200">
        <f t="shared" si="129"/>
        <v>0</v>
      </c>
      <c r="RO57" s="200">
        <f t="shared" si="130"/>
        <v>0</v>
      </c>
      <c r="RP57" s="200">
        <f t="shared" si="131"/>
        <v>0</v>
      </c>
      <c r="RQ57" s="200">
        <f t="shared" si="132"/>
        <v>0</v>
      </c>
      <c r="RR57" s="200">
        <f t="shared" si="146"/>
        <v>0</v>
      </c>
    </row>
    <row r="58" spans="1:486"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6</v>
      </c>
      <c r="BP58">
        <f t="shared" si="160"/>
        <v>6</v>
      </c>
      <c r="BQ58" s="139">
        <f>VLOOKUP($A58,'FuturesInfo (3)'!$A$2:$O$80,15)*BP58</f>
        <v>162630</v>
      </c>
      <c r="BR58" s="145">
        <f t="shared" si="90"/>
        <v>-1475.1703072941471</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6</v>
      </c>
      <c r="CE58">
        <f t="shared" si="75"/>
        <v>6</v>
      </c>
      <c r="CF58">
        <f t="shared" si="75"/>
        <v>6</v>
      </c>
      <c r="CG58" s="139">
        <f>VLOOKUP($A58,'FuturesInfo (3)'!$A$2:$O$80,15)*CE58</f>
        <v>162630</v>
      </c>
      <c r="CH58" s="145">
        <f t="shared" si="164"/>
        <v>-516.47861012501517</v>
      </c>
      <c r="CI58" s="145">
        <f t="shared" si="92"/>
        <v>516.47861012501517</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6</v>
      </c>
      <c r="CV58">
        <f t="shared" si="168"/>
        <v>5</v>
      </c>
      <c r="CW58">
        <f t="shared" si="93"/>
        <v>6</v>
      </c>
      <c r="CX58" s="139">
        <f>VLOOKUP($A58,'FuturesInfo (3)'!$A$2:$O$80,15)*CW58</f>
        <v>162630</v>
      </c>
      <c r="CY58" s="200">
        <f t="shared" si="169"/>
        <v>121.13966480439447</v>
      </c>
      <c r="CZ58" s="200">
        <f t="shared" si="95"/>
        <v>-121.13966480439447</v>
      </c>
      <c r="DB58">
        <f t="shared" si="81"/>
        <v>-1</v>
      </c>
      <c r="DC58">
        <v>-1</v>
      </c>
      <c r="DD58">
        <v>1</v>
      </c>
      <c r="DE58">
        <v>1</v>
      </c>
      <c r="DF58">
        <f t="shared" si="137"/>
        <v>0</v>
      </c>
      <c r="DG58">
        <f t="shared" si="82"/>
        <v>1</v>
      </c>
      <c r="DH58" s="1">
        <v>1.39768915393E-2</v>
      </c>
      <c r="DI58" s="2">
        <v>10</v>
      </c>
      <c r="DJ58">
        <v>60</v>
      </c>
      <c r="DK58" t="str">
        <f t="shared" si="83"/>
        <v>TRUE</v>
      </c>
      <c r="DL58">
        <f>VLOOKUP($A58,'FuturesInfo (3)'!$A$2:$V$80,22)</f>
        <v>6</v>
      </c>
      <c r="DM58">
        <f t="shared" si="84"/>
        <v>5</v>
      </c>
      <c r="DN58">
        <f t="shared" si="96"/>
        <v>6</v>
      </c>
      <c r="DO58" s="139">
        <f>VLOOKUP($A58,'FuturesInfo (3)'!$A$2:$O$80,15)*DN58</f>
        <v>162630</v>
      </c>
      <c r="DP58" s="200">
        <f t="shared" si="85"/>
        <v>-2273.0618710363592</v>
      </c>
      <c r="DQ58" s="200">
        <f t="shared" si="97"/>
        <v>2273.0618710363592</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1273</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1273</v>
      </c>
      <c r="MI58">
        <v>7</v>
      </c>
      <c r="MJ58" s="257">
        <v>2</v>
      </c>
      <c r="MK58">
        <v>9</v>
      </c>
      <c r="ML58" s="139">
        <v>186480</v>
      </c>
      <c r="MM58" s="139">
        <v>239760</v>
      </c>
      <c r="MN58" s="200">
        <v>737.9084228386248</v>
      </c>
      <c r="MO58" s="200">
        <v>948.73940079251759</v>
      </c>
      <c r="MP58" s="200">
        <v>-737.9084228386248</v>
      </c>
      <c r="MQ58" s="200">
        <v>-737.9084228386248</v>
      </c>
      <c r="MR58" s="200">
        <v>-737.9084228386248</v>
      </c>
      <c r="MT58">
        <v>1</v>
      </c>
      <c r="MU58" s="244">
        <v>1</v>
      </c>
      <c r="MV58" s="218">
        <v>-1</v>
      </c>
      <c r="MW58" s="245">
        <v>5</v>
      </c>
      <c r="MX58">
        <v>1</v>
      </c>
      <c r="MY58">
        <v>-1</v>
      </c>
      <c r="MZ58" s="218">
        <v>1</v>
      </c>
      <c r="NA58">
        <v>1</v>
      </c>
      <c r="NB58">
        <v>0</v>
      </c>
      <c r="NC58">
        <v>1</v>
      </c>
      <c r="ND58">
        <v>0</v>
      </c>
      <c r="NE58" s="253">
        <v>6.0060060060100002E-3</v>
      </c>
      <c r="NF58" s="206">
        <v>42535</v>
      </c>
      <c r="NG58">
        <v>60</v>
      </c>
      <c r="NH58" t="s">
        <v>1273</v>
      </c>
      <c r="NI58">
        <v>6</v>
      </c>
      <c r="NJ58" s="257">
        <v>2</v>
      </c>
      <c r="NK58">
        <v>5</v>
      </c>
      <c r="NL58" s="139">
        <v>162630</v>
      </c>
      <c r="NM58" s="139">
        <v>135525</v>
      </c>
      <c r="NN58" s="200">
        <v>976.75675675740638</v>
      </c>
      <c r="NO58" s="200">
        <v>813.9639639645053</v>
      </c>
      <c r="NP58" s="200">
        <v>-976.75675675740638</v>
      </c>
      <c r="NQ58" s="200">
        <v>976.75675675740638</v>
      </c>
      <c r="NR58" s="200">
        <v>-976.75675675740638</v>
      </c>
      <c r="NT58">
        <v>1</v>
      </c>
      <c r="NU58" s="244">
        <v>-1</v>
      </c>
      <c r="NV58" s="218">
        <v>1</v>
      </c>
      <c r="NW58" s="245">
        <v>6</v>
      </c>
      <c r="NX58">
        <v>1</v>
      </c>
      <c r="NY58">
        <v>1</v>
      </c>
      <c r="NZ58" s="218">
        <v>1</v>
      </c>
      <c r="OA58">
        <v>0</v>
      </c>
      <c r="OB58">
        <v>1</v>
      </c>
      <c r="OC58">
        <v>1</v>
      </c>
      <c r="OD58">
        <v>1</v>
      </c>
      <c r="OE58" s="253">
        <v>1.1380597014900001E-2</v>
      </c>
      <c r="OF58" s="206">
        <v>42535</v>
      </c>
      <c r="OG58">
        <v>60</v>
      </c>
      <c r="OH58" t="s">
        <v>1273</v>
      </c>
      <c r="OI58">
        <v>6</v>
      </c>
      <c r="OJ58" s="257">
        <v>2</v>
      </c>
      <c r="OK58">
        <v>5</v>
      </c>
      <c r="OL58" s="139">
        <v>162630</v>
      </c>
      <c r="OM58" s="139">
        <v>135525</v>
      </c>
      <c r="ON58" s="200">
        <v>-1850.8264925331871</v>
      </c>
      <c r="OO58" s="200">
        <v>-1542.3554104443226</v>
      </c>
      <c r="OP58" s="200">
        <v>1850.8264925331871</v>
      </c>
      <c r="OQ58" s="200">
        <v>1850.8264925331871</v>
      </c>
      <c r="OR58" s="200">
        <v>1850.8264925331871</v>
      </c>
      <c r="OT58">
        <f t="shared" si="98"/>
        <v>-1</v>
      </c>
      <c r="OU58" s="244">
        <v>1</v>
      </c>
      <c r="OV58" s="218">
        <v>1</v>
      </c>
      <c r="OW58" s="245">
        <v>-2</v>
      </c>
      <c r="OX58">
        <f t="shared" si="141"/>
        <v>1</v>
      </c>
      <c r="OY58">
        <f t="shared" si="100"/>
        <v>-1</v>
      </c>
      <c r="OZ58" s="218"/>
      <c r="PA58">
        <f t="shared" si="138"/>
        <v>0</v>
      </c>
      <c r="PB58">
        <f t="shared" si="101"/>
        <v>0</v>
      </c>
      <c r="PC58">
        <f t="shared" si="102"/>
        <v>0</v>
      </c>
      <c r="PD58">
        <f t="shared" si="103"/>
        <v>0</v>
      </c>
      <c r="PE58" s="253"/>
      <c r="PF58" s="206">
        <v>42535</v>
      </c>
      <c r="PG58">
        <v>60</v>
      </c>
      <c r="PH58" t="str">
        <f t="shared" si="86"/>
        <v>TRUE</v>
      </c>
      <c r="PI58">
        <f>VLOOKUP($A58,'FuturesInfo (3)'!$A$2:$V$80,22)</f>
        <v>6</v>
      </c>
      <c r="PJ58" s="257">
        <v>2</v>
      </c>
      <c r="PK58">
        <f t="shared" si="104"/>
        <v>5</v>
      </c>
      <c r="PL58" s="139">
        <f>VLOOKUP($A58,'FuturesInfo (3)'!$A$2:$O$80,15)*PI58</f>
        <v>162630</v>
      </c>
      <c r="PM58" s="139">
        <f>VLOOKUP($A58,'FuturesInfo (3)'!$A$2:$O$80,15)*PK58</f>
        <v>135525</v>
      </c>
      <c r="PN58" s="200">
        <f t="shared" si="105"/>
        <v>0</v>
      </c>
      <c r="PO58" s="200">
        <f t="shared" si="106"/>
        <v>0</v>
      </c>
      <c r="PP58" s="200">
        <f t="shared" si="107"/>
        <v>0</v>
      </c>
      <c r="PQ58" s="200">
        <f t="shared" si="108"/>
        <v>0</v>
      </c>
      <c r="PR58" s="200">
        <f t="shared" si="144"/>
        <v>0</v>
      </c>
      <c r="PT58">
        <f t="shared" si="110"/>
        <v>1</v>
      </c>
      <c r="PU58" s="244"/>
      <c r="PV58" s="218"/>
      <c r="PW58" s="245"/>
      <c r="PX58">
        <f t="shared" si="142"/>
        <v>0</v>
      </c>
      <c r="PY58">
        <f t="shared" si="112"/>
        <v>0</v>
      </c>
      <c r="PZ58" s="218"/>
      <c r="QA58">
        <f t="shared" si="139"/>
        <v>1</v>
      </c>
      <c r="QB58">
        <f t="shared" si="113"/>
        <v>1</v>
      </c>
      <c r="QC58">
        <f t="shared" si="114"/>
        <v>1</v>
      </c>
      <c r="QD58">
        <f t="shared" si="115"/>
        <v>1</v>
      </c>
      <c r="QE58" s="253"/>
      <c r="QF58" s="206"/>
      <c r="QG58">
        <v>60</v>
      </c>
      <c r="QH58" t="str">
        <f t="shared" si="87"/>
        <v>FALSE</v>
      </c>
      <c r="QI58">
        <f>VLOOKUP($A58,'FuturesInfo (3)'!$A$2:$V$80,22)</f>
        <v>6</v>
      </c>
      <c r="QJ58" s="257"/>
      <c r="QK58">
        <f t="shared" si="116"/>
        <v>5</v>
      </c>
      <c r="QL58" s="139">
        <f>VLOOKUP($A58,'FuturesInfo (3)'!$A$2:$O$80,15)*QI58</f>
        <v>162630</v>
      </c>
      <c r="QM58" s="139">
        <f>VLOOKUP($A58,'FuturesInfo (3)'!$A$2:$O$80,15)*QK58</f>
        <v>135525</v>
      </c>
      <c r="QN58" s="200">
        <f t="shared" si="117"/>
        <v>0</v>
      </c>
      <c r="QO58" s="200">
        <f t="shared" si="118"/>
        <v>0</v>
      </c>
      <c r="QP58" s="200">
        <f t="shared" si="119"/>
        <v>0</v>
      </c>
      <c r="QQ58" s="200">
        <f t="shared" si="120"/>
        <v>0</v>
      </c>
      <c r="QR58" s="200">
        <f t="shared" si="145"/>
        <v>0</v>
      </c>
      <c r="QT58">
        <f t="shared" si="122"/>
        <v>0</v>
      </c>
      <c r="QU58" s="244"/>
      <c r="QV58" s="218"/>
      <c r="QW58" s="245"/>
      <c r="QX58">
        <f t="shared" si="143"/>
        <v>0</v>
      </c>
      <c r="QY58">
        <f t="shared" si="124"/>
        <v>0</v>
      </c>
      <c r="QZ58" s="218"/>
      <c r="RA58">
        <f t="shared" si="140"/>
        <v>1</v>
      </c>
      <c r="RB58">
        <f t="shared" si="125"/>
        <v>1</v>
      </c>
      <c r="RC58">
        <f t="shared" si="126"/>
        <v>1</v>
      </c>
      <c r="RD58">
        <f t="shared" si="127"/>
        <v>1</v>
      </c>
      <c r="RE58" s="253"/>
      <c r="RF58" s="206"/>
      <c r="RG58">
        <v>60</v>
      </c>
      <c r="RH58" t="str">
        <f t="shared" si="88"/>
        <v>FALSE</v>
      </c>
      <c r="RI58">
        <f>VLOOKUP($A58,'FuturesInfo (3)'!$A$2:$V$80,22)</f>
        <v>6</v>
      </c>
      <c r="RJ58" s="257"/>
      <c r="RK58">
        <f t="shared" si="128"/>
        <v>5</v>
      </c>
      <c r="RL58" s="139">
        <f>VLOOKUP($A58,'FuturesInfo (3)'!$A$2:$O$80,15)*RI58</f>
        <v>162630</v>
      </c>
      <c r="RM58" s="139">
        <f>VLOOKUP($A58,'FuturesInfo (3)'!$A$2:$O$80,15)*RK58</f>
        <v>135525</v>
      </c>
      <c r="RN58" s="200">
        <f t="shared" si="129"/>
        <v>0</v>
      </c>
      <c r="RO58" s="200">
        <f t="shared" si="130"/>
        <v>0</v>
      </c>
      <c r="RP58" s="200">
        <f t="shared" si="131"/>
        <v>0</v>
      </c>
      <c r="RQ58" s="200">
        <f t="shared" si="132"/>
        <v>0</v>
      </c>
      <c r="RR58" s="200">
        <f t="shared" si="146"/>
        <v>0</v>
      </c>
    </row>
    <row r="59" spans="1:486"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106200</v>
      </c>
      <c r="BR59" s="145">
        <f t="shared" si="90"/>
        <v>702.97872340429797</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106200</v>
      </c>
      <c r="CH59" s="145">
        <f t="shared" si="164"/>
        <v>-1446.5946453690599</v>
      </c>
      <c r="CI59" s="145">
        <f t="shared" si="92"/>
        <v>-1446.5946453690599</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106200</v>
      </c>
      <c r="CY59" s="200">
        <f t="shared" si="169"/>
        <v>-1328.73030583434</v>
      </c>
      <c r="CZ59" s="200">
        <f t="shared" si="95"/>
        <v>-1328.73030583434</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106200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1273</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1273</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v>1</v>
      </c>
      <c r="MU59" s="244">
        <v>-1</v>
      </c>
      <c r="MV59" s="218">
        <v>1</v>
      </c>
      <c r="MW59" s="245">
        <v>-3</v>
      </c>
      <c r="MX59">
        <v>1</v>
      </c>
      <c r="MY59">
        <v>-1</v>
      </c>
      <c r="MZ59" s="218">
        <v>1</v>
      </c>
      <c r="NA59">
        <v>0</v>
      </c>
      <c r="NB59">
        <v>1</v>
      </c>
      <c r="NC59">
        <v>1</v>
      </c>
      <c r="ND59">
        <v>0</v>
      </c>
      <c r="NE59" s="253">
        <v>4.6772684752100001E-4</v>
      </c>
      <c r="NF59" s="206">
        <v>42529</v>
      </c>
      <c r="NG59">
        <v>60</v>
      </c>
      <c r="NH59" t="s">
        <v>1273</v>
      </c>
      <c r="NI59">
        <v>4</v>
      </c>
      <c r="NJ59" s="257">
        <v>2</v>
      </c>
      <c r="NK59">
        <v>3</v>
      </c>
      <c r="NL59" s="139">
        <v>106200</v>
      </c>
      <c r="NM59" s="139">
        <v>79650</v>
      </c>
      <c r="NN59" s="200">
        <v>-49.672591206730203</v>
      </c>
      <c r="NO59" s="200">
        <v>-37.254443405047653</v>
      </c>
      <c r="NP59" s="200">
        <v>49.672591206730203</v>
      </c>
      <c r="NQ59" s="200">
        <v>49.672591206730203</v>
      </c>
      <c r="NR59" s="200">
        <v>-49.672591206730203</v>
      </c>
      <c r="NT59">
        <v>-1</v>
      </c>
      <c r="NU59" s="244">
        <v>1</v>
      </c>
      <c r="NV59" s="218">
        <v>1</v>
      </c>
      <c r="NW59" s="245">
        <v>-4</v>
      </c>
      <c r="NX59">
        <v>1</v>
      </c>
      <c r="NY59">
        <v>-1</v>
      </c>
      <c r="NZ59" s="218">
        <v>-1</v>
      </c>
      <c r="OA59">
        <v>0</v>
      </c>
      <c r="OB59">
        <v>0</v>
      </c>
      <c r="OC59">
        <v>0</v>
      </c>
      <c r="OD59">
        <v>1</v>
      </c>
      <c r="OE59" s="253">
        <v>-7.0126227208999999E-3</v>
      </c>
      <c r="OF59" s="206">
        <v>42537</v>
      </c>
      <c r="OG59">
        <v>60</v>
      </c>
      <c r="OH59" t="s">
        <v>1273</v>
      </c>
      <c r="OI59">
        <v>4</v>
      </c>
      <c r="OJ59" s="257">
        <v>2</v>
      </c>
      <c r="OK59">
        <v>3</v>
      </c>
      <c r="OL59" s="139">
        <v>106200</v>
      </c>
      <c r="OM59" s="139">
        <v>79650</v>
      </c>
      <c r="ON59" s="200">
        <v>-744.74053295958004</v>
      </c>
      <c r="OO59" s="200">
        <v>-558.55539971968494</v>
      </c>
      <c r="OP59" s="200">
        <v>-744.74053295958004</v>
      </c>
      <c r="OQ59" s="200">
        <v>-744.74053295958004</v>
      </c>
      <c r="OR59" s="200">
        <v>744.74053295958004</v>
      </c>
      <c r="OT59">
        <f t="shared" si="98"/>
        <v>1</v>
      </c>
      <c r="OU59" s="244">
        <v>1</v>
      </c>
      <c r="OV59" s="218">
        <v>1</v>
      </c>
      <c r="OW59" s="245">
        <v>-5</v>
      </c>
      <c r="OX59">
        <f t="shared" si="141"/>
        <v>1</v>
      </c>
      <c r="OY59">
        <f t="shared" si="100"/>
        <v>-1</v>
      </c>
      <c r="OZ59" s="218"/>
      <c r="PA59">
        <f t="shared" si="138"/>
        <v>0</v>
      </c>
      <c r="PB59">
        <f t="shared" si="101"/>
        <v>0</v>
      </c>
      <c r="PC59">
        <f t="shared" si="102"/>
        <v>0</v>
      </c>
      <c r="PD59">
        <f t="shared" si="103"/>
        <v>0</v>
      </c>
      <c r="PE59" s="253"/>
      <c r="PF59" s="206">
        <v>42537</v>
      </c>
      <c r="PG59">
        <v>60</v>
      </c>
      <c r="PH59" t="str">
        <f t="shared" si="86"/>
        <v>TRUE</v>
      </c>
      <c r="PI59">
        <f>VLOOKUP($A59,'FuturesInfo (3)'!$A$2:$V$80,22)</f>
        <v>4</v>
      </c>
      <c r="PJ59" s="257">
        <v>2</v>
      </c>
      <c r="PK59">
        <f t="shared" si="104"/>
        <v>3</v>
      </c>
      <c r="PL59" s="139">
        <f>VLOOKUP($A59,'FuturesInfo (3)'!$A$2:$O$80,15)*PI59</f>
        <v>106200</v>
      </c>
      <c r="PM59" s="139">
        <f>VLOOKUP($A59,'FuturesInfo (3)'!$A$2:$O$80,15)*PK59</f>
        <v>79650</v>
      </c>
      <c r="PN59" s="200">
        <f t="shared" si="105"/>
        <v>0</v>
      </c>
      <c r="PO59" s="200">
        <f t="shared" si="106"/>
        <v>0</v>
      </c>
      <c r="PP59" s="200">
        <f t="shared" si="107"/>
        <v>0</v>
      </c>
      <c r="PQ59" s="200">
        <f t="shared" si="108"/>
        <v>0</v>
      </c>
      <c r="PR59" s="200">
        <f t="shared" si="144"/>
        <v>0</v>
      </c>
      <c r="PT59">
        <f t="shared" si="110"/>
        <v>1</v>
      </c>
      <c r="PU59" s="244"/>
      <c r="PV59" s="218"/>
      <c r="PW59" s="245"/>
      <c r="PX59">
        <f t="shared" si="142"/>
        <v>0</v>
      </c>
      <c r="PY59">
        <f t="shared" si="112"/>
        <v>0</v>
      </c>
      <c r="PZ59" s="218"/>
      <c r="QA59">
        <f t="shared" si="139"/>
        <v>1</v>
      </c>
      <c r="QB59">
        <f t="shared" si="113"/>
        <v>1</v>
      </c>
      <c r="QC59">
        <f t="shared" si="114"/>
        <v>1</v>
      </c>
      <c r="QD59">
        <f t="shared" si="115"/>
        <v>1</v>
      </c>
      <c r="QE59" s="253"/>
      <c r="QF59" s="206"/>
      <c r="QG59">
        <v>60</v>
      </c>
      <c r="QH59" t="str">
        <f t="shared" si="87"/>
        <v>FALSE</v>
      </c>
      <c r="QI59">
        <f>VLOOKUP($A59,'FuturesInfo (3)'!$A$2:$V$80,22)</f>
        <v>4</v>
      </c>
      <c r="QJ59" s="257"/>
      <c r="QK59">
        <f t="shared" si="116"/>
        <v>3</v>
      </c>
      <c r="QL59" s="139">
        <f>VLOOKUP($A59,'FuturesInfo (3)'!$A$2:$O$80,15)*QI59</f>
        <v>106200</v>
      </c>
      <c r="QM59" s="139">
        <f>VLOOKUP($A59,'FuturesInfo (3)'!$A$2:$O$80,15)*QK59</f>
        <v>79650</v>
      </c>
      <c r="QN59" s="200">
        <f t="shared" si="117"/>
        <v>0</v>
      </c>
      <c r="QO59" s="200">
        <f t="shared" si="118"/>
        <v>0</v>
      </c>
      <c r="QP59" s="200">
        <f t="shared" si="119"/>
        <v>0</v>
      </c>
      <c r="QQ59" s="200">
        <f t="shared" si="120"/>
        <v>0</v>
      </c>
      <c r="QR59" s="200">
        <f t="shared" si="145"/>
        <v>0</v>
      </c>
      <c r="QT59">
        <f t="shared" si="122"/>
        <v>0</v>
      </c>
      <c r="QU59" s="244"/>
      <c r="QV59" s="218"/>
      <c r="QW59" s="245"/>
      <c r="QX59">
        <f t="shared" si="143"/>
        <v>0</v>
      </c>
      <c r="QY59">
        <f t="shared" si="124"/>
        <v>0</v>
      </c>
      <c r="QZ59" s="218"/>
      <c r="RA59">
        <f t="shared" si="140"/>
        <v>1</v>
      </c>
      <c r="RB59">
        <f t="shared" si="125"/>
        <v>1</v>
      </c>
      <c r="RC59">
        <f t="shared" si="126"/>
        <v>1</v>
      </c>
      <c r="RD59">
        <f t="shared" si="127"/>
        <v>1</v>
      </c>
      <c r="RE59" s="253"/>
      <c r="RF59" s="206"/>
      <c r="RG59">
        <v>60</v>
      </c>
      <c r="RH59" t="str">
        <f t="shared" si="88"/>
        <v>FALSE</v>
      </c>
      <c r="RI59">
        <f>VLOOKUP($A59,'FuturesInfo (3)'!$A$2:$V$80,22)</f>
        <v>4</v>
      </c>
      <c r="RJ59" s="257"/>
      <c r="RK59">
        <f t="shared" si="128"/>
        <v>3</v>
      </c>
      <c r="RL59" s="139">
        <f>VLOOKUP($A59,'FuturesInfo (3)'!$A$2:$O$80,15)*RI59</f>
        <v>106200</v>
      </c>
      <c r="RM59" s="139">
        <f>VLOOKUP($A59,'FuturesInfo (3)'!$A$2:$O$80,15)*RK59</f>
        <v>79650</v>
      </c>
      <c r="RN59" s="200">
        <f t="shared" si="129"/>
        <v>0</v>
      </c>
      <c r="RO59" s="200">
        <f t="shared" si="130"/>
        <v>0</v>
      </c>
      <c r="RP59" s="200">
        <f t="shared" si="131"/>
        <v>0</v>
      </c>
      <c r="RQ59" s="200">
        <f t="shared" si="132"/>
        <v>0</v>
      </c>
      <c r="RR59" s="200">
        <f t="shared" si="146"/>
        <v>0</v>
      </c>
    </row>
    <row r="60" spans="1:486"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2</v>
      </c>
      <c r="BP60">
        <f t="shared" si="160"/>
        <v>2</v>
      </c>
      <c r="BQ60" s="139">
        <f>VLOOKUP($A60,'FuturesInfo (3)'!$A$2:$O$80,15)*BP60</f>
        <v>144260</v>
      </c>
      <c r="BR60" s="145">
        <f t="shared" si="90"/>
        <v>-232.84812912628979</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2</v>
      </c>
      <c r="CE60">
        <f t="shared" si="75"/>
        <v>2</v>
      </c>
      <c r="CF60">
        <f t="shared" si="75"/>
        <v>2</v>
      </c>
      <c r="CG60" s="139">
        <f>VLOOKUP($A60,'FuturesInfo (3)'!$A$2:$O$80,15)*CE60</f>
        <v>144260</v>
      </c>
      <c r="CH60" s="145">
        <f t="shared" si="164"/>
        <v>3116.7283950610158</v>
      </c>
      <c r="CI60" s="145">
        <f t="shared" si="92"/>
        <v>3116.7283950610158</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2</v>
      </c>
      <c r="CV60">
        <f t="shared" si="168"/>
        <v>2</v>
      </c>
      <c r="CW60">
        <f t="shared" si="93"/>
        <v>2</v>
      </c>
      <c r="CX60" s="139">
        <f>VLOOKUP($A60,'FuturesInfo (3)'!$A$2:$O$80,15)*CW60</f>
        <v>144260</v>
      </c>
      <c r="CY60" s="200">
        <f t="shared" si="169"/>
        <v>373.56927060910897</v>
      </c>
      <c r="CZ60" s="200">
        <f t="shared" si="95"/>
        <v>-373.56927060910897</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2</v>
      </c>
      <c r="DM60">
        <f t="shared" si="84"/>
        <v>2</v>
      </c>
      <c r="DN60">
        <f t="shared" si="96"/>
        <v>2</v>
      </c>
      <c r="DO60" s="139">
        <f>VLOOKUP($A60,'FuturesInfo (3)'!$A$2:$O$80,15)*DN60</f>
        <v>144260</v>
      </c>
      <c r="DP60" s="200">
        <f t="shared" si="85"/>
        <v>-749.07832107352749</v>
      </c>
      <c r="DQ60" s="200">
        <f t="shared" si="97"/>
        <v>749.07832107352749</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1273</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1273</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v>1</v>
      </c>
      <c r="MU60" s="244">
        <v>1</v>
      </c>
      <c r="MV60" s="218">
        <v>1</v>
      </c>
      <c r="MW60" s="245">
        <v>14</v>
      </c>
      <c r="MX60">
        <v>-1</v>
      </c>
      <c r="MY60">
        <v>1</v>
      </c>
      <c r="MZ60" s="218">
        <v>1</v>
      </c>
      <c r="NA60">
        <v>1</v>
      </c>
      <c r="NB60">
        <v>1</v>
      </c>
      <c r="NC60">
        <v>0</v>
      </c>
      <c r="ND60">
        <v>1</v>
      </c>
      <c r="NE60" s="253">
        <v>4.0770420357100004E-3</v>
      </c>
      <c r="NF60" s="206">
        <v>42522</v>
      </c>
      <c r="NG60">
        <v>60</v>
      </c>
      <c r="NH60" t="s">
        <v>1273</v>
      </c>
      <c r="NI60">
        <v>2</v>
      </c>
      <c r="NJ60" s="257">
        <v>2</v>
      </c>
      <c r="NK60">
        <v>2</v>
      </c>
      <c r="NL60" s="139">
        <v>144260</v>
      </c>
      <c r="NM60" s="139">
        <v>144260</v>
      </c>
      <c r="NN60" s="200">
        <v>588.15408407152461</v>
      </c>
      <c r="NO60" s="200">
        <v>588.15408407152461</v>
      </c>
      <c r="NP60" s="200">
        <v>588.15408407152461</v>
      </c>
      <c r="NQ60" s="200">
        <v>-588.15408407152461</v>
      </c>
      <c r="NR60" s="200">
        <v>588.15408407152461</v>
      </c>
      <c r="NT60">
        <v>1</v>
      </c>
      <c r="NU60" s="244">
        <v>1</v>
      </c>
      <c r="NV60" s="218">
        <v>1</v>
      </c>
      <c r="NW60" s="245">
        <v>15</v>
      </c>
      <c r="NX60">
        <v>1</v>
      </c>
      <c r="NY60">
        <v>1</v>
      </c>
      <c r="NZ60" s="218">
        <v>1</v>
      </c>
      <c r="OA60">
        <v>1</v>
      </c>
      <c r="OB60">
        <v>1</v>
      </c>
      <c r="OC60">
        <v>1</v>
      </c>
      <c r="OD60">
        <v>1</v>
      </c>
      <c r="OE60" s="253">
        <v>9.9411929431500005E-3</v>
      </c>
      <c r="OF60" s="206">
        <v>42522</v>
      </c>
      <c r="OG60">
        <v>60</v>
      </c>
      <c r="OH60" t="s">
        <v>1273</v>
      </c>
      <c r="OI60">
        <v>2</v>
      </c>
      <c r="OJ60" s="257">
        <v>2</v>
      </c>
      <c r="OK60">
        <v>2</v>
      </c>
      <c r="OL60" s="139">
        <v>144260</v>
      </c>
      <c r="OM60" s="139">
        <v>144260</v>
      </c>
      <c r="ON60" s="200">
        <v>1434.1164939788191</v>
      </c>
      <c r="OO60" s="200">
        <v>1434.1164939788191</v>
      </c>
      <c r="OP60" s="200">
        <v>1434.1164939788191</v>
      </c>
      <c r="OQ60" s="200">
        <v>1434.1164939788191</v>
      </c>
      <c r="OR60" s="200">
        <v>1434.1164939788191</v>
      </c>
      <c r="OT60">
        <f t="shared" si="98"/>
        <v>1</v>
      </c>
      <c r="OU60" s="244">
        <v>1</v>
      </c>
      <c r="OV60" s="218">
        <v>1</v>
      </c>
      <c r="OW60" s="245">
        <v>-3</v>
      </c>
      <c r="OX60">
        <f t="shared" si="141"/>
        <v>1</v>
      </c>
      <c r="OY60">
        <f t="shared" si="100"/>
        <v>-1</v>
      </c>
      <c r="OZ60" s="218"/>
      <c r="PA60">
        <f t="shared" si="138"/>
        <v>0</v>
      </c>
      <c r="PB60">
        <f t="shared" si="101"/>
        <v>0</v>
      </c>
      <c r="PC60">
        <f t="shared" si="102"/>
        <v>0</v>
      </c>
      <c r="PD60">
        <f t="shared" si="103"/>
        <v>0</v>
      </c>
      <c r="PE60" s="253"/>
      <c r="PF60" s="206">
        <v>42522</v>
      </c>
      <c r="PG60">
        <v>60</v>
      </c>
      <c r="PH60" t="str">
        <f t="shared" si="86"/>
        <v>TRUE</v>
      </c>
      <c r="PI60">
        <f>VLOOKUP($A60,'FuturesInfo (3)'!$A$2:$V$80,22)</f>
        <v>2</v>
      </c>
      <c r="PJ60" s="257">
        <v>2</v>
      </c>
      <c r="PK60">
        <f t="shared" si="104"/>
        <v>2</v>
      </c>
      <c r="PL60" s="139">
        <f>VLOOKUP($A60,'FuturesInfo (3)'!$A$2:$O$80,15)*PI60</f>
        <v>144260</v>
      </c>
      <c r="PM60" s="139">
        <f>VLOOKUP($A60,'FuturesInfo (3)'!$A$2:$O$80,15)*PK60</f>
        <v>144260</v>
      </c>
      <c r="PN60" s="200">
        <f t="shared" si="105"/>
        <v>0</v>
      </c>
      <c r="PO60" s="200">
        <f t="shared" si="106"/>
        <v>0</v>
      </c>
      <c r="PP60" s="200">
        <f t="shared" si="107"/>
        <v>0</v>
      </c>
      <c r="PQ60" s="200">
        <f t="shared" si="108"/>
        <v>0</v>
      </c>
      <c r="PR60" s="200">
        <f t="shared" si="144"/>
        <v>0</v>
      </c>
      <c r="PT60">
        <f t="shared" si="110"/>
        <v>1</v>
      </c>
      <c r="PU60" s="244"/>
      <c r="PV60" s="218"/>
      <c r="PW60" s="245"/>
      <c r="PX60">
        <f t="shared" si="142"/>
        <v>0</v>
      </c>
      <c r="PY60">
        <f t="shared" si="112"/>
        <v>0</v>
      </c>
      <c r="PZ60" s="218"/>
      <c r="QA60">
        <f t="shared" si="139"/>
        <v>1</v>
      </c>
      <c r="QB60">
        <f t="shared" si="113"/>
        <v>1</v>
      </c>
      <c r="QC60">
        <f t="shared" si="114"/>
        <v>1</v>
      </c>
      <c r="QD60">
        <f t="shared" si="115"/>
        <v>1</v>
      </c>
      <c r="QE60" s="253"/>
      <c r="QF60" s="206"/>
      <c r="QG60">
        <v>60</v>
      </c>
      <c r="QH60" t="str">
        <f t="shared" si="87"/>
        <v>FALSE</v>
      </c>
      <c r="QI60">
        <f>VLOOKUP($A60,'FuturesInfo (3)'!$A$2:$V$80,22)</f>
        <v>2</v>
      </c>
      <c r="QJ60" s="257"/>
      <c r="QK60">
        <f t="shared" si="116"/>
        <v>2</v>
      </c>
      <c r="QL60" s="139">
        <f>VLOOKUP($A60,'FuturesInfo (3)'!$A$2:$O$80,15)*QI60</f>
        <v>144260</v>
      </c>
      <c r="QM60" s="139">
        <f>VLOOKUP($A60,'FuturesInfo (3)'!$A$2:$O$80,15)*QK60</f>
        <v>144260</v>
      </c>
      <c r="QN60" s="200">
        <f t="shared" si="117"/>
        <v>0</v>
      </c>
      <c r="QO60" s="200">
        <f t="shared" si="118"/>
        <v>0</v>
      </c>
      <c r="QP60" s="200">
        <f t="shared" si="119"/>
        <v>0</v>
      </c>
      <c r="QQ60" s="200">
        <f t="shared" si="120"/>
        <v>0</v>
      </c>
      <c r="QR60" s="200">
        <f t="shared" si="145"/>
        <v>0</v>
      </c>
      <c r="QT60">
        <f t="shared" si="122"/>
        <v>0</v>
      </c>
      <c r="QU60" s="244"/>
      <c r="QV60" s="218"/>
      <c r="QW60" s="245"/>
      <c r="QX60">
        <f t="shared" si="143"/>
        <v>0</v>
      </c>
      <c r="QY60">
        <f t="shared" si="124"/>
        <v>0</v>
      </c>
      <c r="QZ60" s="218"/>
      <c r="RA60">
        <f t="shared" si="140"/>
        <v>1</v>
      </c>
      <c r="RB60">
        <f t="shared" si="125"/>
        <v>1</v>
      </c>
      <c r="RC60">
        <f t="shared" si="126"/>
        <v>1</v>
      </c>
      <c r="RD60">
        <f t="shared" si="127"/>
        <v>1</v>
      </c>
      <c r="RE60" s="253"/>
      <c r="RF60" s="206"/>
      <c r="RG60">
        <v>60</v>
      </c>
      <c r="RH60" t="str">
        <f t="shared" si="88"/>
        <v>FALSE</v>
      </c>
      <c r="RI60">
        <f>VLOOKUP($A60,'FuturesInfo (3)'!$A$2:$V$80,22)</f>
        <v>2</v>
      </c>
      <c r="RJ60" s="257"/>
      <c r="RK60">
        <f t="shared" si="128"/>
        <v>2</v>
      </c>
      <c r="RL60" s="139">
        <f>VLOOKUP($A60,'FuturesInfo (3)'!$A$2:$O$80,15)*RI60</f>
        <v>144260</v>
      </c>
      <c r="RM60" s="139">
        <f>VLOOKUP($A60,'FuturesInfo (3)'!$A$2:$O$80,15)*RK60</f>
        <v>144260</v>
      </c>
      <c r="RN60" s="200">
        <f t="shared" si="129"/>
        <v>0</v>
      </c>
      <c r="RO60" s="200">
        <f t="shared" si="130"/>
        <v>0</v>
      </c>
      <c r="RP60" s="200">
        <f t="shared" si="131"/>
        <v>0</v>
      </c>
      <c r="RQ60" s="200">
        <f t="shared" si="132"/>
        <v>0</v>
      </c>
      <c r="RR60" s="200">
        <f t="shared" si="146"/>
        <v>0</v>
      </c>
    </row>
    <row r="61" spans="1:486"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2</v>
      </c>
      <c r="BP61">
        <f t="shared" si="160"/>
        <v>2</v>
      </c>
      <c r="BQ61" s="139">
        <f>VLOOKUP($A61,'FuturesInfo (3)'!$A$2:$O$80,15)*BP61</f>
        <v>54880.000000000007</v>
      </c>
      <c r="BR61" s="145">
        <f t="shared" si="90"/>
        <v>553.17933641152001</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2</v>
      </c>
      <c r="CE61">
        <f t="shared" si="75"/>
        <v>2</v>
      </c>
      <c r="CF61">
        <f t="shared" si="75"/>
        <v>2</v>
      </c>
      <c r="CG61" s="139">
        <f>VLOOKUP($A61,'FuturesInfo (3)'!$A$2:$O$80,15)*CE61</f>
        <v>54880.000000000007</v>
      </c>
      <c r="CH61" s="145">
        <f t="shared" si="164"/>
        <v>-159.73388773372801</v>
      </c>
      <c r="CI61" s="145">
        <f t="shared" si="92"/>
        <v>159.73388773372801</v>
      </c>
      <c r="CK61">
        <f t="shared" si="165"/>
        <v>1</v>
      </c>
      <c r="CL61">
        <v>1</v>
      </c>
      <c r="CM61">
        <v>-1</v>
      </c>
      <c r="CN61">
        <v>1</v>
      </c>
      <c r="CO61">
        <f t="shared" si="136"/>
        <v>1</v>
      </c>
      <c r="CP61">
        <f t="shared" si="166"/>
        <v>0</v>
      </c>
      <c r="CQ61" s="1">
        <v>2.83569641368E-2</v>
      </c>
      <c r="CR61" s="2">
        <v>10</v>
      </c>
      <c r="CS61">
        <v>60</v>
      </c>
      <c r="CT61" t="str">
        <f t="shared" si="167"/>
        <v>TRUE</v>
      </c>
      <c r="CU61">
        <f>VLOOKUP($A61,'FuturesInfo (3)'!$A$2:$V$80,22)</f>
        <v>2</v>
      </c>
      <c r="CV61">
        <f t="shared" si="168"/>
        <v>2</v>
      </c>
      <c r="CW61">
        <f t="shared" si="93"/>
        <v>2</v>
      </c>
      <c r="CX61" s="139">
        <f>VLOOKUP($A61,'FuturesInfo (3)'!$A$2:$O$80,15)*CW61</f>
        <v>54880.000000000007</v>
      </c>
      <c r="CY61" s="200">
        <f t="shared" si="169"/>
        <v>1556.2301918275841</v>
      </c>
      <c r="CZ61" s="200">
        <f t="shared" si="95"/>
        <v>-1556.2301918275841</v>
      </c>
      <c r="DB61">
        <f t="shared" si="81"/>
        <v>1</v>
      </c>
      <c r="DC61">
        <v>1</v>
      </c>
      <c r="DD61">
        <v>-1</v>
      </c>
      <c r="DE61">
        <v>1</v>
      </c>
      <c r="DF61">
        <f t="shared" si="137"/>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54880.000000000007</v>
      </c>
      <c r="DP61" s="200">
        <f t="shared" si="85"/>
        <v>178.03730738030723</v>
      </c>
      <c r="DQ61" s="200">
        <f t="shared" si="97"/>
        <v>-178.03730738030723</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1273</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1273</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v>1</v>
      </c>
      <c r="MU61" s="244">
        <v>1</v>
      </c>
      <c r="MV61" s="218">
        <v>-1</v>
      </c>
      <c r="MW61" s="245">
        <v>-3</v>
      </c>
      <c r="MX61">
        <v>-1</v>
      </c>
      <c r="MY61">
        <v>1</v>
      </c>
      <c r="MZ61" s="218">
        <v>-1</v>
      </c>
      <c r="NA61">
        <v>0</v>
      </c>
      <c r="NB61">
        <v>1</v>
      </c>
      <c r="NC61">
        <v>1</v>
      </c>
      <c r="ND61">
        <v>0</v>
      </c>
      <c r="NE61" s="253">
        <v>-3.1638819765399999E-2</v>
      </c>
      <c r="NF61" s="206">
        <v>42508</v>
      </c>
      <c r="NG61">
        <v>60</v>
      </c>
      <c r="NH61" t="s">
        <v>1273</v>
      </c>
      <c r="NI61">
        <v>2</v>
      </c>
      <c r="NJ61" s="257">
        <v>1</v>
      </c>
      <c r="NK61">
        <v>3</v>
      </c>
      <c r="NL61" s="139">
        <v>54880.000000000007</v>
      </c>
      <c r="NM61" s="139">
        <v>82320.000000000015</v>
      </c>
      <c r="NN61" s="200">
        <v>-1736.3384287251522</v>
      </c>
      <c r="NO61" s="200">
        <v>-2604.5076430877284</v>
      </c>
      <c r="NP61" s="200">
        <v>1736.3384287251522</v>
      </c>
      <c r="NQ61" s="200">
        <v>1736.3384287251522</v>
      </c>
      <c r="NR61" s="200">
        <v>-1736.3384287251522</v>
      </c>
      <c r="NT61">
        <v>1</v>
      </c>
      <c r="NU61" s="244">
        <v>-1</v>
      </c>
      <c r="NV61" s="218">
        <v>-1</v>
      </c>
      <c r="NW61" s="245">
        <v>-4</v>
      </c>
      <c r="NX61">
        <v>1</v>
      </c>
      <c r="NY61">
        <v>1</v>
      </c>
      <c r="NZ61" s="218">
        <v>1</v>
      </c>
      <c r="OA61">
        <v>0</v>
      </c>
      <c r="OB61">
        <v>0</v>
      </c>
      <c r="OC61">
        <v>1</v>
      </c>
      <c r="OD61">
        <v>1</v>
      </c>
      <c r="OE61" s="253">
        <v>7.3421439060200001E-3</v>
      </c>
      <c r="OF61" s="206">
        <v>42537</v>
      </c>
      <c r="OG61">
        <v>60</v>
      </c>
      <c r="OH61" t="s">
        <v>1273</v>
      </c>
      <c r="OI61">
        <v>2</v>
      </c>
      <c r="OJ61" s="257">
        <v>1</v>
      </c>
      <c r="OK61">
        <v>3</v>
      </c>
      <c r="OL61" s="139">
        <v>54880.000000000007</v>
      </c>
      <c r="OM61" s="139">
        <v>82320.000000000015</v>
      </c>
      <c r="ON61" s="200">
        <v>-402.93685756237767</v>
      </c>
      <c r="OO61" s="200">
        <v>-604.40528634356656</v>
      </c>
      <c r="OP61" s="200">
        <v>-402.93685756237767</v>
      </c>
      <c r="OQ61" s="200">
        <v>402.93685756237767</v>
      </c>
      <c r="OR61" s="200">
        <v>402.93685756237767</v>
      </c>
      <c r="OT61">
        <f t="shared" si="98"/>
        <v>-1</v>
      </c>
      <c r="OU61" s="244">
        <v>-1</v>
      </c>
      <c r="OV61" s="218">
        <v>-1</v>
      </c>
      <c r="OW61" s="245">
        <v>-5</v>
      </c>
      <c r="OX61">
        <f t="shared" si="141"/>
        <v>-1</v>
      </c>
      <c r="OY61">
        <f t="shared" si="100"/>
        <v>1</v>
      </c>
      <c r="OZ61" s="218"/>
      <c r="PA61">
        <f t="shared" si="138"/>
        <v>0</v>
      </c>
      <c r="PB61">
        <f t="shared" si="101"/>
        <v>0</v>
      </c>
      <c r="PC61">
        <f t="shared" si="102"/>
        <v>0</v>
      </c>
      <c r="PD61">
        <f t="shared" si="103"/>
        <v>0</v>
      </c>
      <c r="PE61" s="253"/>
      <c r="PF61" s="206">
        <v>42537</v>
      </c>
      <c r="PG61">
        <v>60</v>
      </c>
      <c r="PH61" t="str">
        <f t="shared" si="86"/>
        <v>TRUE</v>
      </c>
      <c r="PI61">
        <f>VLOOKUP($A61,'FuturesInfo (3)'!$A$2:$V$80,22)</f>
        <v>2</v>
      </c>
      <c r="PJ61" s="257">
        <v>1</v>
      </c>
      <c r="PK61">
        <f t="shared" si="104"/>
        <v>3</v>
      </c>
      <c r="PL61" s="139">
        <f>VLOOKUP($A61,'FuturesInfo (3)'!$A$2:$O$80,15)*PI61</f>
        <v>54880.000000000007</v>
      </c>
      <c r="PM61" s="139">
        <f>VLOOKUP($A61,'FuturesInfo (3)'!$A$2:$O$80,15)*PK61</f>
        <v>82320.000000000015</v>
      </c>
      <c r="PN61" s="200">
        <f t="shared" si="105"/>
        <v>0</v>
      </c>
      <c r="PO61" s="200">
        <f t="shared" si="106"/>
        <v>0</v>
      </c>
      <c r="PP61" s="200">
        <f t="shared" si="107"/>
        <v>0</v>
      </c>
      <c r="PQ61" s="200">
        <f t="shared" si="108"/>
        <v>0</v>
      </c>
      <c r="PR61" s="200">
        <f t="shared" si="144"/>
        <v>0</v>
      </c>
      <c r="PT61">
        <f t="shared" si="110"/>
        <v>-1</v>
      </c>
      <c r="PU61" s="244"/>
      <c r="PV61" s="218"/>
      <c r="PW61" s="245"/>
      <c r="PX61">
        <f t="shared" si="142"/>
        <v>0</v>
      </c>
      <c r="PY61">
        <f t="shared" si="112"/>
        <v>0</v>
      </c>
      <c r="PZ61" s="218"/>
      <c r="QA61">
        <f t="shared" si="139"/>
        <v>1</v>
      </c>
      <c r="QB61">
        <f t="shared" si="113"/>
        <v>1</v>
      </c>
      <c r="QC61">
        <f t="shared" si="114"/>
        <v>1</v>
      </c>
      <c r="QD61">
        <f t="shared" si="115"/>
        <v>1</v>
      </c>
      <c r="QE61" s="253"/>
      <c r="QF61" s="206"/>
      <c r="QG61">
        <v>60</v>
      </c>
      <c r="QH61" t="str">
        <f t="shared" si="87"/>
        <v>FALSE</v>
      </c>
      <c r="QI61">
        <f>VLOOKUP($A61,'FuturesInfo (3)'!$A$2:$V$80,22)</f>
        <v>2</v>
      </c>
      <c r="QJ61" s="257"/>
      <c r="QK61">
        <f t="shared" si="116"/>
        <v>2</v>
      </c>
      <c r="QL61" s="139">
        <f>VLOOKUP($A61,'FuturesInfo (3)'!$A$2:$O$80,15)*QI61</f>
        <v>54880.000000000007</v>
      </c>
      <c r="QM61" s="139">
        <f>VLOOKUP($A61,'FuturesInfo (3)'!$A$2:$O$80,15)*QK61</f>
        <v>54880.000000000007</v>
      </c>
      <c r="QN61" s="200">
        <f t="shared" si="117"/>
        <v>0</v>
      </c>
      <c r="QO61" s="200">
        <f t="shared" si="118"/>
        <v>0</v>
      </c>
      <c r="QP61" s="200">
        <f t="shared" si="119"/>
        <v>0</v>
      </c>
      <c r="QQ61" s="200">
        <f t="shared" si="120"/>
        <v>0</v>
      </c>
      <c r="QR61" s="200">
        <f t="shared" si="145"/>
        <v>0</v>
      </c>
      <c r="QT61">
        <f t="shared" si="122"/>
        <v>0</v>
      </c>
      <c r="QU61" s="244"/>
      <c r="QV61" s="218"/>
      <c r="QW61" s="245"/>
      <c r="QX61">
        <f t="shared" si="143"/>
        <v>0</v>
      </c>
      <c r="QY61">
        <f t="shared" si="124"/>
        <v>0</v>
      </c>
      <c r="QZ61" s="218"/>
      <c r="RA61">
        <f t="shared" si="140"/>
        <v>1</v>
      </c>
      <c r="RB61">
        <f t="shared" si="125"/>
        <v>1</v>
      </c>
      <c r="RC61">
        <f t="shared" si="126"/>
        <v>1</v>
      </c>
      <c r="RD61">
        <f t="shared" si="127"/>
        <v>1</v>
      </c>
      <c r="RE61" s="253"/>
      <c r="RF61" s="206"/>
      <c r="RG61">
        <v>60</v>
      </c>
      <c r="RH61" t="str">
        <f t="shared" si="88"/>
        <v>FALSE</v>
      </c>
      <c r="RI61">
        <f>VLOOKUP($A61,'FuturesInfo (3)'!$A$2:$V$80,22)</f>
        <v>2</v>
      </c>
      <c r="RJ61" s="257"/>
      <c r="RK61">
        <f t="shared" si="128"/>
        <v>2</v>
      </c>
      <c r="RL61" s="139">
        <f>VLOOKUP($A61,'FuturesInfo (3)'!$A$2:$O$80,15)*RI61</f>
        <v>54880.000000000007</v>
      </c>
      <c r="RM61" s="139">
        <f>VLOOKUP($A61,'FuturesInfo (3)'!$A$2:$O$80,15)*RK61</f>
        <v>54880.000000000007</v>
      </c>
      <c r="RN61" s="200">
        <f t="shared" si="129"/>
        <v>0</v>
      </c>
      <c r="RO61" s="200">
        <f t="shared" si="130"/>
        <v>0</v>
      </c>
      <c r="RP61" s="200">
        <f t="shared" si="131"/>
        <v>0</v>
      </c>
      <c r="RQ61" s="200">
        <f t="shared" si="132"/>
        <v>0</v>
      </c>
      <c r="RR61" s="200">
        <f t="shared" si="146"/>
        <v>0</v>
      </c>
    </row>
    <row r="62" spans="1:486"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80686.976598575566</v>
      </c>
      <c r="BR62" s="145">
        <f t="shared" si="90"/>
        <v>-1196.7810234154047</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80686.976598575566</v>
      </c>
      <c r="CH62" s="145">
        <f t="shared" si="164"/>
        <v>1336.2793474638534</v>
      </c>
      <c r="CI62" s="145">
        <f t="shared" si="92"/>
        <v>1336.2793474638534</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80686.976598575566</v>
      </c>
      <c r="CY62" s="200">
        <f t="shared" si="169"/>
        <v>-1605.8338882161158</v>
      </c>
      <c r="CZ62" s="200">
        <f t="shared" si="95"/>
        <v>-1605.8338882161158</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80686.976598575566</v>
      </c>
      <c r="DP62" s="200">
        <f t="shared" si="85"/>
        <v>-266.45354025325952</v>
      </c>
      <c r="DQ62" s="200">
        <f t="shared" si="97"/>
        <v>266.45354025325952</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1273</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1273</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v>-1</v>
      </c>
      <c r="MU62" s="244">
        <v>1</v>
      </c>
      <c r="MV62" s="218">
        <v>1</v>
      </c>
      <c r="MW62" s="245">
        <v>-2</v>
      </c>
      <c r="MX62">
        <v>-1</v>
      </c>
      <c r="MY62">
        <v>-1</v>
      </c>
      <c r="MZ62" s="218">
        <v>-1</v>
      </c>
      <c r="NA62">
        <v>0</v>
      </c>
      <c r="NB62">
        <v>0</v>
      </c>
      <c r="NC62">
        <v>1</v>
      </c>
      <c r="ND62">
        <v>1</v>
      </c>
      <c r="NE62" s="253">
        <v>-1.14799875892E-2</v>
      </c>
      <c r="NF62" s="206">
        <v>42521</v>
      </c>
      <c r="NG62">
        <v>60</v>
      </c>
      <c r="NH62" t="s">
        <v>1273</v>
      </c>
      <c r="NI62">
        <v>1</v>
      </c>
      <c r="NJ62" s="257">
        <v>1</v>
      </c>
      <c r="NK62">
        <v>1</v>
      </c>
      <c r="NL62" s="139">
        <v>77712.761947836581</v>
      </c>
      <c r="NM62" s="139">
        <v>77712.761947836581</v>
      </c>
      <c r="NN62" s="200">
        <v>-892.14154268361801</v>
      </c>
      <c r="NO62" s="200">
        <v>-892.14154268361801</v>
      </c>
      <c r="NP62" s="200">
        <v>-892.14154268361801</v>
      </c>
      <c r="NQ62" s="200">
        <v>892.14154268361801</v>
      </c>
      <c r="NR62" s="200">
        <v>892.14154268361801</v>
      </c>
      <c r="NT62">
        <v>1</v>
      </c>
      <c r="NU62" s="244">
        <v>-1</v>
      </c>
      <c r="NV62" s="218">
        <v>1</v>
      </c>
      <c r="NW62" s="245">
        <v>-3</v>
      </c>
      <c r="NX62">
        <v>-1</v>
      </c>
      <c r="NY62">
        <v>-1</v>
      </c>
      <c r="NZ62" s="218">
        <v>1</v>
      </c>
      <c r="OA62">
        <v>0</v>
      </c>
      <c r="OB62">
        <v>1</v>
      </c>
      <c r="OC62">
        <v>0</v>
      </c>
      <c r="OD62">
        <v>0</v>
      </c>
      <c r="OE62" s="253">
        <v>3.54676710609E-2</v>
      </c>
      <c r="OF62" s="206">
        <v>42521</v>
      </c>
      <c r="OG62">
        <v>60</v>
      </c>
      <c r="OH62" t="s">
        <v>1273</v>
      </c>
      <c r="OI62">
        <v>1</v>
      </c>
      <c r="OJ62" s="257">
        <v>2</v>
      </c>
      <c r="OK62">
        <v>1</v>
      </c>
      <c r="OL62" s="139">
        <v>77712.761947836581</v>
      </c>
      <c r="OM62" s="139">
        <v>77712.761947836581</v>
      </c>
      <c r="ON62" s="200">
        <v>-2756.2906779998943</v>
      </c>
      <c r="OO62" s="200">
        <v>-2756.2906779998943</v>
      </c>
      <c r="OP62" s="200">
        <v>2756.2906779998943</v>
      </c>
      <c r="OQ62" s="200">
        <v>-2756.2906779998943</v>
      </c>
      <c r="OR62" s="200">
        <v>-2756.2906779998943</v>
      </c>
      <c r="OT62">
        <f t="shared" si="98"/>
        <v>-1</v>
      </c>
      <c r="OU62" s="244">
        <v>-1</v>
      </c>
      <c r="OV62" s="218">
        <v>1</v>
      </c>
      <c r="OW62" s="245">
        <v>-4</v>
      </c>
      <c r="OX62">
        <f t="shared" si="141"/>
        <v>1</v>
      </c>
      <c r="OY62">
        <f t="shared" si="100"/>
        <v>-1</v>
      </c>
      <c r="OZ62" s="218"/>
      <c r="PA62">
        <f t="shared" si="138"/>
        <v>0</v>
      </c>
      <c r="PB62">
        <f t="shared" si="101"/>
        <v>0</v>
      </c>
      <c r="PC62">
        <f t="shared" si="102"/>
        <v>0</v>
      </c>
      <c r="PD62">
        <f t="shared" si="103"/>
        <v>0</v>
      </c>
      <c r="PE62" s="253"/>
      <c r="PF62" s="206">
        <v>42538</v>
      </c>
      <c r="PG62">
        <v>60</v>
      </c>
      <c r="PH62" t="str">
        <f t="shared" si="86"/>
        <v>TRUE</v>
      </c>
      <c r="PI62">
        <f>VLOOKUP($A62,'FuturesInfo (3)'!$A$2:$V$80,22)</f>
        <v>1</v>
      </c>
      <c r="PJ62" s="257">
        <v>2</v>
      </c>
      <c r="PK62">
        <f t="shared" si="104"/>
        <v>1</v>
      </c>
      <c r="PL62" s="139">
        <f>VLOOKUP($A62,'FuturesInfo (3)'!$A$2:$O$80,15)*PI62</f>
        <v>80686.976598575566</v>
      </c>
      <c r="PM62" s="139">
        <f>VLOOKUP($A62,'FuturesInfo (3)'!$A$2:$O$80,15)*PK62</f>
        <v>80686.976598575566</v>
      </c>
      <c r="PN62" s="200">
        <f t="shared" si="105"/>
        <v>0</v>
      </c>
      <c r="PO62" s="200">
        <f t="shared" si="106"/>
        <v>0</v>
      </c>
      <c r="PP62" s="200">
        <f t="shared" si="107"/>
        <v>0</v>
      </c>
      <c r="PQ62" s="200">
        <f t="shared" si="108"/>
        <v>0</v>
      </c>
      <c r="PR62" s="200">
        <f t="shared" si="144"/>
        <v>0</v>
      </c>
      <c r="PT62">
        <f t="shared" si="110"/>
        <v>-1</v>
      </c>
      <c r="PU62" s="244"/>
      <c r="PV62" s="218"/>
      <c r="PW62" s="245"/>
      <c r="PX62">
        <f t="shared" si="142"/>
        <v>0</v>
      </c>
      <c r="PY62">
        <f t="shared" si="112"/>
        <v>0</v>
      </c>
      <c r="PZ62" s="218"/>
      <c r="QA62">
        <f t="shared" si="139"/>
        <v>1</v>
      </c>
      <c r="QB62">
        <f t="shared" si="113"/>
        <v>1</v>
      </c>
      <c r="QC62">
        <f t="shared" si="114"/>
        <v>1</v>
      </c>
      <c r="QD62">
        <f t="shared" si="115"/>
        <v>1</v>
      </c>
      <c r="QE62" s="253"/>
      <c r="QF62" s="206"/>
      <c r="QG62">
        <v>60</v>
      </c>
      <c r="QH62" t="str">
        <f t="shared" si="87"/>
        <v>FALSE</v>
      </c>
      <c r="QI62">
        <f>VLOOKUP($A62,'FuturesInfo (3)'!$A$2:$V$80,22)</f>
        <v>1</v>
      </c>
      <c r="QJ62" s="257"/>
      <c r="QK62">
        <f t="shared" si="116"/>
        <v>1</v>
      </c>
      <c r="QL62" s="139">
        <f>VLOOKUP($A62,'FuturesInfo (3)'!$A$2:$O$80,15)*QI62</f>
        <v>80686.976598575566</v>
      </c>
      <c r="QM62" s="139">
        <f>VLOOKUP($A62,'FuturesInfo (3)'!$A$2:$O$80,15)*QK62</f>
        <v>80686.976598575566</v>
      </c>
      <c r="QN62" s="200">
        <f t="shared" si="117"/>
        <v>0</v>
      </c>
      <c r="QO62" s="200">
        <f t="shared" si="118"/>
        <v>0</v>
      </c>
      <c r="QP62" s="200">
        <f t="shared" si="119"/>
        <v>0</v>
      </c>
      <c r="QQ62" s="200">
        <f t="shared" si="120"/>
        <v>0</v>
      </c>
      <c r="QR62" s="200">
        <f t="shared" si="145"/>
        <v>0</v>
      </c>
      <c r="QT62">
        <f t="shared" si="122"/>
        <v>0</v>
      </c>
      <c r="QU62" s="244"/>
      <c r="QV62" s="218"/>
      <c r="QW62" s="245"/>
      <c r="QX62">
        <f t="shared" si="143"/>
        <v>0</v>
      </c>
      <c r="QY62">
        <f t="shared" si="124"/>
        <v>0</v>
      </c>
      <c r="QZ62" s="218"/>
      <c r="RA62">
        <f t="shared" si="140"/>
        <v>1</v>
      </c>
      <c r="RB62">
        <f t="shared" si="125"/>
        <v>1</v>
      </c>
      <c r="RC62">
        <f t="shared" si="126"/>
        <v>1</v>
      </c>
      <c r="RD62">
        <f t="shared" si="127"/>
        <v>1</v>
      </c>
      <c r="RE62" s="253"/>
      <c r="RF62" s="206"/>
      <c r="RG62">
        <v>60</v>
      </c>
      <c r="RH62" t="str">
        <f t="shared" si="88"/>
        <v>FALSE</v>
      </c>
      <c r="RI62">
        <f>VLOOKUP($A62,'FuturesInfo (3)'!$A$2:$V$80,22)</f>
        <v>1</v>
      </c>
      <c r="RJ62" s="257"/>
      <c r="RK62">
        <f t="shared" si="128"/>
        <v>1</v>
      </c>
      <c r="RL62" s="139">
        <f>VLOOKUP($A62,'FuturesInfo (3)'!$A$2:$O$80,15)*RI62</f>
        <v>80686.976598575566</v>
      </c>
      <c r="RM62" s="139">
        <f>VLOOKUP($A62,'FuturesInfo (3)'!$A$2:$O$80,15)*RK62</f>
        <v>80686.976598575566</v>
      </c>
      <c r="RN62" s="200">
        <f t="shared" si="129"/>
        <v>0</v>
      </c>
      <c r="RO62" s="200">
        <f t="shared" si="130"/>
        <v>0</v>
      </c>
      <c r="RP62" s="200">
        <f t="shared" si="131"/>
        <v>0</v>
      </c>
      <c r="RQ62" s="200">
        <f t="shared" si="132"/>
        <v>0</v>
      </c>
      <c r="RR62" s="200">
        <f t="shared" si="146"/>
        <v>0</v>
      </c>
    </row>
    <row r="63" spans="1:486"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178500</v>
      </c>
      <c r="BR63" s="145">
        <f t="shared" si="90"/>
        <v>424.38903018886498</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178500</v>
      </c>
      <c r="CH63" s="145">
        <f t="shared" si="164"/>
        <v>-915.68757239704496</v>
      </c>
      <c r="CI63" s="145">
        <f t="shared" si="92"/>
        <v>915.68757239704496</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178500</v>
      </c>
      <c r="CY63" s="200">
        <f t="shared" si="169"/>
        <v>653.19361277530504</v>
      </c>
      <c r="CZ63" s="200">
        <f t="shared" si="95"/>
        <v>-653.19361277530504</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178500</v>
      </c>
      <c r="DP63" s="200">
        <f t="shared" si="85"/>
        <v>-443.73549884044496</v>
      </c>
      <c r="DQ63" s="200">
        <f t="shared" si="97"/>
        <v>443.73549884044496</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1273</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1273</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v>-1</v>
      </c>
      <c r="MU63" s="244">
        <v>1</v>
      </c>
      <c r="MV63" s="218">
        <v>-1</v>
      </c>
      <c r="MW63" s="245">
        <v>-6</v>
      </c>
      <c r="MX63">
        <v>1</v>
      </c>
      <c r="MY63">
        <v>1</v>
      </c>
      <c r="MZ63" s="218">
        <v>-1</v>
      </c>
      <c r="NA63">
        <v>0</v>
      </c>
      <c r="NB63">
        <v>1</v>
      </c>
      <c r="NC63">
        <v>0</v>
      </c>
      <c r="ND63">
        <v>0</v>
      </c>
      <c r="NE63" s="253">
        <v>-1.3067439349999999E-3</v>
      </c>
      <c r="NF63" s="206">
        <v>42534</v>
      </c>
      <c r="NG63">
        <v>60</v>
      </c>
      <c r="NH63" t="s">
        <v>1273</v>
      </c>
      <c r="NI63">
        <v>2</v>
      </c>
      <c r="NJ63" s="257">
        <v>2</v>
      </c>
      <c r="NK63">
        <v>2</v>
      </c>
      <c r="NL63" s="139">
        <v>178500</v>
      </c>
      <c r="NM63" s="139">
        <v>178500</v>
      </c>
      <c r="NN63" s="200">
        <v>-233.25379239749998</v>
      </c>
      <c r="NO63" s="200">
        <v>-233.25379239749998</v>
      </c>
      <c r="NP63" s="200">
        <v>233.25379239749998</v>
      </c>
      <c r="NQ63" s="200">
        <v>-233.25379239749998</v>
      </c>
      <c r="NR63" s="200">
        <v>-233.25379239749998</v>
      </c>
      <c r="NT63">
        <v>1</v>
      </c>
      <c r="NU63" s="244">
        <v>1</v>
      </c>
      <c r="NV63" s="218">
        <v>1</v>
      </c>
      <c r="NW63" s="245">
        <v>-7</v>
      </c>
      <c r="NX63">
        <v>-1</v>
      </c>
      <c r="NY63">
        <v>-1</v>
      </c>
      <c r="NZ63" s="218">
        <v>1</v>
      </c>
      <c r="OA63">
        <v>1</v>
      </c>
      <c r="OB63">
        <v>1</v>
      </c>
      <c r="OC63">
        <v>0</v>
      </c>
      <c r="OD63">
        <v>0</v>
      </c>
      <c r="OE63" s="253">
        <v>1.5473887814299999E-2</v>
      </c>
      <c r="OF63" s="206">
        <v>42534</v>
      </c>
      <c r="OG63">
        <v>60</v>
      </c>
      <c r="OH63" t="s">
        <v>1273</v>
      </c>
      <c r="OI63">
        <v>2</v>
      </c>
      <c r="OJ63" s="257">
        <v>1</v>
      </c>
      <c r="OK63">
        <v>3</v>
      </c>
      <c r="OL63" s="139">
        <v>178500</v>
      </c>
      <c r="OM63" s="139">
        <v>267750</v>
      </c>
      <c r="ON63" s="200">
        <v>2762.0889748525501</v>
      </c>
      <c r="OO63" s="200">
        <v>4143.1334622788245</v>
      </c>
      <c r="OP63" s="200">
        <v>2762.0889748525501</v>
      </c>
      <c r="OQ63" s="200">
        <v>-2762.0889748525501</v>
      </c>
      <c r="OR63" s="200">
        <v>-2762.0889748525501</v>
      </c>
      <c r="OT63">
        <f t="shared" si="98"/>
        <v>1</v>
      </c>
      <c r="OU63" s="244">
        <v>-1</v>
      </c>
      <c r="OV63" s="218">
        <v>1</v>
      </c>
      <c r="OW63" s="245">
        <v>4</v>
      </c>
      <c r="OX63">
        <f t="shared" si="141"/>
        <v>1</v>
      </c>
      <c r="OY63">
        <f t="shared" si="100"/>
        <v>1</v>
      </c>
      <c r="OZ63" s="218"/>
      <c r="PA63">
        <f t="shared" si="138"/>
        <v>0</v>
      </c>
      <c r="PB63">
        <f t="shared" si="101"/>
        <v>0</v>
      </c>
      <c r="PC63">
        <f t="shared" si="102"/>
        <v>0</v>
      </c>
      <c r="PD63">
        <f t="shared" si="103"/>
        <v>0</v>
      </c>
      <c r="PE63" s="253"/>
      <c r="PF63" s="206">
        <v>42538</v>
      </c>
      <c r="PG63">
        <v>60</v>
      </c>
      <c r="PH63" t="str">
        <f t="shared" si="86"/>
        <v>TRUE</v>
      </c>
      <c r="PI63">
        <f>VLOOKUP($A63,'FuturesInfo (3)'!$A$2:$V$80,22)</f>
        <v>2</v>
      </c>
      <c r="PJ63" s="257">
        <v>2</v>
      </c>
      <c r="PK63">
        <f t="shared" si="104"/>
        <v>2</v>
      </c>
      <c r="PL63" s="139">
        <f>VLOOKUP($A63,'FuturesInfo (3)'!$A$2:$O$80,15)*PI63</f>
        <v>178500</v>
      </c>
      <c r="PM63" s="139">
        <f>VLOOKUP($A63,'FuturesInfo (3)'!$A$2:$O$80,15)*PK63</f>
        <v>178500</v>
      </c>
      <c r="PN63" s="200">
        <f t="shared" si="105"/>
        <v>0</v>
      </c>
      <c r="PO63" s="200">
        <f t="shared" si="106"/>
        <v>0</v>
      </c>
      <c r="PP63" s="200">
        <f t="shared" si="107"/>
        <v>0</v>
      </c>
      <c r="PQ63" s="200">
        <f t="shared" si="108"/>
        <v>0</v>
      </c>
      <c r="PR63" s="200">
        <f t="shared" si="144"/>
        <v>0</v>
      </c>
      <c r="PT63">
        <f t="shared" si="110"/>
        <v>-1</v>
      </c>
      <c r="PU63" s="244"/>
      <c r="PV63" s="218"/>
      <c r="PW63" s="245"/>
      <c r="PX63">
        <f t="shared" si="142"/>
        <v>0</v>
      </c>
      <c r="PY63">
        <f t="shared" si="112"/>
        <v>0</v>
      </c>
      <c r="PZ63" s="218"/>
      <c r="QA63">
        <f t="shared" si="139"/>
        <v>1</v>
      </c>
      <c r="QB63">
        <f t="shared" si="113"/>
        <v>1</v>
      </c>
      <c r="QC63">
        <f t="shared" si="114"/>
        <v>1</v>
      </c>
      <c r="QD63">
        <f t="shared" si="115"/>
        <v>1</v>
      </c>
      <c r="QE63" s="253"/>
      <c r="QF63" s="206"/>
      <c r="QG63">
        <v>60</v>
      </c>
      <c r="QH63" t="str">
        <f t="shared" si="87"/>
        <v>FALSE</v>
      </c>
      <c r="QI63">
        <f>VLOOKUP($A63,'FuturesInfo (3)'!$A$2:$V$80,22)</f>
        <v>2</v>
      </c>
      <c r="QJ63" s="257"/>
      <c r="QK63">
        <f t="shared" si="116"/>
        <v>2</v>
      </c>
      <c r="QL63" s="139">
        <f>VLOOKUP($A63,'FuturesInfo (3)'!$A$2:$O$80,15)*QI63</f>
        <v>178500</v>
      </c>
      <c r="QM63" s="139">
        <f>VLOOKUP($A63,'FuturesInfo (3)'!$A$2:$O$80,15)*QK63</f>
        <v>178500</v>
      </c>
      <c r="QN63" s="200">
        <f t="shared" si="117"/>
        <v>0</v>
      </c>
      <c r="QO63" s="200">
        <f t="shared" si="118"/>
        <v>0</v>
      </c>
      <c r="QP63" s="200">
        <f t="shared" si="119"/>
        <v>0</v>
      </c>
      <c r="QQ63" s="200">
        <f t="shared" si="120"/>
        <v>0</v>
      </c>
      <c r="QR63" s="200">
        <f t="shared" si="145"/>
        <v>0</v>
      </c>
      <c r="QT63">
        <f t="shared" si="122"/>
        <v>0</v>
      </c>
      <c r="QU63" s="244"/>
      <c r="QV63" s="218"/>
      <c r="QW63" s="245"/>
      <c r="QX63">
        <f t="shared" si="143"/>
        <v>0</v>
      </c>
      <c r="QY63">
        <f t="shared" si="124"/>
        <v>0</v>
      </c>
      <c r="QZ63" s="218"/>
      <c r="RA63">
        <f t="shared" si="140"/>
        <v>1</v>
      </c>
      <c r="RB63">
        <f t="shared" si="125"/>
        <v>1</v>
      </c>
      <c r="RC63">
        <f t="shared" si="126"/>
        <v>1</v>
      </c>
      <c r="RD63">
        <f t="shared" si="127"/>
        <v>1</v>
      </c>
      <c r="RE63" s="253"/>
      <c r="RF63" s="206"/>
      <c r="RG63">
        <v>60</v>
      </c>
      <c r="RH63" t="str">
        <f t="shared" si="88"/>
        <v>FALSE</v>
      </c>
      <c r="RI63">
        <f>VLOOKUP($A63,'FuturesInfo (3)'!$A$2:$V$80,22)</f>
        <v>2</v>
      </c>
      <c r="RJ63" s="257"/>
      <c r="RK63">
        <f t="shared" si="128"/>
        <v>2</v>
      </c>
      <c r="RL63" s="139">
        <f>VLOOKUP($A63,'FuturesInfo (3)'!$A$2:$O$80,15)*RI63</f>
        <v>178500</v>
      </c>
      <c r="RM63" s="139">
        <f>VLOOKUP($A63,'FuturesInfo (3)'!$A$2:$O$80,15)*RK63</f>
        <v>178500</v>
      </c>
      <c r="RN63" s="200">
        <f t="shared" si="129"/>
        <v>0</v>
      </c>
      <c r="RO63" s="200">
        <f t="shared" si="130"/>
        <v>0</v>
      </c>
      <c r="RP63" s="200">
        <f t="shared" si="131"/>
        <v>0</v>
      </c>
      <c r="RQ63" s="200">
        <f t="shared" si="132"/>
        <v>0</v>
      </c>
      <c r="RR63" s="200">
        <f t="shared" si="146"/>
        <v>0</v>
      </c>
    </row>
    <row r="64" spans="1:486"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6</v>
      </c>
      <c r="BP64">
        <f t="shared" si="160"/>
        <v>6</v>
      </c>
      <c r="BQ64" s="139">
        <f>VLOOKUP($A64,'FuturesInfo (3)'!$A$2:$O$80,15)*BP64</f>
        <v>63000</v>
      </c>
      <c r="BR64" s="145">
        <f t="shared" si="90"/>
        <v>-165.57161629428001</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6</v>
      </c>
      <c r="CE64">
        <f t="shared" si="75"/>
        <v>6</v>
      </c>
      <c r="CF64">
        <f t="shared" si="75"/>
        <v>6</v>
      </c>
      <c r="CG64" s="139">
        <f>VLOOKUP($A64,'FuturesInfo (3)'!$A$2:$O$80,15)*CE64</f>
        <v>63000</v>
      </c>
      <c r="CH64" s="145">
        <f t="shared" si="164"/>
        <v>908.25688073610002</v>
      </c>
      <c r="CI64" s="145">
        <f t="shared" si="92"/>
        <v>-908.25688073610002</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6</v>
      </c>
      <c r="CV64">
        <f t="shared" si="168"/>
        <v>8</v>
      </c>
      <c r="CW64">
        <f t="shared" si="93"/>
        <v>6</v>
      </c>
      <c r="CX64" s="139">
        <f>VLOOKUP($A64,'FuturesInfo (3)'!$A$2:$O$80,15)*CW64</f>
        <v>63000</v>
      </c>
      <c r="CY64" s="200">
        <f t="shared" si="169"/>
        <v>1926.8617021289999</v>
      </c>
      <c r="CZ64" s="200">
        <f t="shared" si="95"/>
        <v>1926.8617021289999</v>
      </c>
      <c r="DB64">
        <f t="shared" si="81"/>
        <v>1</v>
      </c>
      <c r="DC64">
        <v>-1</v>
      </c>
      <c r="DD64">
        <v>1</v>
      </c>
      <c r="DE64">
        <v>1</v>
      </c>
      <c r="DF64">
        <f t="shared" si="137"/>
        <v>0</v>
      </c>
      <c r="DG64">
        <f t="shared" si="82"/>
        <v>1</v>
      </c>
      <c r="DH64" s="1">
        <v>1.41935483871E-2</v>
      </c>
      <c r="DI64" s="2">
        <v>10</v>
      </c>
      <c r="DJ64">
        <v>60</v>
      </c>
      <c r="DK64" t="str">
        <f t="shared" si="83"/>
        <v>TRUE</v>
      </c>
      <c r="DL64">
        <f>VLOOKUP($A64,'FuturesInfo (3)'!$A$2:$V$80,22)</f>
        <v>6</v>
      </c>
      <c r="DM64">
        <f t="shared" si="84"/>
        <v>5</v>
      </c>
      <c r="DN64">
        <f t="shared" si="96"/>
        <v>6</v>
      </c>
      <c r="DO64" s="139">
        <f>VLOOKUP($A64,'FuturesInfo (3)'!$A$2:$O$80,15)*DN64</f>
        <v>63000</v>
      </c>
      <c r="DP64" s="200">
        <f t="shared" si="85"/>
        <v>-894.19354838729998</v>
      </c>
      <c r="DQ64" s="200">
        <f t="shared" si="97"/>
        <v>894.19354838729998</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1273</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1273</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v>1</v>
      </c>
      <c r="MU64" s="244">
        <v>-1</v>
      </c>
      <c r="MV64" s="218">
        <v>-1</v>
      </c>
      <c r="MW64" s="245">
        <v>12</v>
      </c>
      <c r="MX64">
        <v>-1</v>
      </c>
      <c r="MY64">
        <v>-1</v>
      </c>
      <c r="MZ64" s="218">
        <v>1</v>
      </c>
      <c r="NA64">
        <v>0</v>
      </c>
      <c r="NB64">
        <v>0</v>
      </c>
      <c r="NC64">
        <v>0</v>
      </c>
      <c r="ND64">
        <v>0</v>
      </c>
      <c r="NE64" s="253">
        <v>2.3121387283199998E-3</v>
      </c>
      <c r="NF64" s="206">
        <v>42524</v>
      </c>
      <c r="NG64">
        <v>60</v>
      </c>
      <c r="NH64" t="s">
        <v>1273</v>
      </c>
      <c r="NI64">
        <v>6</v>
      </c>
      <c r="NJ64" s="257">
        <v>2</v>
      </c>
      <c r="NK64">
        <v>5</v>
      </c>
      <c r="NL64" s="139">
        <v>63000</v>
      </c>
      <c r="NM64" s="139">
        <v>52500</v>
      </c>
      <c r="NN64" s="200">
        <v>-145.66473988415999</v>
      </c>
      <c r="NO64" s="200">
        <v>-121.38728323679999</v>
      </c>
      <c r="NP64" s="200">
        <v>-145.66473988415999</v>
      </c>
      <c r="NQ64" s="200">
        <v>-145.66473988415999</v>
      </c>
      <c r="NR64" s="200">
        <v>-145.66473988415999</v>
      </c>
      <c r="NT64">
        <v>-1</v>
      </c>
      <c r="NU64" s="244">
        <v>-1</v>
      </c>
      <c r="NV64" s="218">
        <v>-1</v>
      </c>
      <c r="NW64" s="245">
        <v>13</v>
      </c>
      <c r="NX64">
        <v>-1</v>
      </c>
      <c r="NY64">
        <v>-1</v>
      </c>
      <c r="NZ64" s="218">
        <v>-1</v>
      </c>
      <c r="OA64">
        <v>1</v>
      </c>
      <c r="OB64">
        <v>1</v>
      </c>
      <c r="OC64">
        <v>1</v>
      </c>
      <c r="OD64">
        <v>1</v>
      </c>
      <c r="OE64" s="253">
        <v>-3.1141868512100001E-2</v>
      </c>
      <c r="OF64" s="206">
        <v>42524</v>
      </c>
      <c r="OG64">
        <v>60</v>
      </c>
      <c r="OH64" t="s">
        <v>1273</v>
      </c>
      <c r="OI64">
        <v>6</v>
      </c>
      <c r="OJ64" s="257">
        <v>1</v>
      </c>
      <c r="OK64">
        <v>8</v>
      </c>
      <c r="OL64" s="139">
        <v>63000</v>
      </c>
      <c r="OM64" s="139">
        <v>84000</v>
      </c>
      <c r="ON64" s="200">
        <v>1961.9377162623</v>
      </c>
      <c r="OO64" s="200">
        <v>2615.9169550164002</v>
      </c>
      <c r="OP64" s="200">
        <v>1961.9377162623</v>
      </c>
      <c r="OQ64" s="200">
        <v>1961.9377162623</v>
      </c>
      <c r="OR64" s="200">
        <v>1961.9377162623</v>
      </c>
      <c r="OT64">
        <f t="shared" si="98"/>
        <v>-1</v>
      </c>
      <c r="OU64" s="244">
        <v>-1</v>
      </c>
      <c r="OV64" s="218">
        <v>1</v>
      </c>
      <c r="OW64" s="245">
        <v>-4</v>
      </c>
      <c r="OX64">
        <f t="shared" si="141"/>
        <v>1</v>
      </c>
      <c r="OY64">
        <f t="shared" si="100"/>
        <v>-1</v>
      </c>
      <c r="OZ64" s="218"/>
      <c r="PA64">
        <f t="shared" si="138"/>
        <v>0</v>
      </c>
      <c r="PB64">
        <f t="shared" si="101"/>
        <v>0</v>
      </c>
      <c r="PC64">
        <f t="shared" si="102"/>
        <v>0</v>
      </c>
      <c r="PD64">
        <f t="shared" si="103"/>
        <v>0</v>
      </c>
      <c r="PE64" s="253"/>
      <c r="PF64" s="206">
        <v>42538</v>
      </c>
      <c r="PG64">
        <v>60</v>
      </c>
      <c r="PH64" t="str">
        <f t="shared" si="86"/>
        <v>TRUE</v>
      </c>
      <c r="PI64">
        <f>VLOOKUP($A64,'FuturesInfo (3)'!$A$2:$V$80,22)</f>
        <v>6</v>
      </c>
      <c r="PJ64" s="257">
        <v>2</v>
      </c>
      <c r="PK64">
        <f t="shared" si="104"/>
        <v>5</v>
      </c>
      <c r="PL64" s="139">
        <f>VLOOKUP($A64,'FuturesInfo (3)'!$A$2:$O$80,15)*PI64</f>
        <v>63000</v>
      </c>
      <c r="PM64" s="139">
        <f>VLOOKUP($A64,'FuturesInfo (3)'!$A$2:$O$80,15)*PK64</f>
        <v>52500</v>
      </c>
      <c r="PN64" s="200">
        <f t="shared" si="105"/>
        <v>0</v>
      </c>
      <c r="PO64" s="200">
        <f t="shared" si="106"/>
        <v>0</v>
      </c>
      <c r="PP64" s="200">
        <f t="shared" si="107"/>
        <v>0</v>
      </c>
      <c r="PQ64" s="200">
        <f t="shared" si="108"/>
        <v>0</v>
      </c>
      <c r="PR64" s="200">
        <f t="shared" si="144"/>
        <v>0</v>
      </c>
      <c r="PT64">
        <f t="shared" si="110"/>
        <v>-1</v>
      </c>
      <c r="PU64" s="244"/>
      <c r="PV64" s="218"/>
      <c r="PW64" s="245"/>
      <c r="PX64">
        <f t="shared" si="142"/>
        <v>0</v>
      </c>
      <c r="PY64">
        <f t="shared" si="112"/>
        <v>0</v>
      </c>
      <c r="PZ64" s="218"/>
      <c r="QA64">
        <f t="shared" si="139"/>
        <v>1</v>
      </c>
      <c r="QB64">
        <f t="shared" si="113"/>
        <v>1</v>
      </c>
      <c r="QC64">
        <f t="shared" si="114"/>
        <v>1</v>
      </c>
      <c r="QD64">
        <f t="shared" si="115"/>
        <v>1</v>
      </c>
      <c r="QE64" s="253"/>
      <c r="QF64" s="206"/>
      <c r="QG64">
        <v>60</v>
      </c>
      <c r="QH64" t="str">
        <f t="shared" si="87"/>
        <v>FALSE</v>
      </c>
      <c r="QI64">
        <f>VLOOKUP($A64,'FuturesInfo (3)'!$A$2:$V$80,22)</f>
        <v>6</v>
      </c>
      <c r="QJ64" s="257"/>
      <c r="QK64">
        <f t="shared" si="116"/>
        <v>5</v>
      </c>
      <c r="QL64" s="139">
        <f>VLOOKUP($A64,'FuturesInfo (3)'!$A$2:$O$80,15)*QI64</f>
        <v>63000</v>
      </c>
      <c r="QM64" s="139">
        <f>VLOOKUP($A64,'FuturesInfo (3)'!$A$2:$O$80,15)*QK64</f>
        <v>52500</v>
      </c>
      <c r="QN64" s="200">
        <f t="shared" si="117"/>
        <v>0</v>
      </c>
      <c r="QO64" s="200">
        <f t="shared" si="118"/>
        <v>0</v>
      </c>
      <c r="QP64" s="200">
        <f t="shared" si="119"/>
        <v>0</v>
      </c>
      <c r="QQ64" s="200">
        <f t="shared" si="120"/>
        <v>0</v>
      </c>
      <c r="QR64" s="200">
        <f t="shared" si="145"/>
        <v>0</v>
      </c>
      <c r="QT64">
        <f t="shared" si="122"/>
        <v>0</v>
      </c>
      <c r="QU64" s="244"/>
      <c r="QV64" s="218"/>
      <c r="QW64" s="245"/>
      <c r="QX64">
        <f t="shared" si="143"/>
        <v>0</v>
      </c>
      <c r="QY64">
        <f t="shared" si="124"/>
        <v>0</v>
      </c>
      <c r="QZ64" s="218"/>
      <c r="RA64">
        <f t="shared" si="140"/>
        <v>1</v>
      </c>
      <c r="RB64">
        <f t="shared" si="125"/>
        <v>1</v>
      </c>
      <c r="RC64">
        <f t="shared" si="126"/>
        <v>1</v>
      </c>
      <c r="RD64">
        <f t="shared" si="127"/>
        <v>1</v>
      </c>
      <c r="RE64" s="253"/>
      <c r="RF64" s="206"/>
      <c r="RG64">
        <v>60</v>
      </c>
      <c r="RH64" t="str">
        <f t="shared" si="88"/>
        <v>FALSE</v>
      </c>
      <c r="RI64">
        <f>VLOOKUP($A64,'FuturesInfo (3)'!$A$2:$V$80,22)</f>
        <v>6</v>
      </c>
      <c r="RJ64" s="257"/>
      <c r="RK64">
        <f t="shared" si="128"/>
        <v>5</v>
      </c>
      <c r="RL64" s="139">
        <f>VLOOKUP($A64,'FuturesInfo (3)'!$A$2:$O$80,15)*RI64</f>
        <v>63000</v>
      </c>
      <c r="RM64" s="139">
        <f>VLOOKUP($A64,'FuturesInfo (3)'!$A$2:$O$80,15)*RK64</f>
        <v>52500</v>
      </c>
      <c r="RN64" s="200">
        <f t="shared" si="129"/>
        <v>0</v>
      </c>
      <c r="RO64" s="200">
        <f t="shared" si="130"/>
        <v>0</v>
      </c>
      <c r="RP64" s="200">
        <f t="shared" si="131"/>
        <v>0</v>
      </c>
      <c r="RQ64" s="200">
        <f t="shared" si="132"/>
        <v>0</v>
      </c>
      <c r="RR64" s="200">
        <f t="shared" si="146"/>
        <v>0</v>
      </c>
    </row>
    <row r="65" spans="1:486"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77197.5</v>
      </c>
      <c r="BR65" s="145">
        <f t="shared" si="90"/>
        <v>1401.3160453779974</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77197.5</v>
      </c>
      <c r="CH65" s="145">
        <f t="shared" si="164"/>
        <v>712.74355300889192</v>
      </c>
      <c r="CI65" s="145">
        <f t="shared" si="92"/>
        <v>712.74355300889192</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77197.5</v>
      </c>
      <c r="CY65" s="200">
        <f t="shared" si="169"/>
        <v>4237.3391167221162</v>
      </c>
      <c r="CZ65" s="200">
        <f t="shared" si="95"/>
        <v>4237.3391167221162</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77197.5</v>
      </c>
      <c r="DP65" s="200">
        <f t="shared" si="85"/>
        <v>138.51226076587898</v>
      </c>
      <c r="DQ65" s="200">
        <f t="shared" si="97"/>
        <v>138.51226076587898</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1273</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1273</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v>1</v>
      </c>
      <c r="MU65" s="246">
        <v>-1</v>
      </c>
      <c r="MV65" s="218">
        <v>-1</v>
      </c>
      <c r="MW65" s="245">
        <v>-18</v>
      </c>
      <c r="MX65">
        <v>-1</v>
      </c>
      <c r="MY65">
        <v>1</v>
      </c>
      <c r="MZ65" s="250">
        <v>1</v>
      </c>
      <c r="NA65">
        <v>0</v>
      </c>
      <c r="NB65">
        <v>0</v>
      </c>
      <c r="NC65">
        <v>0</v>
      </c>
      <c r="ND65">
        <v>1</v>
      </c>
      <c r="NE65" s="251">
        <v>1.19474313023E-3</v>
      </c>
      <c r="NF65" s="206">
        <v>42515</v>
      </c>
      <c r="NG65" s="3">
        <v>60</v>
      </c>
      <c r="NH65" t="s">
        <v>1273</v>
      </c>
      <c r="NI65">
        <v>3</v>
      </c>
      <c r="NJ65" s="257">
        <v>2</v>
      </c>
      <c r="NK65">
        <v>2</v>
      </c>
      <c r="NL65" s="139">
        <v>77197.5</v>
      </c>
      <c r="NM65" s="139">
        <v>51465</v>
      </c>
      <c r="NN65" s="200">
        <v>-92.231182795930422</v>
      </c>
      <c r="NO65" s="200">
        <v>-61.487455197286948</v>
      </c>
      <c r="NP65" s="200">
        <v>-92.231182795930422</v>
      </c>
      <c r="NQ65" s="200">
        <v>-92.231182795930422</v>
      </c>
      <c r="NR65" s="200">
        <v>92.231182795930422</v>
      </c>
      <c r="NT65">
        <v>-1</v>
      </c>
      <c r="NU65" s="246">
        <v>1</v>
      </c>
      <c r="NV65" s="218">
        <v>-1</v>
      </c>
      <c r="NW65" s="245">
        <v>-19</v>
      </c>
      <c r="NX65">
        <v>-1</v>
      </c>
      <c r="NY65">
        <v>1</v>
      </c>
      <c r="NZ65" s="250">
        <v>1</v>
      </c>
      <c r="OA65">
        <v>1</v>
      </c>
      <c r="OB65">
        <v>0</v>
      </c>
      <c r="OC65">
        <v>0</v>
      </c>
      <c r="OD65">
        <v>1</v>
      </c>
      <c r="OE65" s="251">
        <v>2.3568019093099999E-2</v>
      </c>
      <c r="OF65" s="206">
        <v>42515</v>
      </c>
      <c r="OG65" s="3">
        <v>60</v>
      </c>
      <c r="OH65" t="s">
        <v>1273</v>
      </c>
      <c r="OI65">
        <v>3</v>
      </c>
      <c r="OJ65" s="257">
        <v>1</v>
      </c>
      <c r="OK65">
        <v>4</v>
      </c>
      <c r="OL65" s="139">
        <v>77197.5</v>
      </c>
      <c r="OM65" s="139">
        <v>102930</v>
      </c>
      <c r="ON65" s="200">
        <v>1819.3921539395872</v>
      </c>
      <c r="OO65" s="200">
        <v>2425.8562052527827</v>
      </c>
      <c r="OP65" s="200">
        <v>-1819.3921539395872</v>
      </c>
      <c r="OQ65" s="200">
        <v>-1819.3921539395872</v>
      </c>
      <c r="OR65" s="200">
        <v>1819.3921539395872</v>
      </c>
      <c r="OT65">
        <f t="shared" si="98"/>
        <v>1</v>
      </c>
      <c r="OU65" s="246">
        <v>1</v>
      </c>
      <c r="OV65" s="218">
        <v>-1</v>
      </c>
      <c r="OW65" s="245">
        <v>-20</v>
      </c>
      <c r="OX65">
        <f t="shared" si="141"/>
        <v>1</v>
      </c>
      <c r="OY65">
        <f t="shared" si="100"/>
        <v>1</v>
      </c>
      <c r="OZ65" s="250"/>
      <c r="PA65">
        <f t="shared" si="138"/>
        <v>0</v>
      </c>
      <c r="PB65">
        <f t="shared" si="101"/>
        <v>0</v>
      </c>
      <c r="PC65">
        <f t="shared" si="102"/>
        <v>0</v>
      </c>
      <c r="PD65">
        <f t="shared" si="103"/>
        <v>0</v>
      </c>
      <c r="PE65" s="251"/>
      <c r="PF65" s="206">
        <v>42515</v>
      </c>
      <c r="PG65" s="3">
        <v>60</v>
      </c>
      <c r="PH65" t="str">
        <f t="shared" si="86"/>
        <v>TRUE</v>
      </c>
      <c r="PI65">
        <f>VLOOKUP($A65,'FuturesInfo (3)'!$A$2:$V$80,22)</f>
        <v>3</v>
      </c>
      <c r="PJ65" s="257">
        <v>2</v>
      </c>
      <c r="PK65">
        <f t="shared" si="104"/>
        <v>2</v>
      </c>
      <c r="PL65" s="139">
        <f>VLOOKUP($A65,'FuturesInfo (3)'!$A$2:$O$80,15)*PI65</f>
        <v>77197.5</v>
      </c>
      <c r="PM65" s="139">
        <f>VLOOKUP($A65,'FuturesInfo (3)'!$A$2:$O$80,15)*PK65</f>
        <v>51465</v>
      </c>
      <c r="PN65" s="200">
        <f t="shared" si="105"/>
        <v>0</v>
      </c>
      <c r="PO65" s="200">
        <f t="shared" si="106"/>
        <v>0</v>
      </c>
      <c r="PP65" s="200">
        <f t="shared" si="107"/>
        <v>0</v>
      </c>
      <c r="PQ65" s="200">
        <f t="shared" si="108"/>
        <v>0</v>
      </c>
      <c r="PR65" s="200">
        <f t="shared" si="144"/>
        <v>0</v>
      </c>
      <c r="PT65">
        <f t="shared" si="110"/>
        <v>1</v>
      </c>
      <c r="PU65" s="246"/>
      <c r="PV65" s="218"/>
      <c r="PW65" s="245"/>
      <c r="PX65">
        <f t="shared" si="142"/>
        <v>0</v>
      </c>
      <c r="PY65">
        <f t="shared" si="112"/>
        <v>0</v>
      </c>
      <c r="PZ65" s="250"/>
      <c r="QA65">
        <f t="shared" si="139"/>
        <v>1</v>
      </c>
      <c r="QB65">
        <f t="shared" si="113"/>
        <v>1</v>
      </c>
      <c r="QC65">
        <f t="shared" si="114"/>
        <v>1</v>
      </c>
      <c r="QD65">
        <f t="shared" si="115"/>
        <v>1</v>
      </c>
      <c r="QE65" s="251"/>
      <c r="QF65" s="206"/>
      <c r="QG65" s="3">
        <v>60</v>
      </c>
      <c r="QH65" t="str">
        <f t="shared" si="87"/>
        <v>FALSE</v>
      </c>
      <c r="QI65">
        <f>VLOOKUP($A65,'FuturesInfo (3)'!$A$2:$V$80,22)</f>
        <v>3</v>
      </c>
      <c r="QJ65" s="257"/>
      <c r="QK65">
        <f t="shared" si="116"/>
        <v>2</v>
      </c>
      <c r="QL65" s="139">
        <f>VLOOKUP($A65,'FuturesInfo (3)'!$A$2:$O$80,15)*QI65</f>
        <v>77197.5</v>
      </c>
      <c r="QM65" s="139">
        <f>VLOOKUP($A65,'FuturesInfo (3)'!$A$2:$O$80,15)*QK65</f>
        <v>51465</v>
      </c>
      <c r="QN65" s="200">
        <f t="shared" si="117"/>
        <v>0</v>
      </c>
      <c r="QO65" s="200">
        <f t="shared" si="118"/>
        <v>0</v>
      </c>
      <c r="QP65" s="200">
        <f t="shared" si="119"/>
        <v>0</v>
      </c>
      <c r="QQ65" s="200">
        <f t="shared" si="120"/>
        <v>0</v>
      </c>
      <c r="QR65" s="200">
        <f t="shared" si="145"/>
        <v>0</v>
      </c>
      <c r="QT65">
        <f t="shared" si="122"/>
        <v>0</v>
      </c>
      <c r="QU65" s="246"/>
      <c r="QV65" s="218"/>
      <c r="QW65" s="245"/>
      <c r="QX65">
        <f t="shared" si="143"/>
        <v>0</v>
      </c>
      <c r="QY65">
        <f t="shared" si="124"/>
        <v>0</v>
      </c>
      <c r="QZ65" s="250"/>
      <c r="RA65">
        <f t="shared" si="140"/>
        <v>1</v>
      </c>
      <c r="RB65">
        <f t="shared" si="125"/>
        <v>1</v>
      </c>
      <c r="RC65">
        <f t="shared" si="126"/>
        <v>1</v>
      </c>
      <c r="RD65">
        <f t="shared" si="127"/>
        <v>1</v>
      </c>
      <c r="RE65" s="251"/>
      <c r="RF65" s="206"/>
      <c r="RG65" s="3">
        <v>60</v>
      </c>
      <c r="RH65" t="str">
        <f t="shared" si="88"/>
        <v>FALSE</v>
      </c>
      <c r="RI65">
        <f>VLOOKUP($A65,'FuturesInfo (3)'!$A$2:$V$80,22)</f>
        <v>3</v>
      </c>
      <c r="RJ65" s="257"/>
      <c r="RK65">
        <f t="shared" si="128"/>
        <v>2</v>
      </c>
      <c r="RL65" s="139">
        <f>VLOOKUP($A65,'FuturesInfo (3)'!$A$2:$O$80,15)*RI65</f>
        <v>77197.5</v>
      </c>
      <c r="RM65" s="139">
        <f>VLOOKUP($A65,'FuturesInfo (3)'!$A$2:$O$80,15)*RK65</f>
        <v>51465</v>
      </c>
      <c r="RN65" s="200">
        <f t="shared" si="129"/>
        <v>0</v>
      </c>
      <c r="RO65" s="200">
        <f t="shared" si="130"/>
        <v>0</v>
      </c>
      <c r="RP65" s="200">
        <f t="shared" si="131"/>
        <v>0</v>
      </c>
      <c r="RQ65" s="200">
        <f t="shared" si="132"/>
        <v>0</v>
      </c>
      <c r="RR65" s="200">
        <f t="shared" si="146"/>
        <v>0</v>
      </c>
    </row>
    <row r="66" spans="1:486"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56590</v>
      </c>
      <c r="BR66" s="145">
        <f t="shared" si="90"/>
        <v>-1273.080932783573</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56590</v>
      </c>
      <c r="CH66" s="145">
        <f t="shared" si="164"/>
        <v>1577.679857798204</v>
      </c>
      <c r="CI66" s="145">
        <f t="shared" si="92"/>
        <v>-1577.679857798204</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56590</v>
      </c>
      <c r="CY66" s="200">
        <f t="shared" si="169"/>
        <v>788.04678256388604</v>
      </c>
      <c r="CZ66" s="200">
        <f t="shared" si="95"/>
        <v>-788.04678256388604</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56590</v>
      </c>
      <c r="DP66" s="200">
        <f t="shared" si="85"/>
        <v>-492.74955116699834</v>
      </c>
      <c r="DQ66" s="200">
        <f t="shared" si="97"/>
        <v>492.74955116699834</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1273</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1273</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v>1</v>
      </c>
      <c r="MU66" s="244">
        <v>1</v>
      </c>
      <c r="MV66" s="218">
        <v>-1</v>
      </c>
      <c r="MW66" s="245">
        <v>9</v>
      </c>
      <c r="MX66">
        <v>-1</v>
      </c>
      <c r="MY66">
        <v>-1</v>
      </c>
      <c r="MZ66" s="218">
        <v>1</v>
      </c>
      <c r="NA66">
        <v>1</v>
      </c>
      <c r="NB66">
        <v>0</v>
      </c>
      <c r="NC66">
        <v>0</v>
      </c>
      <c r="ND66">
        <v>0</v>
      </c>
      <c r="NE66" s="253">
        <v>1.9769656298199999E-2</v>
      </c>
      <c r="NF66" s="206">
        <v>42529</v>
      </c>
      <c r="NG66">
        <v>60</v>
      </c>
      <c r="NH66" t="s">
        <v>1273</v>
      </c>
      <c r="NI66">
        <v>1</v>
      </c>
      <c r="NJ66" s="257">
        <v>2</v>
      </c>
      <c r="NK66">
        <v>1</v>
      </c>
      <c r="NL66" s="139">
        <v>56590</v>
      </c>
      <c r="NM66" s="139">
        <v>56590</v>
      </c>
      <c r="NN66" s="200">
        <v>1118.764849915138</v>
      </c>
      <c r="NO66" s="200">
        <v>1118.764849915138</v>
      </c>
      <c r="NP66" s="200">
        <v>-1118.764849915138</v>
      </c>
      <c r="NQ66" s="200">
        <v>-1118.764849915138</v>
      </c>
      <c r="NR66" s="200">
        <v>-1118.764849915138</v>
      </c>
      <c r="NT66">
        <v>1</v>
      </c>
      <c r="NU66" s="244">
        <v>1</v>
      </c>
      <c r="NV66" s="218">
        <v>-1</v>
      </c>
      <c r="NW66" s="245">
        <v>-3</v>
      </c>
      <c r="NX66">
        <v>-1</v>
      </c>
      <c r="NY66">
        <v>1</v>
      </c>
      <c r="NZ66" s="218">
        <v>1</v>
      </c>
      <c r="OA66">
        <v>1</v>
      </c>
      <c r="OB66">
        <v>0</v>
      </c>
      <c r="OC66">
        <v>0</v>
      </c>
      <c r="OD66">
        <v>1</v>
      </c>
      <c r="OE66" s="253">
        <v>6.4917741218299997E-3</v>
      </c>
      <c r="OF66" s="206">
        <v>42529</v>
      </c>
      <c r="OG66">
        <v>60</v>
      </c>
      <c r="OH66" t="s">
        <v>1273</v>
      </c>
      <c r="OI66">
        <v>1</v>
      </c>
      <c r="OJ66" s="257">
        <v>2</v>
      </c>
      <c r="OK66">
        <v>1</v>
      </c>
      <c r="OL66" s="139">
        <v>56590</v>
      </c>
      <c r="OM66" s="139">
        <v>56590</v>
      </c>
      <c r="ON66" s="200">
        <v>367.36949755435967</v>
      </c>
      <c r="OO66" s="200">
        <v>367.36949755435967</v>
      </c>
      <c r="OP66" s="200">
        <v>-367.36949755435967</v>
      </c>
      <c r="OQ66" s="200">
        <v>-367.36949755435967</v>
      </c>
      <c r="OR66" s="200">
        <v>367.36949755435967</v>
      </c>
      <c r="OT66">
        <f t="shared" si="98"/>
        <v>1</v>
      </c>
      <c r="OU66" s="244">
        <v>1</v>
      </c>
      <c r="OV66" s="218">
        <v>-1</v>
      </c>
      <c r="OW66" s="245">
        <v>-4</v>
      </c>
      <c r="OX66">
        <f t="shared" si="141"/>
        <v>-1</v>
      </c>
      <c r="OY66">
        <f t="shared" si="100"/>
        <v>1</v>
      </c>
      <c r="OZ66" s="218"/>
      <c r="PA66">
        <f t="shared" si="138"/>
        <v>0</v>
      </c>
      <c r="PB66">
        <f t="shared" si="101"/>
        <v>0</v>
      </c>
      <c r="PC66">
        <f t="shared" si="102"/>
        <v>0</v>
      </c>
      <c r="PD66">
        <f t="shared" si="103"/>
        <v>0</v>
      </c>
      <c r="PE66" s="253"/>
      <c r="PF66" s="206">
        <v>42538</v>
      </c>
      <c r="PG66">
        <v>60</v>
      </c>
      <c r="PH66" t="str">
        <f t="shared" si="86"/>
        <v>TRUE</v>
      </c>
      <c r="PI66">
        <f>VLOOKUP($A66,'FuturesInfo (3)'!$A$2:$V$80,22)</f>
        <v>1</v>
      </c>
      <c r="PJ66" s="257">
        <v>2</v>
      </c>
      <c r="PK66">
        <f t="shared" si="104"/>
        <v>1</v>
      </c>
      <c r="PL66" s="139">
        <f>VLOOKUP($A66,'FuturesInfo (3)'!$A$2:$O$80,15)*PI66</f>
        <v>56590</v>
      </c>
      <c r="PM66" s="139">
        <f>VLOOKUP($A66,'FuturesInfo (3)'!$A$2:$O$80,15)*PK66</f>
        <v>56590</v>
      </c>
      <c r="PN66" s="200">
        <f t="shared" si="105"/>
        <v>0</v>
      </c>
      <c r="PO66" s="200">
        <f t="shared" si="106"/>
        <v>0</v>
      </c>
      <c r="PP66" s="200">
        <f t="shared" si="107"/>
        <v>0</v>
      </c>
      <c r="PQ66" s="200">
        <f t="shared" si="108"/>
        <v>0</v>
      </c>
      <c r="PR66" s="200">
        <f t="shared" si="144"/>
        <v>0</v>
      </c>
      <c r="PT66">
        <f t="shared" si="110"/>
        <v>1</v>
      </c>
      <c r="PU66" s="244"/>
      <c r="PV66" s="218"/>
      <c r="PW66" s="245"/>
      <c r="PX66">
        <f t="shared" si="142"/>
        <v>0</v>
      </c>
      <c r="PY66">
        <f t="shared" si="112"/>
        <v>0</v>
      </c>
      <c r="PZ66" s="218"/>
      <c r="QA66">
        <f t="shared" si="139"/>
        <v>1</v>
      </c>
      <c r="QB66">
        <f t="shared" si="113"/>
        <v>1</v>
      </c>
      <c r="QC66">
        <f t="shared" si="114"/>
        <v>1</v>
      </c>
      <c r="QD66">
        <f t="shared" si="115"/>
        <v>1</v>
      </c>
      <c r="QE66" s="253"/>
      <c r="QF66" s="206"/>
      <c r="QG66">
        <v>60</v>
      </c>
      <c r="QH66" t="str">
        <f t="shared" si="87"/>
        <v>FALSE</v>
      </c>
      <c r="QI66">
        <f>VLOOKUP($A66,'FuturesInfo (3)'!$A$2:$V$80,22)</f>
        <v>1</v>
      </c>
      <c r="QJ66" s="257"/>
      <c r="QK66">
        <f t="shared" si="116"/>
        <v>1</v>
      </c>
      <c r="QL66" s="139">
        <f>VLOOKUP($A66,'FuturesInfo (3)'!$A$2:$O$80,15)*QI66</f>
        <v>56590</v>
      </c>
      <c r="QM66" s="139">
        <f>VLOOKUP($A66,'FuturesInfo (3)'!$A$2:$O$80,15)*QK66</f>
        <v>56590</v>
      </c>
      <c r="QN66" s="200">
        <f t="shared" si="117"/>
        <v>0</v>
      </c>
      <c r="QO66" s="200">
        <f t="shared" si="118"/>
        <v>0</v>
      </c>
      <c r="QP66" s="200">
        <f t="shared" si="119"/>
        <v>0</v>
      </c>
      <c r="QQ66" s="200">
        <f t="shared" si="120"/>
        <v>0</v>
      </c>
      <c r="QR66" s="200">
        <f t="shared" si="145"/>
        <v>0</v>
      </c>
      <c r="QT66">
        <f t="shared" si="122"/>
        <v>0</v>
      </c>
      <c r="QU66" s="244"/>
      <c r="QV66" s="218"/>
      <c r="QW66" s="245"/>
      <c r="QX66">
        <f t="shared" si="143"/>
        <v>0</v>
      </c>
      <c r="QY66">
        <f t="shared" si="124"/>
        <v>0</v>
      </c>
      <c r="QZ66" s="218"/>
      <c r="RA66">
        <f t="shared" si="140"/>
        <v>1</v>
      </c>
      <c r="RB66">
        <f t="shared" si="125"/>
        <v>1</v>
      </c>
      <c r="RC66">
        <f t="shared" si="126"/>
        <v>1</v>
      </c>
      <c r="RD66">
        <f t="shared" si="127"/>
        <v>1</v>
      </c>
      <c r="RE66" s="253"/>
      <c r="RF66" s="206"/>
      <c r="RG66">
        <v>60</v>
      </c>
      <c r="RH66" t="str">
        <f t="shared" si="88"/>
        <v>FALSE</v>
      </c>
      <c r="RI66">
        <f>VLOOKUP($A66,'FuturesInfo (3)'!$A$2:$V$80,22)</f>
        <v>1</v>
      </c>
      <c r="RJ66" s="257"/>
      <c r="RK66">
        <f t="shared" si="128"/>
        <v>1</v>
      </c>
      <c r="RL66" s="139">
        <f>VLOOKUP($A66,'FuturesInfo (3)'!$A$2:$O$80,15)*RI66</f>
        <v>56590</v>
      </c>
      <c r="RM66" s="139">
        <f>VLOOKUP($A66,'FuturesInfo (3)'!$A$2:$O$80,15)*RK66</f>
        <v>56590</v>
      </c>
      <c r="RN66" s="200">
        <f t="shared" si="129"/>
        <v>0</v>
      </c>
      <c r="RO66" s="200">
        <f t="shared" si="130"/>
        <v>0</v>
      </c>
      <c r="RP66" s="200">
        <f t="shared" si="131"/>
        <v>0</v>
      </c>
      <c r="RQ66" s="200">
        <f t="shared" si="132"/>
        <v>0</v>
      </c>
      <c r="RR66" s="200">
        <f t="shared" si="146"/>
        <v>0</v>
      </c>
    </row>
    <row r="67" spans="1:486"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96810</v>
      </c>
      <c r="BR67" s="145">
        <f t="shared" si="90"/>
        <v>1175.386356620427</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96810</v>
      </c>
      <c r="CH67" s="145">
        <f t="shared" si="164"/>
        <v>-2198.1647745007231</v>
      </c>
      <c r="CI67" s="145">
        <f t="shared" si="92"/>
        <v>-2198.1647745007231</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96810</v>
      </c>
      <c r="CY67" s="200">
        <f t="shared" si="169"/>
        <v>1439.4805988392409</v>
      </c>
      <c r="CZ67" s="200">
        <f t="shared" si="95"/>
        <v>-1439.4805988392409</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96810</v>
      </c>
      <c r="DP67" s="200">
        <f t="shared" si="85"/>
        <v>281.73507275423373</v>
      </c>
      <c r="DQ67" s="200">
        <f t="shared" si="97"/>
        <v>-281.73507275423373</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1273</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1273</v>
      </c>
      <c r="MI67">
        <v>2</v>
      </c>
      <c r="MJ67" s="257">
        <v>2</v>
      </c>
      <c r="MK67">
        <v>3</v>
      </c>
      <c r="ML67" s="139">
        <v>98150</v>
      </c>
      <c r="MM67" s="139">
        <v>147225</v>
      </c>
      <c r="MN67" s="200">
        <v>-566.708873581994</v>
      </c>
      <c r="MO67" s="200">
        <v>-850.06331037299105</v>
      </c>
      <c r="MP67" s="200">
        <v>566.708873581994</v>
      </c>
      <c r="MQ67" s="200">
        <v>-566.708873581994</v>
      </c>
      <c r="MR67" s="200">
        <v>566.708873581994</v>
      </c>
      <c r="MT67">
        <v>1</v>
      </c>
      <c r="MU67" s="244">
        <v>-1</v>
      </c>
      <c r="MV67" s="218">
        <v>-1</v>
      </c>
      <c r="MW67" s="245">
        <v>9</v>
      </c>
      <c r="MX67">
        <v>-1</v>
      </c>
      <c r="MY67">
        <v>-1</v>
      </c>
      <c r="MZ67" s="218">
        <v>1</v>
      </c>
      <c r="NA67">
        <v>0</v>
      </c>
      <c r="NB67">
        <v>0</v>
      </c>
      <c r="NC67">
        <v>0</v>
      </c>
      <c r="ND67">
        <v>0</v>
      </c>
      <c r="NE67" s="253">
        <v>2.03769739925E-3</v>
      </c>
      <c r="NF67" s="206">
        <v>42529</v>
      </c>
      <c r="NG67">
        <v>60</v>
      </c>
      <c r="NH67" t="s">
        <v>1273</v>
      </c>
      <c r="NI67">
        <v>2</v>
      </c>
      <c r="NJ67" s="257">
        <v>1</v>
      </c>
      <c r="NK67">
        <v>3</v>
      </c>
      <c r="NL67" s="139">
        <v>96810</v>
      </c>
      <c r="NM67" s="139">
        <v>145215</v>
      </c>
      <c r="NN67" s="200">
        <v>-197.2694852213925</v>
      </c>
      <c r="NO67" s="200">
        <v>-295.90422783208874</v>
      </c>
      <c r="NP67" s="200">
        <v>-197.2694852213925</v>
      </c>
      <c r="NQ67" s="200">
        <v>-197.2694852213925</v>
      </c>
      <c r="NR67" s="200">
        <v>-197.2694852213925</v>
      </c>
      <c r="NT67">
        <v>-1</v>
      </c>
      <c r="NU67" s="244">
        <v>-1</v>
      </c>
      <c r="NV67" s="218">
        <v>-1</v>
      </c>
      <c r="NW67" s="245">
        <v>10</v>
      </c>
      <c r="NX67">
        <v>-1</v>
      </c>
      <c r="NY67">
        <v>-1</v>
      </c>
      <c r="NZ67" s="218">
        <v>-1</v>
      </c>
      <c r="OA67">
        <v>1</v>
      </c>
      <c r="OB67">
        <v>1</v>
      </c>
      <c r="OC67">
        <v>1</v>
      </c>
      <c r="OD67">
        <v>1</v>
      </c>
      <c r="OE67" s="253">
        <v>-1.77556818182E-2</v>
      </c>
      <c r="OF67" s="206">
        <v>42529</v>
      </c>
      <c r="OG67">
        <v>60</v>
      </c>
      <c r="OH67" t="s">
        <v>1273</v>
      </c>
      <c r="OI67">
        <v>2</v>
      </c>
      <c r="OJ67" s="257">
        <v>2</v>
      </c>
      <c r="OK67">
        <v>2</v>
      </c>
      <c r="OL67" s="139">
        <v>96810</v>
      </c>
      <c r="OM67" s="139">
        <v>96810</v>
      </c>
      <c r="ON67" s="200">
        <v>1718.9275568199419</v>
      </c>
      <c r="OO67" s="200">
        <v>1718.9275568199419</v>
      </c>
      <c r="OP67" s="200">
        <v>1718.9275568199419</v>
      </c>
      <c r="OQ67" s="200">
        <v>1718.9275568199419</v>
      </c>
      <c r="OR67" s="200">
        <v>1718.9275568199419</v>
      </c>
      <c r="OT67">
        <f t="shared" si="98"/>
        <v>-1</v>
      </c>
      <c r="OU67" s="244">
        <v>-1</v>
      </c>
      <c r="OV67" s="218">
        <v>1</v>
      </c>
      <c r="OW67" s="245">
        <v>11</v>
      </c>
      <c r="OX67">
        <f t="shared" si="141"/>
        <v>1</v>
      </c>
      <c r="OY67">
        <f t="shared" si="100"/>
        <v>1</v>
      </c>
      <c r="OZ67" s="218"/>
      <c r="PA67">
        <f t="shared" si="138"/>
        <v>0</v>
      </c>
      <c r="PB67">
        <f t="shared" si="101"/>
        <v>0</v>
      </c>
      <c r="PC67">
        <f t="shared" si="102"/>
        <v>0</v>
      </c>
      <c r="PD67">
        <f t="shared" si="103"/>
        <v>0</v>
      </c>
      <c r="PE67" s="253"/>
      <c r="PF67" s="206">
        <v>42529</v>
      </c>
      <c r="PG67">
        <v>60</v>
      </c>
      <c r="PH67" t="str">
        <f t="shared" si="86"/>
        <v>TRUE</v>
      </c>
      <c r="PI67">
        <f>VLOOKUP($A67,'FuturesInfo (3)'!$A$2:$V$80,22)</f>
        <v>2</v>
      </c>
      <c r="PJ67" s="257">
        <v>2</v>
      </c>
      <c r="PK67">
        <f t="shared" si="104"/>
        <v>2</v>
      </c>
      <c r="PL67" s="139">
        <f>VLOOKUP($A67,'FuturesInfo (3)'!$A$2:$O$80,15)*PI67</f>
        <v>96810</v>
      </c>
      <c r="PM67" s="139">
        <f>VLOOKUP($A67,'FuturesInfo (3)'!$A$2:$O$80,15)*PK67</f>
        <v>96810</v>
      </c>
      <c r="PN67" s="200">
        <f t="shared" si="105"/>
        <v>0</v>
      </c>
      <c r="PO67" s="200">
        <f t="shared" si="106"/>
        <v>0</v>
      </c>
      <c r="PP67" s="200">
        <f t="shared" si="107"/>
        <v>0</v>
      </c>
      <c r="PQ67" s="200">
        <f t="shared" si="108"/>
        <v>0</v>
      </c>
      <c r="PR67" s="200">
        <f t="shared" si="144"/>
        <v>0</v>
      </c>
      <c r="PT67">
        <f t="shared" si="110"/>
        <v>-1</v>
      </c>
      <c r="PU67" s="244"/>
      <c r="PV67" s="218"/>
      <c r="PW67" s="245"/>
      <c r="PX67">
        <f t="shared" si="142"/>
        <v>0</v>
      </c>
      <c r="PY67">
        <f t="shared" si="112"/>
        <v>0</v>
      </c>
      <c r="PZ67" s="218"/>
      <c r="QA67">
        <f t="shared" si="139"/>
        <v>1</v>
      </c>
      <c r="QB67">
        <f t="shared" si="113"/>
        <v>1</v>
      </c>
      <c r="QC67">
        <f t="shared" si="114"/>
        <v>1</v>
      </c>
      <c r="QD67">
        <f t="shared" si="115"/>
        <v>1</v>
      </c>
      <c r="QE67" s="253"/>
      <c r="QF67" s="206"/>
      <c r="QG67">
        <v>60</v>
      </c>
      <c r="QH67" t="str">
        <f t="shared" si="87"/>
        <v>FALSE</v>
      </c>
      <c r="QI67">
        <f>VLOOKUP($A67,'FuturesInfo (3)'!$A$2:$V$80,22)</f>
        <v>2</v>
      </c>
      <c r="QJ67" s="257"/>
      <c r="QK67">
        <f t="shared" si="116"/>
        <v>2</v>
      </c>
      <c r="QL67" s="139">
        <f>VLOOKUP($A67,'FuturesInfo (3)'!$A$2:$O$80,15)*QI67</f>
        <v>96810</v>
      </c>
      <c r="QM67" s="139">
        <f>VLOOKUP($A67,'FuturesInfo (3)'!$A$2:$O$80,15)*QK67</f>
        <v>96810</v>
      </c>
      <c r="QN67" s="200">
        <f t="shared" si="117"/>
        <v>0</v>
      </c>
      <c r="QO67" s="200">
        <f t="shared" si="118"/>
        <v>0</v>
      </c>
      <c r="QP67" s="200">
        <f t="shared" si="119"/>
        <v>0</v>
      </c>
      <c r="QQ67" s="200">
        <f t="shared" si="120"/>
        <v>0</v>
      </c>
      <c r="QR67" s="200">
        <f t="shared" si="145"/>
        <v>0</v>
      </c>
      <c r="QT67">
        <f t="shared" si="122"/>
        <v>0</v>
      </c>
      <c r="QU67" s="244"/>
      <c r="QV67" s="218"/>
      <c r="QW67" s="245"/>
      <c r="QX67">
        <f t="shared" si="143"/>
        <v>0</v>
      </c>
      <c r="QY67">
        <f t="shared" si="124"/>
        <v>0</v>
      </c>
      <c r="QZ67" s="218"/>
      <c r="RA67">
        <f t="shared" si="140"/>
        <v>1</v>
      </c>
      <c r="RB67">
        <f t="shared" si="125"/>
        <v>1</v>
      </c>
      <c r="RC67">
        <f t="shared" si="126"/>
        <v>1</v>
      </c>
      <c r="RD67">
        <f t="shared" si="127"/>
        <v>1</v>
      </c>
      <c r="RE67" s="253"/>
      <c r="RF67" s="206"/>
      <c r="RG67">
        <v>60</v>
      </c>
      <c r="RH67" t="str">
        <f t="shared" si="88"/>
        <v>FALSE</v>
      </c>
      <c r="RI67">
        <f>VLOOKUP($A67,'FuturesInfo (3)'!$A$2:$V$80,22)</f>
        <v>2</v>
      </c>
      <c r="RJ67" s="257"/>
      <c r="RK67">
        <f t="shared" si="128"/>
        <v>2</v>
      </c>
      <c r="RL67" s="139">
        <f>VLOOKUP($A67,'FuturesInfo (3)'!$A$2:$O$80,15)*RI67</f>
        <v>96810</v>
      </c>
      <c r="RM67" s="139">
        <f>VLOOKUP($A67,'FuturesInfo (3)'!$A$2:$O$80,15)*RK67</f>
        <v>96810</v>
      </c>
      <c r="RN67" s="200">
        <f t="shared" si="129"/>
        <v>0</v>
      </c>
      <c r="RO67" s="200">
        <f t="shared" si="130"/>
        <v>0</v>
      </c>
      <c r="RP67" s="200">
        <f t="shared" si="131"/>
        <v>0</v>
      </c>
      <c r="RQ67" s="200">
        <f t="shared" si="132"/>
        <v>0</v>
      </c>
      <c r="RR67" s="200">
        <f t="shared" si="146"/>
        <v>0</v>
      </c>
    </row>
    <row r="68" spans="1:486"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67687.199999999997</v>
      </c>
      <c r="BR68" s="145">
        <f t="shared" si="90"/>
        <v>808.74324274354626</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67687.199999999997</v>
      </c>
      <c r="CH68" s="145">
        <f t="shared" si="164"/>
        <v>1122.1847057406735</v>
      </c>
      <c r="CI68" s="145">
        <f t="shared" si="92"/>
        <v>1122.1847057406735</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67687.199999999997</v>
      </c>
      <c r="CY68" s="200">
        <f t="shared" si="169"/>
        <v>791.61390979480143</v>
      </c>
      <c r="CZ68" s="200">
        <f t="shared" si="95"/>
        <v>791.61390979480143</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67687.199999999997</v>
      </c>
      <c r="DP68" s="200">
        <f t="shared" si="85"/>
        <v>68.168641027144886</v>
      </c>
      <c r="DQ68" s="200">
        <f t="shared" si="97"/>
        <v>68.168641027144886</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1273</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1273</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v>1</v>
      </c>
      <c r="MU68" s="246">
        <v>-1</v>
      </c>
      <c r="MV68" s="218">
        <v>1</v>
      </c>
      <c r="MW68" s="245">
        <v>-3</v>
      </c>
      <c r="MX68">
        <v>1</v>
      </c>
      <c r="MY68">
        <v>-1</v>
      </c>
      <c r="MZ68" s="250">
        <v>-1</v>
      </c>
      <c r="NA68">
        <v>1</v>
      </c>
      <c r="NB68">
        <v>0</v>
      </c>
      <c r="NC68">
        <v>0</v>
      </c>
      <c r="ND68">
        <v>1</v>
      </c>
      <c r="NE68" s="251">
        <v>-5.3636023450199998E-3</v>
      </c>
      <c r="NF68" s="206">
        <v>42514</v>
      </c>
      <c r="NG68">
        <v>60</v>
      </c>
      <c r="NH68" t="s">
        <v>1273</v>
      </c>
      <c r="NI68">
        <v>1</v>
      </c>
      <c r="NJ68" s="257">
        <v>2</v>
      </c>
      <c r="NK68">
        <v>1</v>
      </c>
      <c r="NL68" s="139">
        <v>67687.199999999997</v>
      </c>
      <c r="NM68" s="139">
        <v>67687.199999999997</v>
      </c>
      <c r="NN68" s="200">
        <v>363.04722464783771</v>
      </c>
      <c r="NO68" s="200">
        <v>363.04722464783771</v>
      </c>
      <c r="NP68" s="200">
        <v>-363.04722464783771</v>
      </c>
      <c r="NQ68" s="200">
        <v>-363.04722464783771</v>
      </c>
      <c r="NR68" s="200">
        <v>363.04722464783771</v>
      </c>
      <c r="NT68">
        <v>-1</v>
      </c>
      <c r="NU68" s="246">
        <v>1</v>
      </c>
      <c r="NV68" s="218">
        <v>1</v>
      </c>
      <c r="NW68" s="245">
        <v>-4</v>
      </c>
      <c r="NX68">
        <v>-1</v>
      </c>
      <c r="NY68">
        <v>-1</v>
      </c>
      <c r="NZ68" s="250">
        <v>1</v>
      </c>
      <c r="OA68">
        <v>1</v>
      </c>
      <c r="OB68">
        <v>1</v>
      </c>
      <c r="OC68">
        <v>0</v>
      </c>
      <c r="OD68">
        <v>0</v>
      </c>
      <c r="OE68" s="251">
        <v>1.05342362679E-2</v>
      </c>
      <c r="OF68" s="206">
        <v>42537</v>
      </c>
      <c r="OG68">
        <v>60</v>
      </c>
      <c r="OH68" t="s">
        <v>1273</v>
      </c>
      <c r="OI68">
        <v>1</v>
      </c>
      <c r="OJ68" s="257">
        <v>2</v>
      </c>
      <c r="OK68">
        <v>1</v>
      </c>
      <c r="OL68" s="139">
        <v>67687.199999999997</v>
      </c>
      <c r="OM68" s="139">
        <v>67687.199999999997</v>
      </c>
      <c r="ON68" s="200">
        <v>713.0329571126008</v>
      </c>
      <c r="OO68" s="200">
        <v>713.0329571126008</v>
      </c>
      <c r="OP68" s="200">
        <v>713.0329571126008</v>
      </c>
      <c r="OQ68" s="200">
        <v>-713.0329571126008</v>
      </c>
      <c r="OR68" s="200">
        <v>-713.0329571126008</v>
      </c>
      <c r="OT68">
        <f t="shared" si="98"/>
        <v>1</v>
      </c>
      <c r="OU68" s="246">
        <v>-1</v>
      </c>
      <c r="OV68" s="218">
        <v>1</v>
      </c>
      <c r="OW68" s="245">
        <v>-5</v>
      </c>
      <c r="OX68">
        <f t="shared" si="141"/>
        <v>1</v>
      </c>
      <c r="OY68">
        <f t="shared" si="100"/>
        <v>-1</v>
      </c>
      <c r="OZ68" s="250"/>
      <c r="PA68">
        <f t="shared" si="138"/>
        <v>0</v>
      </c>
      <c r="PB68">
        <f t="shared" si="101"/>
        <v>0</v>
      </c>
      <c r="PC68">
        <f t="shared" si="102"/>
        <v>0</v>
      </c>
      <c r="PD68">
        <f t="shared" si="103"/>
        <v>0</v>
      </c>
      <c r="PE68" s="251"/>
      <c r="PF68" s="206">
        <v>42537</v>
      </c>
      <c r="PG68">
        <v>60</v>
      </c>
      <c r="PH68" t="str">
        <f t="shared" si="86"/>
        <v>TRUE</v>
      </c>
      <c r="PI68">
        <f>VLOOKUP($A68,'FuturesInfo (3)'!$A$2:$V$80,22)</f>
        <v>1</v>
      </c>
      <c r="PJ68" s="257">
        <v>2</v>
      </c>
      <c r="PK68">
        <f t="shared" si="104"/>
        <v>1</v>
      </c>
      <c r="PL68" s="139">
        <f>VLOOKUP($A68,'FuturesInfo (3)'!$A$2:$O$80,15)*PI68</f>
        <v>67687.199999999997</v>
      </c>
      <c r="PM68" s="139">
        <f>VLOOKUP($A68,'FuturesInfo (3)'!$A$2:$O$80,15)*PK68</f>
        <v>67687.199999999997</v>
      </c>
      <c r="PN68" s="200">
        <f t="shared" si="105"/>
        <v>0</v>
      </c>
      <c r="PO68" s="200">
        <f t="shared" si="106"/>
        <v>0</v>
      </c>
      <c r="PP68" s="200">
        <f t="shared" si="107"/>
        <v>0</v>
      </c>
      <c r="PQ68" s="200">
        <f t="shared" si="108"/>
        <v>0</v>
      </c>
      <c r="PR68" s="200">
        <f t="shared" si="144"/>
        <v>0</v>
      </c>
      <c r="PT68">
        <f t="shared" si="110"/>
        <v>-1</v>
      </c>
      <c r="PU68" s="246"/>
      <c r="PV68" s="218"/>
      <c r="PW68" s="245"/>
      <c r="PX68">
        <f t="shared" si="142"/>
        <v>0</v>
      </c>
      <c r="PY68">
        <f t="shared" si="112"/>
        <v>0</v>
      </c>
      <c r="PZ68" s="250"/>
      <c r="QA68">
        <f t="shared" si="139"/>
        <v>1</v>
      </c>
      <c r="QB68">
        <f t="shared" si="113"/>
        <v>1</v>
      </c>
      <c r="QC68">
        <f t="shared" si="114"/>
        <v>1</v>
      </c>
      <c r="QD68">
        <f t="shared" si="115"/>
        <v>1</v>
      </c>
      <c r="QE68" s="251"/>
      <c r="QF68" s="206"/>
      <c r="QG68">
        <v>60</v>
      </c>
      <c r="QH68" t="str">
        <f t="shared" si="87"/>
        <v>FALSE</v>
      </c>
      <c r="QI68">
        <f>VLOOKUP($A68,'FuturesInfo (3)'!$A$2:$V$80,22)</f>
        <v>1</v>
      </c>
      <c r="QJ68" s="257"/>
      <c r="QK68">
        <f t="shared" si="116"/>
        <v>1</v>
      </c>
      <c r="QL68" s="139">
        <f>VLOOKUP($A68,'FuturesInfo (3)'!$A$2:$O$80,15)*QI68</f>
        <v>67687.199999999997</v>
      </c>
      <c r="QM68" s="139">
        <f>VLOOKUP($A68,'FuturesInfo (3)'!$A$2:$O$80,15)*QK68</f>
        <v>67687.199999999997</v>
      </c>
      <c r="QN68" s="200">
        <f t="shared" si="117"/>
        <v>0</v>
      </c>
      <c r="QO68" s="200">
        <f t="shared" si="118"/>
        <v>0</v>
      </c>
      <c r="QP68" s="200">
        <f t="shared" si="119"/>
        <v>0</v>
      </c>
      <c r="QQ68" s="200">
        <f t="shared" si="120"/>
        <v>0</v>
      </c>
      <c r="QR68" s="200">
        <f t="shared" si="145"/>
        <v>0</v>
      </c>
      <c r="QT68">
        <f t="shared" si="122"/>
        <v>0</v>
      </c>
      <c r="QU68" s="246"/>
      <c r="QV68" s="218"/>
      <c r="QW68" s="245"/>
      <c r="QX68">
        <f t="shared" si="143"/>
        <v>0</v>
      </c>
      <c r="QY68">
        <f t="shared" si="124"/>
        <v>0</v>
      </c>
      <c r="QZ68" s="250"/>
      <c r="RA68">
        <f t="shared" si="140"/>
        <v>1</v>
      </c>
      <c r="RB68">
        <f t="shared" si="125"/>
        <v>1</v>
      </c>
      <c r="RC68">
        <f t="shared" si="126"/>
        <v>1</v>
      </c>
      <c r="RD68">
        <f t="shared" si="127"/>
        <v>1</v>
      </c>
      <c r="RE68" s="251"/>
      <c r="RF68" s="206"/>
      <c r="RG68">
        <v>60</v>
      </c>
      <c r="RH68" t="str">
        <f t="shared" si="88"/>
        <v>FALSE</v>
      </c>
      <c r="RI68">
        <f>VLOOKUP($A68,'FuturesInfo (3)'!$A$2:$V$80,22)</f>
        <v>1</v>
      </c>
      <c r="RJ68" s="257"/>
      <c r="RK68">
        <f t="shared" si="128"/>
        <v>1</v>
      </c>
      <c r="RL68" s="139">
        <f>VLOOKUP($A68,'FuturesInfo (3)'!$A$2:$O$80,15)*RI68</f>
        <v>67687.199999999997</v>
      </c>
      <c r="RM68" s="139">
        <f>VLOOKUP($A68,'FuturesInfo (3)'!$A$2:$O$80,15)*RK68</f>
        <v>67687.199999999997</v>
      </c>
      <c r="RN68" s="200">
        <f t="shared" si="129"/>
        <v>0</v>
      </c>
      <c r="RO68" s="200">
        <f t="shared" si="130"/>
        <v>0</v>
      </c>
      <c r="RP68" s="200">
        <f t="shared" si="131"/>
        <v>0</v>
      </c>
      <c r="RQ68" s="200">
        <f t="shared" si="132"/>
        <v>0</v>
      </c>
      <c r="RR68" s="200">
        <f t="shared" si="146"/>
        <v>0</v>
      </c>
    </row>
    <row r="69" spans="1:486"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4</v>
      </c>
      <c r="BP69">
        <f t="shared" si="160"/>
        <v>4</v>
      </c>
      <c r="BQ69" s="139">
        <f>VLOOKUP($A69,'FuturesInfo (3)'!$A$2:$O$80,15)*BP69</f>
        <v>88320</v>
      </c>
      <c r="BR69" s="145">
        <f t="shared" si="90"/>
        <v>3012.27830832576</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88320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88320</v>
      </c>
      <c r="CY69" s="200">
        <f t="shared" si="169"/>
        <v>2602.2163588431358</v>
      </c>
      <c r="CZ69" s="200">
        <f t="shared" si="95"/>
        <v>2602.2163588431358</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88320</v>
      </c>
      <c r="DP69" s="200">
        <f t="shared" si="85"/>
        <v>264.09226826146556</v>
      </c>
      <c r="DQ69" s="200">
        <f t="shared" si="97"/>
        <v>264.09226826146556</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1273</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1273</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v>1</v>
      </c>
      <c r="MU69" s="244">
        <v>-1</v>
      </c>
      <c r="MV69" s="218">
        <v>-1</v>
      </c>
      <c r="MW69" s="245">
        <v>1</v>
      </c>
      <c r="MX69">
        <v>-1</v>
      </c>
      <c r="MY69">
        <v>-1</v>
      </c>
      <c r="MZ69" s="218">
        <v>-1</v>
      </c>
      <c r="NA69">
        <v>1</v>
      </c>
      <c r="NB69">
        <v>1</v>
      </c>
      <c r="NC69">
        <v>1</v>
      </c>
      <c r="ND69">
        <v>1</v>
      </c>
      <c r="NE69" s="253">
        <v>-5.7547587428099997E-3</v>
      </c>
      <c r="NF69" s="206">
        <v>42528</v>
      </c>
      <c r="NG69">
        <v>60</v>
      </c>
      <c r="NH69" t="s">
        <v>1273</v>
      </c>
      <c r="NI69">
        <v>4</v>
      </c>
      <c r="NJ69" s="257">
        <v>2</v>
      </c>
      <c r="NK69">
        <v>3</v>
      </c>
      <c r="NL69" s="139">
        <v>88320</v>
      </c>
      <c r="NM69" s="139">
        <v>66240</v>
      </c>
      <c r="NN69" s="200">
        <v>508.26029216497915</v>
      </c>
      <c r="NO69" s="200">
        <v>381.19521912373438</v>
      </c>
      <c r="NP69" s="200">
        <v>508.26029216497915</v>
      </c>
      <c r="NQ69" s="200">
        <v>508.26029216497915</v>
      </c>
      <c r="NR69" s="200">
        <v>508.26029216497915</v>
      </c>
      <c r="NT69">
        <v>-1</v>
      </c>
      <c r="NU69" s="244">
        <v>-1</v>
      </c>
      <c r="NV69" s="218">
        <v>-1</v>
      </c>
      <c r="NW69" s="245">
        <v>2</v>
      </c>
      <c r="NX69">
        <v>-1</v>
      </c>
      <c r="NY69">
        <v>-1</v>
      </c>
      <c r="NZ69" s="218">
        <v>-1</v>
      </c>
      <c r="OA69">
        <v>1</v>
      </c>
      <c r="OB69">
        <v>1</v>
      </c>
      <c r="OC69">
        <v>1</v>
      </c>
      <c r="OD69">
        <v>1</v>
      </c>
      <c r="OE69" s="253">
        <v>-1.6918967052500001E-2</v>
      </c>
      <c r="OF69" s="206">
        <v>42528</v>
      </c>
      <c r="OG69">
        <v>60</v>
      </c>
      <c r="OH69" t="s">
        <v>1273</v>
      </c>
      <c r="OI69">
        <v>4</v>
      </c>
      <c r="OJ69" s="257">
        <v>2</v>
      </c>
      <c r="OK69">
        <v>3</v>
      </c>
      <c r="OL69" s="139">
        <v>88320</v>
      </c>
      <c r="OM69" s="139">
        <v>66240</v>
      </c>
      <c r="ON69" s="200">
        <v>1494.2831700768002</v>
      </c>
      <c r="OO69" s="200">
        <v>1120.7123775576001</v>
      </c>
      <c r="OP69" s="200">
        <v>1494.2831700768002</v>
      </c>
      <c r="OQ69" s="200">
        <v>1494.2831700768002</v>
      </c>
      <c r="OR69" s="200">
        <v>1494.2831700768002</v>
      </c>
      <c r="OT69">
        <f t="shared" si="98"/>
        <v>-1</v>
      </c>
      <c r="OU69" s="244">
        <v>-1</v>
      </c>
      <c r="OV69" s="218">
        <v>-1</v>
      </c>
      <c r="OW69" s="245">
        <v>3</v>
      </c>
      <c r="OX69">
        <f t="shared" si="141"/>
        <v>-1</v>
      </c>
      <c r="OY69">
        <f t="shared" si="100"/>
        <v>-1</v>
      </c>
      <c r="OZ69" s="218"/>
      <c r="PA69">
        <f t="shared" si="138"/>
        <v>0</v>
      </c>
      <c r="PB69">
        <f t="shared" si="101"/>
        <v>0</v>
      </c>
      <c r="PC69">
        <f t="shared" si="102"/>
        <v>0</v>
      </c>
      <c r="PD69">
        <f t="shared" si="103"/>
        <v>0</v>
      </c>
      <c r="PE69" s="253"/>
      <c r="PF69" s="206">
        <v>42528</v>
      </c>
      <c r="PG69">
        <v>60</v>
      </c>
      <c r="PH69" t="str">
        <f t="shared" si="86"/>
        <v>TRUE</v>
      </c>
      <c r="PI69">
        <f>VLOOKUP($A69,'FuturesInfo (3)'!$A$2:$V$80,22)</f>
        <v>4</v>
      </c>
      <c r="PJ69" s="257">
        <v>2</v>
      </c>
      <c r="PK69">
        <f t="shared" si="104"/>
        <v>3</v>
      </c>
      <c r="PL69" s="139">
        <f>VLOOKUP($A69,'FuturesInfo (3)'!$A$2:$O$80,15)*PI69</f>
        <v>88320</v>
      </c>
      <c r="PM69" s="139">
        <f>VLOOKUP($A69,'FuturesInfo (3)'!$A$2:$O$80,15)*PK69</f>
        <v>66240</v>
      </c>
      <c r="PN69" s="200">
        <f t="shared" si="105"/>
        <v>0</v>
      </c>
      <c r="PO69" s="200">
        <f t="shared" si="106"/>
        <v>0</v>
      </c>
      <c r="PP69" s="200">
        <f t="shared" si="107"/>
        <v>0</v>
      </c>
      <c r="PQ69" s="200">
        <f t="shared" si="108"/>
        <v>0</v>
      </c>
      <c r="PR69" s="200">
        <f t="shared" si="144"/>
        <v>0</v>
      </c>
      <c r="PT69">
        <f t="shared" si="110"/>
        <v>-1</v>
      </c>
      <c r="PU69" s="244"/>
      <c r="PV69" s="218"/>
      <c r="PW69" s="245"/>
      <c r="PX69">
        <f t="shared" si="142"/>
        <v>0</v>
      </c>
      <c r="PY69">
        <f t="shared" si="112"/>
        <v>0</v>
      </c>
      <c r="PZ69" s="218"/>
      <c r="QA69">
        <f t="shared" si="139"/>
        <v>1</v>
      </c>
      <c r="QB69">
        <f t="shared" si="113"/>
        <v>1</v>
      </c>
      <c r="QC69">
        <f t="shared" si="114"/>
        <v>1</v>
      </c>
      <c r="QD69">
        <f t="shared" si="115"/>
        <v>1</v>
      </c>
      <c r="QE69" s="253"/>
      <c r="QF69" s="206"/>
      <c r="QG69">
        <v>60</v>
      </c>
      <c r="QH69" t="str">
        <f t="shared" si="87"/>
        <v>FALSE</v>
      </c>
      <c r="QI69">
        <f>VLOOKUP($A69,'FuturesInfo (3)'!$A$2:$V$80,22)</f>
        <v>4</v>
      </c>
      <c r="QJ69" s="257"/>
      <c r="QK69">
        <f t="shared" si="116"/>
        <v>3</v>
      </c>
      <c r="QL69" s="139">
        <f>VLOOKUP($A69,'FuturesInfo (3)'!$A$2:$O$80,15)*QI69</f>
        <v>88320</v>
      </c>
      <c r="QM69" s="139">
        <f>VLOOKUP($A69,'FuturesInfo (3)'!$A$2:$O$80,15)*QK69</f>
        <v>66240</v>
      </c>
      <c r="QN69" s="200">
        <f t="shared" si="117"/>
        <v>0</v>
      </c>
      <c r="QO69" s="200">
        <f t="shared" si="118"/>
        <v>0</v>
      </c>
      <c r="QP69" s="200">
        <f t="shared" si="119"/>
        <v>0</v>
      </c>
      <c r="QQ69" s="200">
        <f t="shared" si="120"/>
        <v>0</v>
      </c>
      <c r="QR69" s="200">
        <f t="shared" si="145"/>
        <v>0</v>
      </c>
      <c r="QT69">
        <f t="shared" si="122"/>
        <v>0</v>
      </c>
      <c r="QU69" s="244"/>
      <c r="QV69" s="218"/>
      <c r="QW69" s="245"/>
      <c r="QX69">
        <f t="shared" si="143"/>
        <v>0</v>
      </c>
      <c r="QY69">
        <f t="shared" si="124"/>
        <v>0</v>
      </c>
      <c r="QZ69" s="218"/>
      <c r="RA69">
        <f t="shared" si="140"/>
        <v>1</v>
      </c>
      <c r="RB69">
        <f t="shared" si="125"/>
        <v>1</v>
      </c>
      <c r="RC69">
        <f t="shared" si="126"/>
        <v>1</v>
      </c>
      <c r="RD69">
        <f t="shared" si="127"/>
        <v>1</v>
      </c>
      <c r="RE69" s="253"/>
      <c r="RF69" s="206"/>
      <c r="RG69">
        <v>60</v>
      </c>
      <c r="RH69" t="str">
        <f t="shared" si="88"/>
        <v>FALSE</v>
      </c>
      <c r="RI69">
        <f>VLOOKUP($A69,'FuturesInfo (3)'!$A$2:$V$80,22)</f>
        <v>4</v>
      </c>
      <c r="RJ69" s="257"/>
      <c r="RK69">
        <f t="shared" si="128"/>
        <v>3</v>
      </c>
      <c r="RL69" s="139">
        <f>VLOOKUP($A69,'FuturesInfo (3)'!$A$2:$O$80,15)*RI69</f>
        <v>88320</v>
      </c>
      <c r="RM69" s="139">
        <f>VLOOKUP($A69,'FuturesInfo (3)'!$A$2:$O$80,15)*RK69</f>
        <v>66240</v>
      </c>
      <c r="RN69" s="200">
        <f t="shared" si="129"/>
        <v>0</v>
      </c>
      <c r="RO69" s="200">
        <f t="shared" si="130"/>
        <v>0</v>
      </c>
      <c r="RP69" s="200">
        <f t="shared" si="131"/>
        <v>0</v>
      </c>
      <c r="RQ69" s="200">
        <f t="shared" si="132"/>
        <v>0</v>
      </c>
      <c r="RR69" s="200">
        <f t="shared" si="146"/>
        <v>0</v>
      </c>
    </row>
    <row r="70" spans="1:486"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14</v>
      </c>
      <c r="BP70">
        <f t="shared" si="160"/>
        <v>14</v>
      </c>
      <c r="BQ70" s="139">
        <f>VLOOKUP($A70,'FuturesInfo (3)'!$A$2:$O$80,15)*BP70</f>
        <v>104811.79456715452</v>
      </c>
      <c r="BR70" s="145">
        <f t="shared" si="90"/>
        <v>648.23684309072189</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14</v>
      </c>
      <c r="CE70">
        <f t="shared" si="75"/>
        <v>14</v>
      </c>
      <c r="CF70">
        <f t="shared" si="75"/>
        <v>14</v>
      </c>
      <c r="CG70" s="139">
        <f>VLOOKUP($A70,'FuturesInfo (3)'!$A$2:$O$80,15)*CE70</f>
        <v>104811.79456715452</v>
      </c>
      <c r="CH70" s="145">
        <f t="shared" si="164"/>
        <v>-1308.6374657818612</v>
      </c>
      <c r="CI70" s="145">
        <f t="shared" si="92"/>
        <v>1308.6374657818612</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14</v>
      </c>
      <c r="CV70">
        <f t="shared" si="168"/>
        <v>11</v>
      </c>
      <c r="CW70">
        <f t="shared" si="93"/>
        <v>14</v>
      </c>
      <c r="CX70" s="139">
        <f>VLOOKUP($A70,'FuturesInfo (3)'!$A$2:$O$80,15)*CW70</f>
        <v>104811.79456715452</v>
      </c>
      <c r="CY70" s="200">
        <f t="shared" si="169"/>
        <v>611.62299848741986</v>
      </c>
      <c r="CZ70" s="200">
        <f t="shared" si="95"/>
        <v>-611.62299848741986</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14</v>
      </c>
      <c r="DM70">
        <f t="shared" si="84"/>
        <v>11</v>
      </c>
      <c r="DN70">
        <f t="shared" si="96"/>
        <v>14</v>
      </c>
      <c r="DO70" s="139">
        <f>VLOOKUP($A70,'FuturesInfo (3)'!$A$2:$O$80,15)*DN70</f>
        <v>104811.79456715452</v>
      </c>
      <c r="DP70" s="200">
        <f t="shared" si="85"/>
        <v>280.78169229578958</v>
      </c>
      <c r="DQ70" s="200">
        <f t="shared" si="97"/>
        <v>-280.78169229578958</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1273</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1273</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v>-1</v>
      </c>
      <c r="MU70" s="244">
        <v>-1</v>
      </c>
      <c r="MV70" s="218">
        <v>-1</v>
      </c>
      <c r="MW70" s="245">
        <v>5</v>
      </c>
      <c r="MX70">
        <v>-1</v>
      </c>
      <c r="MY70">
        <v>-1</v>
      </c>
      <c r="MZ70" s="218">
        <v>-1</v>
      </c>
      <c r="NA70">
        <v>1</v>
      </c>
      <c r="NB70">
        <v>1</v>
      </c>
      <c r="NC70">
        <v>1</v>
      </c>
      <c r="ND70">
        <v>1</v>
      </c>
      <c r="NE70" s="253">
        <v>-5.47001620746E-3</v>
      </c>
      <c r="NF70" s="206">
        <v>42535</v>
      </c>
      <c r="NG70">
        <v>60</v>
      </c>
      <c r="NH70" t="s">
        <v>1273</v>
      </c>
      <c r="NI70">
        <v>14</v>
      </c>
      <c r="NJ70" s="257">
        <v>2</v>
      </c>
      <c r="NK70">
        <v>11</v>
      </c>
      <c r="NL70" s="139">
        <v>106645.7335740639</v>
      </c>
      <c r="NM70" s="139">
        <v>83793.076379621634</v>
      </c>
      <c r="NN70" s="200">
        <v>583.35389110659059</v>
      </c>
      <c r="NO70" s="200">
        <v>458.34948586946405</v>
      </c>
      <c r="NP70" s="200">
        <v>583.35389110659059</v>
      </c>
      <c r="NQ70" s="200">
        <v>583.35389110659059</v>
      </c>
      <c r="NR70" s="200">
        <v>583.35389110659059</v>
      </c>
      <c r="NT70">
        <v>-1</v>
      </c>
      <c r="NU70" s="244">
        <v>-1</v>
      </c>
      <c r="NV70" s="218">
        <v>-1</v>
      </c>
      <c r="NW70" s="245">
        <v>6</v>
      </c>
      <c r="NX70">
        <v>-1</v>
      </c>
      <c r="NY70">
        <v>-1</v>
      </c>
      <c r="NZ70" s="218">
        <v>-1</v>
      </c>
      <c r="OA70">
        <v>1</v>
      </c>
      <c r="OB70">
        <v>1</v>
      </c>
      <c r="OC70">
        <v>1</v>
      </c>
      <c r="OD70">
        <v>1</v>
      </c>
      <c r="OE70" s="253">
        <v>-1.16113261357E-2</v>
      </c>
      <c r="OF70" s="206">
        <v>42535</v>
      </c>
      <c r="OG70">
        <v>60</v>
      </c>
      <c r="OH70" t="s">
        <v>1273</v>
      </c>
      <c r="OI70">
        <v>14</v>
      </c>
      <c r="OJ70" s="257">
        <v>2</v>
      </c>
      <c r="OK70">
        <v>11</v>
      </c>
      <c r="OL70" s="139">
        <v>106645.7335740639</v>
      </c>
      <c r="OM70" s="139">
        <v>83793.076379621634</v>
      </c>
      <c r="ON70" s="200">
        <v>1238.2983935094271</v>
      </c>
      <c r="OO70" s="200">
        <v>972.948737757407</v>
      </c>
      <c r="OP70" s="200">
        <v>1238.2983935094271</v>
      </c>
      <c r="OQ70" s="200">
        <v>1238.2983935094271</v>
      </c>
      <c r="OR70" s="200">
        <v>1238.2983935094271</v>
      </c>
      <c r="OT70">
        <f t="shared" si="98"/>
        <v>-1</v>
      </c>
      <c r="OU70" s="244">
        <v>-1</v>
      </c>
      <c r="OV70" s="218">
        <v>-1</v>
      </c>
      <c r="OW70" s="245">
        <v>7</v>
      </c>
      <c r="OX70">
        <f t="shared" si="141"/>
        <v>-1</v>
      </c>
      <c r="OY70">
        <f t="shared" si="100"/>
        <v>-1</v>
      </c>
      <c r="OZ70" s="218"/>
      <c r="PA70">
        <f t="shared" si="138"/>
        <v>0</v>
      </c>
      <c r="PB70">
        <f t="shared" si="101"/>
        <v>0</v>
      </c>
      <c r="PC70">
        <f t="shared" si="102"/>
        <v>0</v>
      </c>
      <c r="PD70">
        <f t="shared" si="103"/>
        <v>0</v>
      </c>
      <c r="PE70" s="253"/>
      <c r="PF70" s="206">
        <v>42535</v>
      </c>
      <c r="PG70">
        <v>60</v>
      </c>
      <c r="PH70" t="str">
        <f t="shared" si="86"/>
        <v>TRUE</v>
      </c>
      <c r="PI70">
        <f>VLOOKUP($A70,'FuturesInfo (3)'!$A$2:$V$80,22)</f>
        <v>14</v>
      </c>
      <c r="PJ70" s="257">
        <v>2</v>
      </c>
      <c r="PK70">
        <f t="shared" si="104"/>
        <v>11</v>
      </c>
      <c r="PL70" s="139">
        <f>VLOOKUP($A70,'FuturesInfo (3)'!$A$2:$O$80,15)*PI70</f>
        <v>104811.79456715452</v>
      </c>
      <c r="PM70" s="139">
        <f>VLOOKUP($A70,'FuturesInfo (3)'!$A$2:$O$80,15)*PK70</f>
        <v>82352.124302764263</v>
      </c>
      <c r="PN70" s="200">
        <f t="shared" si="105"/>
        <v>0</v>
      </c>
      <c r="PO70" s="200">
        <f t="shared" si="106"/>
        <v>0</v>
      </c>
      <c r="PP70" s="200">
        <f t="shared" si="107"/>
        <v>0</v>
      </c>
      <c r="PQ70" s="200">
        <f t="shared" si="108"/>
        <v>0</v>
      </c>
      <c r="PR70" s="200">
        <f t="shared" si="144"/>
        <v>0</v>
      </c>
      <c r="PT70">
        <f t="shared" si="110"/>
        <v>-1</v>
      </c>
      <c r="PU70" s="244"/>
      <c r="PV70" s="218"/>
      <c r="PW70" s="245"/>
      <c r="PX70">
        <f t="shared" si="142"/>
        <v>0</v>
      </c>
      <c r="PY70">
        <f t="shared" si="112"/>
        <v>0</v>
      </c>
      <c r="PZ70" s="218"/>
      <c r="QA70">
        <f t="shared" si="139"/>
        <v>1</v>
      </c>
      <c r="QB70">
        <f t="shared" si="113"/>
        <v>1</v>
      </c>
      <c r="QC70">
        <f t="shared" si="114"/>
        <v>1</v>
      </c>
      <c r="QD70">
        <f t="shared" si="115"/>
        <v>1</v>
      </c>
      <c r="QE70" s="253"/>
      <c r="QF70" s="206"/>
      <c r="QG70">
        <v>60</v>
      </c>
      <c r="QH70" t="str">
        <f t="shared" si="87"/>
        <v>FALSE</v>
      </c>
      <c r="QI70">
        <f>VLOOKUP($A70,'FuturesInfo (3)'!$A$2:$V$80,22)</f>
        <v>14</v>
      </c>
      <c r="QJ70" s="257"/>
      <c r="QK70">
        <f t="shared" si="116"/>
        <v>11</v>
      </c>
      <c r="QL70" s="139">
        <f>VLOOKUP($A70,'FuturesInfo (3)'!$A$2:$O$80,15)*QI70</f>
        <v>104811.79456715452</v>
      </c>
      <c r="QM70" s="139">
        <f>VLOOKUP($A70,'FuturesInfo (3)'!$A$2:$O$80,15)*QK70</f>
        <v>82352.124302764263</v>
      </c>
      <c r="QN70" s="200">
        <f t="shared" si="117"/>
        <v>0</v>
      </c>
      <c r="QO70" s="200">
        <f t="shared" si="118"/>
        <v>0</v>
      </c>
      <c r="QP70" s="200">
        <f t="shared" si="119"/>
        <v>0</v>
      </c>
      <c r="QQ70" s="200">
        <f t="shared" si="120"/>
        <v>0</v>
      </c>
      <c r="QR70" s="200">
        <f t="shared" si="145"/>
        <v>0</v>
      </c>
      <c r="QT70">
        <f t="shared" si="122"/>
        <v>0</v>
      </c>
      <c r="QU70" s="244"/>
      <c r="QV70" s="218"/>
      <c r="QW70" s="245"/>
      <c r="QX70">
        <f t="shared" si="143"/>
        <v>0</v>
      </c>
      <c r="QY70">
        <f t="shared" si="124"/>
        <v>0</v>
      </c>
      <c r="QZ70" s="218"/>
      <c r="RA70">
        <f t="shared" si="140"/>
        <v>1</v>
      </c>
      <c r="RB70">
        <f t="shared" si="125"/>
        <v>1</v>
      </c>
      <c r="RC70">
        <f t="shared" si="126"/>
        <v>1</v>
      </c>
      <c r="RD70">
        <f t="shared" si="127"/>
        <v>1</v>
      </c>
      <c r="RE70" s="253"/>
      <c r="RF70" s="206"/>
      <c r="RG70">
        <v>60</v>
      </c>
      <c r="RH70" t="str">
        <f t="shared" si="88"/>
        <v>FALSE</v>
      </c>
      <c r="RI70">
        <f>VLOOKUP($A70,'FuturesInfo (3)'!$A$2:$V$80,22)</f>
        <v>14</v>
      </c>
      <c r="RJ70" s="257"/>
      <c r="RK70">
        <f t="shared" si="128"/>
        <v>11</v>
      </c>
      <c r="RL70" s="139">
        <f>VLOOKUP($A70,'FuturesInfo (3)'!$A$2:$O$80,15)*RI70</f>
        <v>104811.79456715452</v>
      </c>
      <c r="RM70" s="139">
        <f>VLOOKUP($A70,'FuturesInfo (3)'!$A$2:$O$80,15)*RK70</f>
        <v>82352.124302764263</v>
      </c>
      <c r="RN70" s="200">
        <f t="shared" si="129"/>
        <v>0</v>
      </c>
      <c r="RO70" s="200">
        <f t="shared" si="130"/>
        <v>0</v>
      </c>
      <c r="RP70" s="200">
        <f t="shared" si="131"/>
        <v>0</v>
      </c>
      <c r="RQ70" s="200">
        <f t="shared" si="132"/>
        <v>0</v>
      </c>
      <c r="RR70" s="200">
        <f t="shared" si="146"/>
        <v>0</v>
      </c>
    </row>
    <row r="71" spans="1:486"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1</v>
      </c>
      <c r="BP71">
        <f t="shared" si="160"/>
        <v>1</v>
      </c>
      <c r="BQ71" s="139">
        <f>VLOOKUP($A71,'FuturesInfo (3)'!$A$2:$O$80,15)*BP71</f>
        <v>55075</v>
      </c>
      <c r="BR71" s="145">
        <f t="shared" si="90"/>
        <v>2228.5405774044625</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55075</v>
      </c>
      <c r="CH71" s="145">
        <f t="shared" si="164"/>
        <v>-589.61656106788996</v>
      </c>
      <c r="CI71" s="145">
        <f t="shared" si="92"/>
        <v>589.61656106788996</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55075</v>
      </c>
      <c r="CY71" s="200">
        <f t="shared" si="169"/>
        <v>304.08016784465724</v>
      </c>
      <c r="CZ71" s="200">
        <f t="shared" si="95"/>
        <v>-304.08016784465724</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55075</v>
      </c>
      <c r="DP71" s="200">
        <f t="shared" si="85"/>
        <v>145.15703931485476</v>
      </c>
      <c r="DQ71" s="200">
        <f t="shared" si="97"/>
        <v>-145.15703931485476</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1273</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1273</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v>1</v>
      </c>
      <c r="MU71" s="244">
        <v>-1</v>
      </c>
      <c r="MV71" s="218">
        <v>-1</v>
      </c>
      <c r="MW71" s="245">
        <v>-7</v>
      </c>
      <c r="MX71">
        <v>-1</v>
      </c>
      <c r="MY71">
        <v>1</v>
      </c>
      <c r="MZ71" s="218">
        <v>1</v>
      </c>
      <c r="NA71">
        <v>0</v>
      </c>
      <c r="NB71">
        <v>0</v>
      </c>
      <c r="NC71">
        <v>0</v>
      </c>
      <c r="ND71">
        <v>1</v>
      </c>
      <c r="NE71" s="253">
        <v>5.4017555705599997E-3</v>
      </c>
      <c r="NF71" s="206">
        <v>42531</v>
      </c>
      <c r="NG71">
        <v>60</v>
      </c>
      <c r="NH71" t="s">
        <v>1273</v>
      </c>
      <c r="NI71">
        <v>1</v>
      </c>
      <c r="NJ71" s="257">
        <v>2</v>
      </c>
      <c r="NK71">
        <v>1</v>
      </c>
      <c r="NL71" s="139">
        <v>55075</v>
      </c>
      <c r="NM71" s="139">
        <v>55075</v>
      </c>
      <c r="NN71" s="200">
        <v>-297.50168804859197</v>
      </c>
      <c r="NO71" s="200">
        <v>-297.50168804859197</v>
      </c>
      <c r="NP71" s="200">
        <v>-297.50168804859197</v>
      </c>
      <c r="NQ71" s="200">
        <v>-297.50168804859197</v>
      </c>
      <c r="NR71" s="200">
        <v>297.50168804859197</v>
      </c>
      <c r="NT71">
        <v>-1</v>
      </c>
      <c r="NU71" s="244">
        <v>-1</v>
      </c>
      <c r="NV71" s="218">
        <v>-1</v>
      </c>
      <c r="NW71" s="245">
        <v>2</v>
      </c>
      <c r="NX71">
        <v>-1</v>
      </c>
      <c r="NY71">
        <v>-1</v>
      </c>
      <c r="NZ71" s="218">
        <v>-1</v>
      </c>
      <c r="OA71">
        <v>1</v>
      </c>
      <c r="OB71">
        <v>1</v>
      </c>
      <c r="OC71">
        <v>1</v>
      </c>
      <c r="OD71">
        <v>1</v>
      </c>
      <c r="OE71" s="253">
        <v>-1.3655697336E-2</v>
      </c>
      <c r="OF71" s="206">
        <v>42531</v>
      </c>
      <c r="OG71">
        <v>60</v>
      </c>
      <c r="OH71" t="s">
        <v>1273</v>
      </c>
      <c r="OI71">
        <v>1</v>
      </c>
      <c r="OJ71" s="257">
        <v>1</v>
      </c>
      <c r="OK71">
        <v>1</v>
      </c>
      <c r="OL71" s="139">
        <v>55075</v>
      </c>
      <c r="OM71" s="139">
        <v>55075</v>
      </c>
      <c r="ON71" s="200">
        <v>752.08753078020004</v>
      </c>
      <c r="OO71" s="200">
        <v>752.08753078020004</v>
      </c>
      <c r="OP71" s="200">
        <v>752.08753078020004</v>
      </c>
      <c r="OQ71" s="200">
        <v>752.08753078020004</v>
      </c>
      <c r="OR71" s="200">
        <v>752.08753078020004</v>
      </c>
      <c r="OT71">
        <f t="shared" si="98"/>
        <v>-1</v>
      </c>
      <c r="OU71" s="244">
        <v>-1</v>
      </c>
      <c r="OV71" s="218">
        <v>-1</v>
      </c>
      <c r="OW71" s="245">
        <v>-9</v>
      </c>
      <c r="OX71">
        <f t="shared" si="141"/>
        <v>-1</v>
      </c>
      <c r="OY71">
        <f t="shared" si="100"/>
        <v>1</v>
      </c>
      <c r="OZ71" s="218"/>
      <c r="PA71">
        <f t="shared" si="138"/>
        <v>0</v>
      </c>
      <c r="PB71">
        <f t="shared" si="101"/>
        <v>0</v>
      </c>
      <c r="PC71">
        <f t="shared" si="102"/>
        <v>0</v>
      </c>
      <c r="PD71">
        <f t="shared" si="103"/>
        <v>0</v>
      </c>
      <c r="PE71" s="253"/>
      <c r="PF71" s="206">
        <v>42531</v>
      </c>
      <c r="PG71">
        <v>60</v>
      </c>
      <c r="PH71" t="str">
        <f t="shared" si="86"/>
        <v>TRUE</v>
      </c>
      <c r="PI71">
        <f>VLOOKUP($A71,'FuturesInfo (3)'!$A$2:$V$80,22)</f>
        <v>1</v>
      </c>
      <c r="PJ71" s="257">
        <v>2</v>
      </c>
      <c r="PK71">
        <f t="shared" si="104"/>
        <v>1</v>
      </c>
      <c r="PL71" s="139">
        <f>VLOOKUP($A71,'FuturesInfo (3)'!$A$2:$O$80,15)*PI71</f>
        <v>55075</v>
      </c>
      <c r="PM71" s="139">
        <f>VLOOKUP($A71,'FuturesInfo (3)'!$A$2:$O$80,15)*PK71</f>
        <v>55075</v>
      </c>
      <c r="PN71" s="200">
        <f t="shared" si="105"/>
        <v>0</v>
      </c>
      <c r="PO71" s="200">
        <f t="shared" si="106"/>
        <v>0</v>
      </c>
      <c r="PP71" s="200">
        <f t="shared" si="107"/>
        <v>0</v>
      </c>
      <c r="PQ71" s="200">
        <f t="shared" si="108"/>
        <v>0</v>
      </c>
      <c r="PR71" s="200">
        <f t="shared" si="144"/>
        <v>0</v>
      </c>
      <c r="PT71">
        <f t="shared" si="110"/>
        <v>-1</v>
      </c>
      <c r="PU71" s="244"/>
      <c r="PV71" s="218"/>
      <c r="PW71" s="245"/>
      <c r="PX71">
        <f t="shared" si="142"/>
        <v>0</v>
      </c>
      <c r="PY71">
        <f t="shared" si="112"/>
        <v>0</v>
      </c>
      <c r="PZ71" s="218"/>
      <c r="QA71">
        <f t="shared" si="139"/>
        <v>1</v>
      </c>
      <c r="QB71">
        <f t="shared" si="113"/>
        <v>1</v>
      </c>
      <c r="QC71">
        <f t="shared" si="114"/>
        <v>1</v>
      </c>
      <c r="QD71">
        <f t="shared" si="115"/>
        <v>1</v>
      </c>
      <c r="QE71" s="253"/>
      <c r="QF71" s="206"/>
      <c r="QG71">
        <v>60</v>
      </c>
      <c r="QH71" t="str">
        <f t="shared" si="87"/>
        <v>FALSE</v>
      </c>
      <c r="QI71">
        <f>VLOOKUP($A71,'FuturesInfo (3)'!$A$2:$V$80,22)</f>
        <v>1</v>
      </c>
      <c r="QJ71" s="257"/>
      <c r="QK71">
        <f t="shared" si="116"/>
        <v>1</v>
      </c>
      <c r="QL71" s="139">
        <f>VLOOKUP($A71,'FuturesInfo (3)'!$A$2:$O$80,15)*QI71</f>
        <v>55075</v>
      </c>
      <c r="QM71" s="139">
        <f>VLOOKUP($A71,'FuturesInfo (3)'!$A$2:$O$80,15)*QK71</f>
        <v>55075</v>
      </c>
      <c r="QN71" s="200">
        <f t="shared" si="117"/>
        <v>0</v>
      </c>
      <c r="QO71" s="200">
        <f t="shared" si="118"/>
        <v>0</v>
      </c>
      <c r="QP71" s="200">
        <f t="shared" si="119"/>
        <v>0</v>
      </c>
      <c r="QQ71" s="200">
        <f t="shared" si="120"/>
        <v>0</v>
      </c>
      <c r="QR71" s="200">
        <f t="shared" si="145"/>
        <v>0</v>
      </c>
      <c r="QT71">
        <f t="shared" si="122"/>
        <v>0</v>
      </c>
      <c r="QU71" s="244"/>
      <c r="QV71" s="218"/>
      <c r="QW71" s="245"/>
      <c r="QX71">
        <f t="shared" si="143"/>
        <v>0</v>
      </c>
      <c r="QY71">
        <f t="shared" si="124"/>
        <v>0</v>
      </c>
      <c r="QZ71" s="218"/>
      <c r="RA71">
        <f t="shared" si="140"/>
        <v>1</v>
      </c>
      <c r="RB71">
        <f t="shared" si="125"/>
        <v>1</v>
      </c>
      <c r="RC71">
        <f t="shared" si="126"/>
        <v>1</v>
      </c>
      <c r="RD71">
        <f t="shared" si="127"/>
        <v>1</v>
      </c>
      <c r="RE71" s="253"/>
      <c r="RF71" s="206"/>
      <c r="RG71">
        <v>60</v>
      </c>
      <c r="RH71" t="str">
        <f t="shared" si="88"/>
        <v>FALSE</v>
      </c>
      <c r="RI71">
        <f>VLOOKUP($A71,'FuturesInfo (3)'!$A$2:$V$80,22)</f>
        <v>1</v>
      </c>
      <c r="RJ71" s="257"/>
      <c r="RK71">
        <f t="shared" si="128"/>
        <v>1</v>
      </c>
      <c r="RL71" s="139">
        <f>VLOOKUP($A71,'FuturesInfo (3)'!$A$2:$O$80,15)*RI71</f>
        <v>55075</v>
      </c>
      <c r="RM71" s="139">
        <f>VLOOKUP($A71,'FuturesInfo (3)'!$A$2:$O$80,15)*RK71</f>
        <v>55075</v>
      </c>
      <c r="RN71" s="200">
        <f t="shared" si="129"/>
        <v>0</v>
      </c>
      <c r="RO71" s="200">
        <f t="shared" si="130"/>
        <v>0</v>
      </c>
      <c r="RP71" s="200">
        <f t="shared" si="131"/>
        <v>0</v>
      </c>
      <c r="RQ71" s="200">
        <f t="shared" si="132"/>
        <v>0</v>
      </c>
      <c r="RR71" s="200">
        <f t="shared" si="146"/>
        <v>0</v>
      </c>
    </row>
    <row r="72" spans="1:486"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64478.400000000009</v>
      </c>
      <c r="BR72" s="145">
        <f t="shared" si="90"/>
        <v>2481.3628948850924</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64478.400000000009</v>
      </c>
      <c r="CH72" s="145">
        <f t="shared" si="164"/>
        <v>2389.4097345136738</v>
      </c>
      <c r="CI72" s="145">
        <f t="shared" si="92"/>
        <v>2389.4097345136738</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64478.400000000009</v>
      </c>
      <c r="CY72" s="200">
        <f t="shared" si="169"/>
        <v>103.16544000000002</v>
      </c>
      <c r="CZ72" s="200">
        <f t="shared" si="95"/>
        <v>103.16544000000002</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64478.400000000009</v>
      </c>
      <c r="DP72" s="200">
        <f t="shared" si="85"/>
        <v>755.33801917252913</v>
      </c>
      <c r="DQ72" s="200">
        <f t="shared" si="97"/>
        <v>755.33801917252913</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1273</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1273</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v>1</v>
      </c>
      <c r="MU72" s="244">
        <v>-1</v>
      </c>
      <c r="MV72" s="218">
        <v>1</v>
      </c>
      <c r="MW72" s="245">
        <v>19</v>
      </c>
      <c r="MX72">
        <v>1</v>
      </c>
      <c r="MY72">
        <v>1</v>
      </c>
      <c r="MZ72" s="218">
        <v>-1</v>
      </c>
      <c r="NA72">
        <v>1</v>
      </c>
      <c r="NB72">
        <v>0</v>
      </c>
      <c r="NC72">
        <v>0</v>
      </c>
      <c r="ND72">
        <v>0</v>
      </c>
      <c r="NE72" s="253">
        <v>-8.7900723888300007E-3</v>
      </c>
      <c r="NF72" s="206">
        <v>42514</v>
      </c>
      <c r="NG72">
        <v>60</v>
      </c>
      <c r="NH72" t="s">
        <v>1273</v>
      </c>
      <c r="NI72">
        <v>3</v>
      </c>
      <c r="NJ72" s="257">
        <v>1</v>
      </c>
      <c r="NK72">
        <v>4</v>
      </c>
      <c r="NL72" s="139">
        <v>64478.400000000009</v>
      </c>
      <c r="NM72" s="139">
        <v>85971.200000000012</v>
      </c>
      <c r="NN72" s="200">
        <v>566.76980351593636</v>
      </c>
      <c r="NO72" s="200">
        <v>755.69307135458189</v>
      </c>
      <c r="NP72" s="200">
        <v>-566.76980351593636</v>
      </c>
      <c r="NQ72" s="200">
        <v>-566.76980351593636</v>
      </c>
      <c r="NR72" s="200">
        <v>-566.76980351593636</v>
      </c>
      <c r="NT72">
        <v>-1</v>
      </c>
      <c r="NU72" s="244">
        <v>-1</v>
      </c>
      <c r="NV72" s="218">
        <v>1</v>
      </c>
      <c r="NW72" s="245">
        <v>20</v>
      </c>
      <c r="NX72">
        <v>1</v>
      </c>
      <c r="NY72">
        <v>1</v>
      </c>
      <c r="NZ72" s="218">
        <v>1</v>
      </c>
      <c r="OA72">
        <v>0</v>
      </c>
      <c r="OB72">
        <v>1</v>
      </c>
      <c r="OC72">
        <v>1</v>
      </c>
      <c r="OD72">
        <v>1</v>
      </c>
      <c r="OE72" s="253">
        <v>1.04329681794E-3</v>
      </c>
      <c r="OF72" s="206">
        <v>42514</v>
      </c>
      <c r="OG72">
        <v>60</v>
      </c>
      <c r="OH72" t="s">
        <v>1273</v>
      </c>
      <c r="OI72">
        <v>3</v>
      </c>
      <c r="OJ72" s="257">
        <v>2</v>
      </c>
      <c r="OK72">
        <v>2</v>
      </c>
      <c r="OL72" s="139">
        <v>64478.400000000009</v>
      </c>
      <c r="OM72" s="139">
        <v>42985.600000000006</v>
      </c>
      <c r="ON72" s="200">
        <v>-67.27010954586251</v>
      </c>
      <c r="OO72" s="200">
        <v>-44.846739697241667</v>
      </c>
      <c r="OP72" s="200">
        <v>67.27010954586251</v>
      </c>
      <c r="OQ72" s="200">
        <v>67.27010954586251</v>
      </c>
      <c r="OR72" s="200">
        <v>67.27010954586251</v>
      </c>
      <c r="OT72">
        <f t="shared" si="98"/>
        <v>-1</v>
      </c>
      <c r="OU72" s="244">
        <v>-1</v>
      </c>
      <c r="OV72" s="218">
        <v>1</v>
      </c>
      <c r="OW72" s="245">
        <v>21</v>
      </c>
      <c r="OX72">
        <f t="shared" si="141"/>
        <v>-1</v>
      </c>
      <c r="OY72">
        <f t="shared" si="100"/>
        <v>1</v>
      </c>
      <c r="OZ72" s="218"/>
      <c r="PA72">
        <f t="shared" si="138"/>
        <v>0</v>
      </c>
      <c r="PB72">
        <f t="shared" si="101"/>
        <v>0</v>
      </c>
      <c r="PC72">
        <f t="shared" si="102"/>
        <v>0</v>
      </c>
      <c r="PD72">
        <f t="shared" si="103"/>
        <v>0</v>
      </c>
      <c r="PE72" s="253"/>
      <c r="PF72" s="206">
        <v>42514</v>
      </c>
      <c r="PG72">
        <v>60</v>
      </c>
      <c r="PH72" t="str">
        <f t="shared" si="86"/>
        <v>TRUE</v>
      </c>
      <c r="PI72">
        <f>VLOOKUP($A72,'FuturesInfo (3)'!$A$2:$V$80,22)</f>
        <v>3</v>
      </c>
      <c r="PJ72" s="257">
        <v>1</v>
      </c>
      <c r="PK72">
        <f t="shared" si="104"/>
        <v>4</v>
      </c>
      <c r="PL72" s="139">
        <f>VLOOKUP($A72,'FuturesInfo (3)'!$A$2:$O$80,15)*PI72</f>
        <v>64478.400000000009</v>
      </c>
      <c r="PM72" s="139">
        <f>VLOOKUP($A72,'FuturesInfo (3)'!$A$2:$O$80,15)*PK72</f>
        <v>85971.200000000012</v>
      </c>
      <c r="PN72" s="200">
        <f t="shared" si="105"/>
        <v>0</v>
      </c>
      <c r="PO72" s="200">
        <f t="shared" si="106"/>
        <v>0</v>
      </c>
      <c r="PP72" s="200">
        <f t="shared" si="107"/>
        <v>0</v>
      </c>
      <c r="PQ72" s="200">
        <f t="shared" si="108"/>
        <v>0</v>
      </c>
      <c r="PR72" s="200">
        <f t="shared" si="144"/>
        <v>0</v>
      </c>
      <c r="PT72">
        <f t="shared" si="110"/>
        <v>-1</v>
      </c>
      <c r="PU72" s="244"/>
      <c r="PV72" s="218"/>
      <c r="PW72" s="245"/>
      <c r="PX72">
        <f t="shared" si="142"/>
        <v>0</v>
      </c>
      <c r="PY72">
        <f t="shared" si="112"/>
        <v>0</v>
      </c>
      <c r="PZ72" s="218"/>
      <c r="QA72">
        <f t="shared" si="139"/>
        <v>1</v>
      </c>
      <c r="QB72">
        <f t="shared" si="113"/>
        <v>1</v>
      </c>
      <c r="QC72">
        <f t="shared" si="114"/>
        <v>1</v>
      </c>
      <c r="QD72">
        <f t="shared" si="115"/>
        <v>1</v>
      </c>
      <c r="QE72" s="253"/>
      <c r="QF72" s="206"/>
      <c r="QG72">
        <v>60</v>
      </c>
      <c r="QH72" t="str">
        <f t="shared" si="87"/>
        <v>FALSE</v>
      </c>
      <c r="QI72">
        <f>VLOOKUP($A72,'FuturesInfo (3)'!$A$2:$V$80,22)</f>
        <v>3</v>
      </c>
      <c r="QJ72" s="257"/>
      <c r="QK72">
        <f t="shared" si="116"/>
        <v>2</v>
      </c>
      <c r="QL72" s="139">
        <f>VLOOKUP($A72,'FuturesInfo (3)'!$A$2:$O$80,15)*QI72</f>
        <v>64478.400000000009</v>
      </c>
      <c r="QM72" s="139">
        <f>VLOOKUP($A72,'FuturesInfo (3)'!$A$2:$O$80,15)*QK72</f>
        <v>42985.600000000006</v>
      </c>
      <c r="QN72" s="200">
        <f t="shared" si="117"/>
        <v>0</v>
      </c>
      <c r="QO72" s="200">
        <f t="shared" si="118"/>
        <v>0</v>
      </c>
      <c r="QP72" s="200">
        <f t="shared" si="119"/>
        <v>0</v>
      </c>
      <c r="QQ72" s="200">
        <f t="shared" si="120"/>
        <v>0</v>
      </c>
      <c r="QR72" s="200">
        <f t="shared" si="145"/>
        <v>0</v>
      </c>
      <c r="QT72">
        <f t="shared" si="122"/>
        <v>0</v>
      </c>
      <c r="QU72" s="244"/>
      <c r="QV72" s="218"/>
      <c r="QW72" s="245"/>
      <c r="QX72">
        <f t="shared" si="143"/>
        <v>0</v>
      </c>
      <c r="QY72">
        <f t="shared" si="124"/>
        <v>0</v>
      </c>
      <c r="QZ72" s="218"/>
      <c r="RA72">
        <f t="shared" si="140"/>
        <v>1</v>
      </c>
      <c r="RB72">
        <f t="shared" si="125"/>
        <v>1</v>
      </c>
      <c r="RC72">
        <f t="shared" si="126"/>
        <v>1</v>
      </c>
      <c r="RD72">
        <f t="shared" si="127"/>
        <v>1</v>
      </c>
      <c r="RE72" s="253"/>
      <c r="RF72" s="206"/>
      <c r="RG72">
        <v>60</v>
      </c>
      <c r="RH72" t="str">
        <f t="shared" si="88"/>
        <v>FALSE</v>
      </c>
      <c r="RI72">
        <f>VLOOKUP($A72,'FuturesInfo (3)'!$A$2:$V$80,22)</f>
        <v>3</v>
      </c>
      <c r="RJ72" s="257"/>
      <c r="RK72">
        <f t="shared" si="128"/>
        <v>2</v>
      </c>
      <c r="RL72" s="139">
        <f>VLOOKUP($A72,'FuturesInfo (3)'!$A$2:$O$80,15)*RI72</f>
        <v>64478.400000000009</v>
      </c>
      <c r="RM72" s="139">
        <f>VLOOKUP($A72,'FuturesInfo (3)'!$A$2:$O$80,15)*RK72</f>
        <v>42985.600000000006</v>
      </c>
      <c r="RN72" s="200">
        <f t="shared" si="129"/>
        <v>0</v>
      </c>
      <c r="RO72" s="200">
        <f t="shared" si="130"/>
        <v>0</v>
      </c>
      <c r="RP72" s="200">
        <f t="shared" si="131"/>
        <v>0</v>
      </c>
      <c r="RQ72" s="200">
        <f t="shared" si="132"/>
        <v>0</v>
      </c>
      <c r="RR72" s="200">
        <f t="shared" si="146"/>
        <v>0</v>
      </c>
    </row>
    <row r="73" spans="1:486"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262275</v>
      </c>
      <c r="BR73" s="145">
        <f t="shared" si="90"/>
        <v>-544.46174377334023</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262275</v>
      </c>
      <c r="CH73" s="145">
        <f t="shared" si="164"/>
        <v>3767.1991084814777</v>
      </c>
      <c r="CI73" s="145">
        <f t="shared" si="92"/>
        <v>3767.1991084814777</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262275</v>
      </c>
      <c r="CY73" s="200">
        <f t="shared" si="169"/>
        <v>1920.95947265625</v>
      </c>
      <c r="CZ73" s="200">
        <f t="shared" si="95"/>
        <v>1920.95947265625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262275</v>
      </c>
      <c r="DP73" s="200">
        <f t="shared" si="85"/>
        <v>-1220.4750363551168</v>
      </c>
      <c r="DQ73" s="200">
        <f t="shared" si="97"/>
        <v>1220.4750363551168</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1273</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1273</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v>1</v>
      </c>
      <c r="MU73" s="244">
        <v>1</v>
      </c>
      <c r="MV73" s="218">
        <v>1</v>
      </c>
      <c r="MW73" s="245">
        <v>-9</v>
      </c>
      <c r="MX73">
        <v>-1</v>
      </c>
      <c r="MY73">
        <v>-1</v>
      </c>
      <c r="MZ73" s="218">
        <v>1</v>
      </c>
      <c r="NA73">
        <v>1</v>
      </c>
      <c r="NB73">
        <v>1</v>
      </c>
      <c r="NC73">
        <v>0</v>
      </c>
      <c r="ND73">
        <v>0</v>
      </c>
      <c r="NE73" s="253">
        <v>3.15759257487E-3</v>
      </c>
      <c r="NF73" s="206">
        <v>42529</v>
      </c>
      <c r="NG73">
        <v>60</v>
      </c>
      <c r="NH73" t="s">
        <v>1273</v>
      </c>
      <c r="NI73">
        <v>2</v>
      </c>
      <c r="NJ73" s="257">
        <v>2</v>
      </c>
      <c r="NK73">
        <v>2</v>
      </c>
      <c r="NL73" s="139">
        <v>262275</v>
      </c>
      <c r="NM73" s="139">
        <v>262275</v>
      </c>
      <c r="NN73" s="200">
        <v>828.1575925740292</v>
      </c>
      <c r="NO73" s="200">
        <v>828.1575925740292</v>
      </c>
      <c r="NP73" s="200">
        <v>828.1575925740292</v>
      </c>
      <c r="NQ73" s="200">
        <v>-828.1575925740292</v>
      </c>
      <c r="NR73" s="200">
        <v>-828.1575925740292</v>
      </c>
      <c r="NT73">
        <v>1</v>
      </c>
      <c r="NU73" s="244">
        <v>-1</v>
      </c>
      <c r="NV73" s="218">
        <v>1</v>
      </c>
      <c r="NW73" s="245">
        <v>5</v>
      </c>
      <c r="NX73">
        <v>1</v>
      </c>
      <c r="NY73">
        <v>1</v>
      </c>
      <c r="NZ73" s="218">
        <v>1</v>
      </c>
      <c r="OA73">
        <v>0</v>
      </c>
      <c r="OB73">
        <v>1</v>
      </c>
      <c r="OC73">
        <v>1</v>
      </c>
      <c r="OD73">
        <v>1</v>
      </c>
      <c r="OE73" s="253">
        <v>6.6768409004199999E-4</v>
      </c>
      <c r="OF73" s="206">
        <v>42536</v>
      </c>
      <c r="OG73">
        <v>60</v>
      </c>
      <c r="OH73" t="s">
        <v>1273</v>
      </c>
      <c r="OI73">
        <v>2</v>
      </c>
      <c r="OJ73" s="257">
        <v>2</v>
      </c>
      <c r="OK73">
        <v>2</v>
      </c>
      <c r="OL73" s="139">
        <v>262275</v>
      </c>
      <c r="OM73" s="139">
        <v>262275</v>
      </c>
      <c r="ON73" s="200">
        <v>-175.11684471576555</v>
      </c>
      <c r="OO73" s="200">
        <v>-175.11684471576555</v>
      </c>
      <c r="OP73" s="200">
        <v>175.11684471576555</v>
      </c>
      <c r="OQ73" s="200">
        <v>175.11684471576555</v>
      </c>
      <c r="OR73" s="200">
        <v>175.11684471576555</v>
      </c>
      <c r="OT73">
        <f t="shared" si="98"/>
        <v>-1</v>
      </c>
      <c r="OU73" s="244">
        <v>1</v>
      </c>
      <c r="OV73" s="218">
        <v>1</v>
      </c>
      <c r="OW73" s="245">
        <v>6</v>
      </c>
      <c r="OX73">
        <f t="shared" si="141"/>
        <v>1</v>
      </c>
      <c r="OY73">
        <f t="shared" si="100"/>
        <v>1</v>
      </c>
      <c r="OZ73" s="218"/>
      <c r="PA73">
        <f t="shared" si="138"/>
        <v>0</v>
      </c>
      <c r="PB73">
        <f t="shared" si="101"/>
        <v>0</v>
      </c>
      <c r="PC73">
        <f t="shared" si="102"/>
        <v>0</v>
      </c>
      <c r="PD73">
        <f t="shared" si="103"/>
        <v>0</v>
      </c>
      <c r="PE73" s="253"/>
      <c r="PF73" s="206">
        <v>42536</v>
      </c>
      <c r="PG73">
        <v>60</v>
      </c>
      <c r="PH73" t="str">
        <f t="shared" si="86"/>
        <v>TRUE</v>
      </c>
      <c r="PI73">
        <f>VLOOKUP($A73,'FuturesInfo (3)'!$A$2:$V$80,22)</f>
        <v>2</v>
      </c>
      <c r="PJ73" s="257">
        <v>2</v>
      </c>
      <c r="PK73">
        <f t="shared" si="104"/>
        <v>2</v>
      </c>
      <c r="PL73" s="139">
        <f>VLOOKUP($A73,'FuturesInfo (3)'!$A$2:$O$80,15)*PI73</f>
        <v>262275</v>
      </c>
      <c r="PM73" s="139">
        <f>VLOOKUP($A73,'FuturesInfo (3)'!$A$2:$O$80,15)*PK73</f>
        <v>262275</v>
      </c>
      <c r="PN73" s="200">
        <f t="shared" si="105"/>
        <v>0</v>
      </c>
      <c r="PO73" s="200">
        <f t="shared" si="106"/>
        <v>0</v>
      </c>
      <c r="PP73" s="200">
        <f t="shared" si="107"/>
        <v>0</v>
      </c>
      <c r="PQ73" s="200">
        <f t="shared" si="108"/>
        <v>0</v>
      </c>
      <c r="PR73" s="200">
        <f t="shared" si="144"/>
        <v>0</v>
      </c>
      <c r="PT73">
        <f t="shared" si="110"/>
        <v>1</v>
      </c>
      <c r="PU73" s="244"/>
      <c r="PV73" s="218"/>
      <c r="PW73" s="245"/>
      <c r="PX73">
        <f t="shared" si="142"/>
        <v>0</v>
      </c>
      <c r="PY73">
        <f t="shared" si="112"/>
        <v>0</v>
      </c>
      <c r="PZ73" s="218"/>
      <c r="QA73">
        <f t="shared" si="139"/>
        <v>1</v>
      </c>
      <c r="QB73">
        <f t="shared" si="113"/>
        <v>1</v>
      </c>
      <c r="QC73">
        <f t="shared" si="114"/>
        <v>1</v>
      </c>
      <c r="QD73">
        <f t="shared" si="115"/>
        <v>1</v>
      </c>
      <c r="QE73" s="253"/>
      <c r="QF73" s="206"/>
      <c r="QG73">
        <v>60</v>
      </c>
      <c r="QH73" t="str">
        <f t="shared" si="87"/>
        <v>FALSE</v>
      </c>
      <c r="QI73">
        <f>VLOOKUP($A73,'FuturesInfo (3)'!$A$2:$V$80,22)</f>
        <v>2</v>
      </c>
      <c r="QJ73" s="257"/>
      <c r="QK73">
        <f t="shared" si="116"/>
        <v>2</v>
      </c>
      <c r="QL73" s="139">
        <f>VLOOKUP($A73,'FuturesInfo (3)'!$A$2:$O$80,15)*QI73</f>
        <v>262275</v>
      </c>
      <c r="QM73" s="139">
        <f>VLOOKUP($A73,'FuturesInfo (3)'!$A$2:$O$80,15)*QK73</f>
        <v>262275</v>
      </c>
      <c r="QN73" s="200">
        <f t="shared" si="117"/>
        <v>0</v>
      </c>
      <c r="QO73" s="200">
        <f t="shared" si="118"/>
        <v>0</v>
      </c>
      <c r="QP73" s="200">
        <f t="shared" si="119"/>
        <v>0</v>
      </c>
      <c r="QQ73" s="200">
        <f t="shared" si="120"/>
        <v>0</v>
      </c>
      <c r="QR73" s="200">
        <f t="shared" si="145"/>
        <v>0</v>
      </c>
      <c r="QT73">
        <f t="shared" si="122"/>
        <v>0</v>
      </c>
      <c r="QU73" s="244"/>
      <c r="QV73" s="218"/>
      <c r="QW73" s="245"/>
      <c r="QX73">
        <f t="shared" si="143"/>
        <v>0</v>
      </c>
      <c r="QY73">
        <f t="shared" si="124"/>
        <v>0</v>
      </c>
      <c r="QZ73" s="218"/>
      <c r="RA73">
        <f t="shared" si="140"/>
        <v>1</v>
      </c>
      <c r="RB73">
        <f t="shared" si="125"/>
        <v>1</v>
      </c>
      <c r="RC73">
        <f t="shared" si="126"/>
        <v>1</v>
      </c>
      <c r="RD73">
        <f t="shared" si="127"/>
        <v>1</v>
      </c>
      <c r="RE73" s="253"/>
      <c r="RF73" s="206"/>
      <c r="RG73">
        <v>60</v>
      </c>
      <c r="RH73" t="str">
        <f t="shared" si="88"/>
        <v>FALSE</v>
      </c>
      <c r="RI73">
        <f>VLOOKUP($A73,'FuturesInfo (3)'!$A$2:$V$80,22)</f>
        <v>2</v>
      </c>
      <c r="RJ73" s="257"/>
      <c r="RK73">
        <f t="shared" si="128"/>
        <v>2</v>
      </c>
      <c r="RL73" s="139">
        <f>VLOOKUP($A73,'FuturesInfo (3)'!$A$2:$O$80,15)*RI73</f>
        <v>262275</v>
      </c>
      <c r="RM73" s="139">
        <f>VLOOKUP($A73,'FuturesInfo (3)'!$A$2:$O$80,15)*RK73</f>
        <v>262275</v>
      </c>
      <c r="RN73" s="200">
        <f t="shared" si="129"/>
        <v>0</v>
      </c>
      <c r="RO73" s="200">
        <f t="shared" si="130"/>
        <v>0</v>
      </c>
      <c r="RP73" s="200">
        <f t="shared" si="131"/>
        <v>0</v>
      </c>
      <c r="RQ73" s="200">
        <f t="shared" si="132"/>
        <v>0</v>
      </c>
      <c r="RR73" s="200">
        <f t="shared" si="146"/>
        <v>0</v>
      </c>
    </row>
    <row r="74" spans="1:486"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87050</v>
      </c>
      <c r="BR74" s="145">
        <f t="shared" si="90"/>
        <v>-535.62503924192902</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87050</v>
      </c>
      <c r="CH74" s="145">
        <f t="shared" si="164"/>
        <v>-1846.9266770629952</v>
      </c>
      <c r="CI74" s="145">
        <f t="shared" si="92"/>
        <v>-1846.9266770629952</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87050</v>
      </c>
      <c r="CY74" s="200">
        <f t="shared" si="169"/>
        <v>436.18087381563555</v>
      </c>
      <c r="CZ74" s="200">
        <f t="shared" si="95"/>
        <v>-436.18087381563555</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87050</v>
      </c>
      <c r="DP74" s="200">
        <f t="shared" si="85"/>
        <v>-280.516203563229</v>
      </c>
      <c r="DQ74" s="200">
        <f t="shared" si="97"/>
        <v>280.516203563229</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1273</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1273</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v>1</v>
      </c>
      <c r="MU74" s="244">
        <v>1</v>
      </c>
      <c r="MV74" s="218">
        <v>-1</v>
      </c>
      <c r="MW74" s="245">
        <v>-14</v>
      </c>
      <c r="MX74">
        <v>-1</v>
      </c>
      <c r="MY74">
        <v>1</v>
      </c>
      <c r="MZ74" s="218">
        <v>-1</v>
      </c>
      <c r="NA74">
        <v>0</v>
      </c>
      <c r="NB74">
        <v>1</v>
      </c>
      <c r="NC74">
        <v>1</v>
      </c>
      <c r="ND74">
        <v>0</v>
      </c>
      <c r="NE74" s="253">
        <v>-4.0418037992999997E-4</v>
      </c>
      <c r="NF74" s="206">
        <v>42522</v>
      </c>
      <c r="NG74">
        <v>60</v>
      </c>
      <c r="NH74" t="s">
        <v>1273</v>
      </c>
      <c r="NI74">
        <v>1</v>
      </c>
      <c r="NJ74" s="257">
        <v>1</v>
      </c>
      <c r="NK74">
        <v>1</v>
      </c>
      <c r="NL74" s="139">
        <v>87050</v>
      </c>
      <c r="NM74" s="139">
        <v>87050</v>
      </c>
      <c r="NN74" s="200">
        <v>-35.183902072906498</v>
      </c>
      <c r="NO74" s="200">
        <v>-35.183902072906498</v>
      </c>
      <c r="NP74" s="200">
        <v>35.183902072906498</v>
      </c>
      <c r="NQ74" s="200">
        <v>35.183902072906498</v>
      </c>
      <c r="NR74" s="200">
        <v>-35.183902072906498</v>
      </c>
      <c r="NT74">
        <v>1</v>
      </c>
      <c r="NU74" s="244">
        <v>-1</v>
      </c>
      <c r="NV74" s="218">
        <v>-1</v>
      </c>
      <c r="NW74" s="245">
        <v>-15</v>
      </c>
      <c r="NX74">
        <v>-1</v>
      </c>
      <c r="NY74">
        <v>1</v>
      </c>
      <c r="NZ74" s="218">
        <v>1</v>
      </c>
      <c r="OA74">
        <v>0</v>
      </c>
      <c r="OB74">
        <v>0</v>
      </c>
      <c r="OC74">
        <v>0</v>
      </c>
      <c r="OD74">
        <v>1</v>
      </c>
      <c r="OE74" s="253">
        <v>2.3682994443299998E-3</v>
      </c>
      <c r="OF74" s="206">
        <v>42522</v>
      </c>
      <c r="OG74">
        <v>60</v>
      </c>
      <c r="OH74" t="s">
        <v>1273</v>
      </c>
      <c r="OI74">
        <v>1</v>
      </c>
      <c r="OJ74" s="257">
        <v>1</v>
      </c>
      <c r="OK74">
        <v>1</v>
      </c>
      <c r="OL74" s="139">
        <v>87050</v>
      </c>
      <c r="OM74" s="139">
        <v>87050</v>
      </c>
      <c r="ON74" s="200">
        <v>-206.16046662892649</v>
      </c>
      <c r="OO74" s="200">
        <v>-206.16046662892649</v>
      </c>
      <c r="OP74" s="200">
        <v>-206.16046662892649</v>
      </c>
      <c r="OQ74" s="200">
        <v>-206.16046662892649</v>
      </c>
      <c r="OR74" s="200">
        <v>206.16046662892649</v>
      </c>
      <c r="OT74">
        <f t="shared" si="98"/>
        <v>-1</v>
      </c>
      <c r="OU74" s="244">
        <v>-1</v>
      </c>
      <c r="OV74" s="218">
        <v>1</v>
      </c>
      <c r="OW74" s="245">
        <v>-16</v>
      </c>
      <c r="OX74">
        <f t="shared" si="141"/>
        <v>1</v>
      </c>
      <c r="OY74">
        <f t="shared" si="100"/>
        <v>-1</v>
      </c>
      <c r="OZ74" s="218"/>
      <c r="PA74">
        <f t="shared" si="138"/>
        <v>0</v>
      </c>
      <c r="PB74">
        <f t="shared" si="101"/>
        <v>0</v>
      </c>
      <c r="PC74">
        <f t="shared" si="102"/>
        <v>0</v>
      </c>
      <c r="PD74">
        <f t="shared" si="103"/>
        <v>0</v>
      </c>
      <c r="PE74" s="253"/>
      <c r="PF74" s="206">
        <v>42522</v>
      </c>
      <c r="PG74">
        <v>60</v>
      </c>
      <c r="PH74" t="str">
        <f t="shared" si="86"/>
        <v>TRUE</v>
      </c>
      <c r="PI74">
        <f>VLOOKUP($A74,'FuturesInfo (3)'!$A$2:$V$80,22)</f>
        <v>1</v>
      </c>
      <c r="PJ74" s="257">
        <v>1</v>
      </c>
      <c r="PK74">
        <f t="shared" si="104"/>
        <v>1</v>
      </c>
      <c r="PL74" s="139">
        <f>VLOOKUP($A74,'FuturesInfo (3)'!$A$2:$O$80,15)*PI74</f>
        <v>87050</v>
      </c>
      <c r="PM74" s="139">
        <f>VLOOKUP($A74,'FuturesInfo (3)'!$A$2:$O$80,15)*PK74</f>
        <v>87050</v>
      </c>
      <c r="PN74" s="200">
        <f t="shared" si="105"/>
        <v>0</v>
      </c>
      <c r="PO74" s="200">
        <f t="shared" si="106"/>
        <v>0</v>
      </c>
      <c r="PP74" s="200">
        <f t="shared" si="107"/>
        <v>0</v>
      </c>
      <c r="PQ74" s="200">
        <f t="shared" si="108"/>
        <v>0</v>
      </c>
      <c r="PR74" s="200">
        <f t="shared" si="144"/>
        <v>0</v>
      </c>
      <c r="PT74">
        <f t="shared" si="110"/>
        <v>-1</v>
      </c>
      <c r="PU74" s="244"/>
      <c r="PV74" s="218"/>
      <c r="PW74" s="245"/>
      <c r="PX74">
        <f t="shared" si="142"/>
        <v>0</v>
      </c>
      <c r="PY74">
        <f t="shared" si="112"/>
        <v>0</v>
      </c>
      <c r="PZ74" s="218"/>
      <c r="QA74">
        <f t="shared" si="139"/>
        <v>1</v>
      </c>
      <c r="QB74">
        <f t="shared" si="113"/>
        <v>1</v>
      </c>
      <c r="QC74">
        <f t="shared" si="114"/>
        <v>1</v>
      </c>
      <c r="QD74">
        <f t="shared" si="115"/>
        <v>1</v>
      </c>
      <c r="QE74" s="253"/>
      <c r="QF74" s="206"/>
      <c r="QG74">
        <v>60</v>
      </c>
      <c r="QH74" t="str">
        <f t="shared" si="87"/>
        <v>FALSE</v>
      </c>
      <c r="QI74">
        <f>VLOOKUP($A74,'FuturesInfo (3)'!$A$2:$V$80,22)</f>
        <v>1</v>
      </c>
      <c r="QJ74" s="257"/>
      <c r="QK74">
        <f t="shared" si="116"/>
        <v>1</v>
      </c>
      <c r="QL74" s="139">
        <f>VLOOKUP($A74,'FuturesInfo (3)'!$A$2:$O$80,15)*QI74</f>
        <v>87050</v>
      </c>
      <c r="QM74" s="139">
        <f>VLOOKUP($A74,'FuturesInfo (3)'!$A$2:$O$80,15)*QK74</f>
        <v>87050</v>
      </c>
      <c r="QN74" s="200">
        <f t="shared" si="117"/>
        <v>0</v>
      </c>
      <c r="QO74" s="200">
        <f t="shared" si="118"/>
        <v>0</v>
      </c>
      <c r="QP74" s="200">
        <f t="shared" si="119"/>
        <v>0</v>
      </c>
      <c r="QQ74" s="200">
        <f t="shared" si="120"/>
        <v>0</v>
      </c>
      <c r="QR74" s="200">
        <f t="shared" si="145"/>
        <v>0</v>
      </c>
      <c r="QT74">
        <f t="shared" si="122"/>
        <v>0</v>
      </c>
      <c r="QU74" s="244"/>
      <c r="QV74" s="218"/>
      <c r="QW74" s="245"/>
      <c r="QX74">
        <f t="shared" si="143"/>
        <v>0</v>
      </c>
      <c r="QY74">
        <f t="shared" si="124"/>
        <v>0</v>
      </c>
      <c r="QZ74" s="218"/>
      <c r="RA74">
        <f t="shared" si="140"/>
        <v>1</v>
      </c>
      <c r="RB74">
        <f t="shared" si="125"/>
        <v>1</v>
      </c>
      <c r="RC74">
        <f t="shared" si="126"/>
        <v>1</v>
      </c>
      <c r="RD74">
        <f t="shared" si="127"/>
        <v>1</v>
      </c>
      <c r="RE74" s="253"/>
      <c r="RF74" s="206"/>
      <c r="RG74">
        <v>60</v>
      </c>
      <c r="RH74" t="str">
        <f t="shared" si="88"/>
        <v>FALSE</v>
      </c>
      <c r="RI74">
        <f>VLOOKUP($A74,'FuturesInfo (3)'!$A$2:$V$80,22)</f>
        <v>1</v>
      </c>
      <c r="RJ74" s="257"/>
      <c r="RK74">
        <f t="shared" si="128"/>
        <v>1</v>
      </c>
      <c r="RL74" s="139">
        <f>VLOOKUP($A74,'FuturesInfo (3)'!$A$2:$O$80,15)*RI74</f>
        <v>87050</v>
      </c>
      <c r="RM74" s="139">
        <f>VLOOKUP($A74,'FuturesInfo (3)'!$A$2:$O$80,15)*RK74</f>
        <v>87050</v>
      </c>
      <c r="RN74" s="200">
        <f t="shared" si="129"/>
        <v>0</v>
      </c>
      <c r="RO74" s="200">
        <f t="shared" si="130"/>
        <v>0</v>
      </c>
      <c r="RP74" s="200">
        <f t="shared" si="131"/>
        <v>0</v>
      </c>
      <c r="RQ74" s="200">
        <f t="shared" si="132"/>
        <v>0</v>
      </c>
      <c r="RR74" s="200">
        <f t="shared" si="146"/>
        <v>0</v>
      </c>
    </row>
    <row r="75" spans="1:486"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11</v>
      </c>
      <c r="BP75">
        <f t="shared" si="160"/>
        <v>11</v>
      </c>
      <c r="BQ75" s="139">
        <f>VLOOKUP($A75,'FuturesInfo (3)'!$A$2:$O$80,15)*BP75</f>
        <v>182600</v>
      </c>
      <c r="BR75" s="145">
        <f t="shared" si="90"/>
        <v>-690.06461050786595</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11</v>
      </c>
      <c r="CE75">
        <f t="shared" si="75"/>
        <v>11</v>
      </c>
      <c r="CF75">
        <f t="shared" si="75"/>
        <v>11</v>
      </c>
      <c r="CG75" s="139">
        <f>VLOOKUP($A75,'FuturesInfo (3)'!$A$2:$O$80,15)*CE75</f>
        <v>182600</v>
      </c>
      <c r="CH75" s="145">
        <f t="shared" si="164"/>
        <v>66.529025989850595</v>
      </c>
      <c r="CI75" s="145">
        <f t="shared" si="92"/>
        <v>-66.529025989850595</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11</v>
      </c>
      <c r="CV75">
        <f t="shared" si="168"/>
        <v>8</v>
      </c>
      <c r="CW75">
        <f t="shared" si="93"/>
        <v>11</v>
      </c>
      <c r="CX75" s="139">
        <f>VLOOKUP($A75,'FuturesInfo (3)'!$A$2:$O$80,15)*CW75</f>
        <v>182600</v>
      </c>
      <c r="CY75" s="200">
        <f t="shared" si="169"/>
        <v>-55.4206628626266</v>
      </c>
      <c r="CZ75" s="200">
        <f t="shared" si="95"/>
        <v>55.4206628626266</v>
      </c>
      <c r="DB75">
        <f t="shared" si="81"/>
        <v>1</v>
      </c>
      <c r="DC75">
        <v>-1</v>
      </c>
      <c r="DD75">
        <v>1</v>
      </c>
      <c r="DE75">
        <v>1</v>
      </c>
      <c r="DF75">
        <f t="shared" si="137"/>
        <v>0</v>
      </c>
      <c r="DG75">
        <f t="shared" si="82"/>
        <v>1</v>
      </c>
      <c r="DH75" s="1">
        <v>6.67921549578E-3</v>
      </c>
      <c r="DI75" s="2">
        <v>10</v>
      </c>
      <c r="DJ75">
        <v>60</v>
      </c>
      <c r="DK75" t="str">
        <f t="shared" si="83"/>
        <v>TRUE</v>
      </c>
      <c r="DL75">
        <f>VLOOKUP($A75,'FuturesInfo (3)'!$A$2:$V$80,22)</f>
        <v>11</v>
      </c>
      <c r="DM75">
        <f t="shared" si="84"/>
        <v>8</v>
      </c>
      <c r="DN75">
        <f t="shared" si="96"/>
        <v>11</v>
      </c>
      <c r="DO75" s="139">
        <f>VLOOKUP($A75,'FuturesInfo (3)'!$A$2:$O$80,15)*DN75</f>
        <v>182600</v>
      </c>
      <c r="DP75" s="200">
        <f t="shared" si="85"/>
        <v>-1219.6247495294281</v>
      </c>
      <c r="DQ75" s="200">
        <f t="shared" si="97"/>
        <v>1219.6247495294281</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1273</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1273</v>
      </c>
      <c r="MI75">
        <v>10</v>
      </c>
      <c r="MJ75" s="257">
        <v>1</v>
      </c>
      <c r="MK75">
        <v>10</v>
      </c>
      <c r="ML75" s="139">
        <v>164410</v>
      </c>
      <c r="MM75" s="139">
        <v>164410</v>
      </c>
      <c r="MN75" s="200">
        <v>-438.8255990289295</v>
      </c>
      <c r="MO75" s="200">
        <v>-438.8255990289295</v>
      </c>
      <c r="MP75" s="200">
        <v>-438.8255990289295</v>
      </c>
      <c r="MQ75" s="200">
        <v>-438.8255990289295</v>
      </c>
      <c r="MR75" s="200">
        <v>-438.8255990289295</v>
      </c>
      <c r="MT75">
        <v>1</v>
      </c>
      <c r="MU75" s="244">
        <v>1</v>
      </c>
      <c r="MV75" s="218">
        <v>1</v>
      </c>
      <c r="MW75" s="245">
        <v>21</v>
      </c>
      <c r="MX75">
        <v>-1</v>
      </c>
      <c r="MY75">
        <v>1</v>
      </c>
      <c r="MZ75" s="218">
        <v>-1</v>
      </c>
      <c r="NA75">
        <v>0</v>
      </c>
      <c r="NB75">
        <v>0</v>
      </c>
      <c r="NC75">
        <v>1</v>
      </c>
      <c r="ND75">
        <v>0</v>
      </c>
      <c r="NE75" s="253">
        <v>-2.0071771789999999E-3</v>
      </c>
      <c r="NF75" s="206">
        <v>42513</v>
      </c>
      <c r="NG75">
        <v>60</v>
      </c>
      <c r="NH75" t="s">
        <v>1273</v>
      </c>
      <c r="NI75">
        <v>11</v>
      </c>
      <c r="NJ75" s="257">
        <v>1</v>
      </c>
      <c r="NK75">
        <v>14</v>
      </c>
      <c r="NL75" s="139">
        <v>182600</v>
      </c>
      <c r="NM75" s="139">
        <v>232400</v>
      </c>
      <c r="NN75" s="200">
        <v>-366.51055288539999</v>
      </c>
      <c r="NO75" s="200">
        <v>-466.46797639959999</v>
      </c>
      <c r="NP75" s="200">
        <v>-366.51055288539999</v>
      </c>
      <c r="NQ75" s="200">
        <v>366.51055288539999</v>
      </c>
      <c r="NR75" s="200">
        <v>-366.51055288539999</v>
      </c>
      <c r="NT75">
        <v>1</v>
      </c>
      <c r="NU75" s="244">
        <v>1</v>
      </c>
      <c r="NV75" s="218">
        <v>-1</v>
      </c>
      <c r="NW75" s="245">
        <v>22</v>
      </c>
      <c r="NX75">
        <v>1</v>
      </c>
      <c r="NY75">
        <v>-1</v>
      </c>
      <c r="NZ75" s="218">
        <v>1</v>
      </c>
      <c r="OA75">
        <v>1</v>
      </c>
      <c r="OB75">
        <v>0</v>
      </c>
      <c r="OC75">
        <v>1</v>
      </c>
      <c r="OD75">
        <v>0</v>
      </c>
      <c r="OE75" s="253">
        <v>1.1701608971199999E-2</v>
      </c>
      <c r="OF75" s="206">
        <v>42513</v>
      </c>
      <c r="OG75">
        <v>60</v>
      </c>
      <c r="OH75" t="s">
        <v>1273</v>
      </c>
      <c r="OI75">
        <v>11</v>
      </c>
      <c r="OJ75" s="257">
        <v>1</v>
      </c>
      <c r="OK75">
        <v>14</v>
      </c>
      <c r="OL75" s="139">
        <v>182600</v>
      </c>
      <c r="OM75" s="139">
        <v>232400</v>
      </c>
      <c r="ON75" s="200">
        <v>2136.7137981411197</v>
      </c>
      <c r="OO75" s="200">
        <v>2719.4539249068798</v>
      </c>
      <c r="OP75" s="200">
        <v>-2136.7137981411197</v>
      </c>
      <c r="OQ75" s="200">
        <v>2136.7137981411197</v>
      </c>
      <c r="OR75" s="200">
        <v>-2136.7137981411197</v>
      </c>
      <c r="OT75">
        <f t="shared" si="98"/>
        <v>1</v>
      </c>
      <c r="OU75" s="244">
        <v>1</v>
      </c>
      <c r="OV75" s="218">
        <v>1</v>
      </c>
      <c r="OW75" s="245">
        <v>23</v>
      </c>
      <c r="OX75">
        <f t="shared" si="141"/>
        <v>1</v>
      </c>
      <c r="OY75">
        <f t="shared" si="100"/>
        <v>1</v>
      </c>
      <c r="OZ75" s="218"/>
      <c r="PA75">
        <f t="shared" si="138"/>
        <v>0</v>
      </c>
      <c r="PB75">
        <f t="shared" si="101"/>
        <v>0</v>
      </c>
      <c r="PC75">
        <f t="shared" si="102"/>
        <v>0</v>
      </c>
      <c r="PD75">
        <f t="shared" si="103"/>
        <v>0</v>
      </c>
      <c r="PE75" s="253"/>
      <c r="PF75" s="206">
        <v>42513</v>
      </c>
      <c r="PG75">
        <v>60</v>
      </c>
      <c r="PH75" t="str">
        <f t="shared" si="86"/>
        <v>TRUE</v>
      </c>
      <c r="PI75">
        <f>VLOOKUP($A75,'FuturesInfo (3)'!$A$2:$V$80,22)</f>
        <v>11</v>
      </c>
      <c r="PJ75" s="257">
        <v>2</v>
      </c>
      <c r="PK75">
        <f t="shared" si="104"/>
        <v>8</v>
      </c>
      <c r="PL75" s="139">
        <f>VLOOKUP($A75,'FuturesInfo (3)'!$A$2:$O$80,15)*PI75</f>
        <v>182600</v>
      </c>
      <c r="PM75" s="139">
        <f>VLOOKUP($A75,'FuturesInfo (3)'!$A$2:$O$80,15)*PK75</f>
        <v>132800</v>
      </c>
      <c r="PN75" s="200">
        <f t="shared" si="105"/>
        <v>0</v>
      </c>
      <c r="PO75" s="200">
        <f t="shared" si="106"/>
        <v>0</v>
      </c>
      <c r="PP75" s="200">
        <f t="shared" si="107"/>
        <v>0</v>
      </c>
      <c r="PQ75" s="200">
        <f t="shared" si="108"/>
        <v>0</v>
      </c>
      <c r="PR75" s="200">
        <f t="shared" si="144"/>
        <v>0</v>
      </c>
      <c r="PT75">
        <f t="shared" si="110"/>
        <v>1</v>
      </c>
      <c r="PU75" s="244"/>
      <c r="PV75" s="218"/>
      <c r="PW75" s="245"/>
      <c r="PX75">
        <f t="shared" si="142"/>
        <v>0</v>
      </c>
      <c r="PY75">
        <f t="shared" si="112"/>
        <v>0</v>
      </c>
      <c r="PZ75" s="218"/>
      <c r="QA75">
        <f t="shared" si="139"/>
        <v>1</v>
      </c>
      <c r="QB75">
        <f t="shared" si="113"/>
        <v>1</v>
      </c>
      <c r="QC75">
        <f t="shared" si="114"/>
        <v>1</v>
      </c>
      <c r="QD75">
        <f t="shared" si="115"/>
        <v>1</v>
      </c>
      <c r="QE75" s="253"/>
      <c r="QF75" s="206"/>
      <c r="QG75">
        <v>60</v>
      </c>
      <c r="QH75" t="str">
        <f t="shared" si="87"/>
        <v>FALSE</v>
      </c>
      <c r="QI75">
        <f>VLOOKUP($A75,'FuturesInfo (3)'!$A$2:$V$80,22)</f>
        <v>11</v>
      </c>
      <c r="QJ75" s="257"/>
      <c r="QK75">
        <f t="shared" si="116"/>
        <v>8</v>
      </c>
      <c r="QL75" s="139">
        <f>VLOOKUP($A75,'FuturesInfo (3)'!$A$2:$O$80,15)*QI75</f>
        <v>182600</v>
      </c>
      <c r="QM75" s="139">
        <f>VLOOKUP($A75,'FuturesInfo (3)'!$A$2:$O$80,15)*QK75</f>
        <v>132800</v>
      </c>
      <c r="QN75" s="200">
        <f t="shared" si="117"/>
        <v>0</v>
      </c>
      <c r="QO75" s="200">
        <f t="shared" si="118"/>
        <v>0</v>
      </c>
      <c r="QP75" s="200">
        <f t="shared" si="119"/>
        <v>0</v>
      </c>
      <c r="QQ75" s="200">
        <f t="shared" si="120"/>
        <v>0</v>
      </c>
      <c r="QR75" s="200">
        <f t="shared" si="145"/>
        <v>0</v>
      </c>
      <c r="QT75">
        <f t="shared" si="122"/>
        <v>0</v>
      </c>
      <c r="QU75" s="244"/>
      <c r="QV75" s="218"/>
      <c r="QW75" s="245"/>
      <c r="QX75">
        <f t="shared" si="143"/>
        <v>0</v>
      </c>
      <c r="QY75">
        <f t="shared" si="124"/>
        <v>0</v>
      </c>
      <c r="QZ75" s="218"/>
      <c r="RA75">
        <f t="shared" si="140"/>
        <v>1</v>
      </c>
      <c r="RB75">
        <f t="shared" si="125"/>
        <v>1</v>
      </c>
      <c r="RC75">
        <f t="shared" si="126"/>
        <v>1</v>
      </c>
      <c r="RD75">
        <f t="shared" si="127"/>
        <v>1</v>
      </c>
      <c r="RE75" s="253"/>
      <c r="RF75" s="206"/>
      <c r="RG75">
        <v>60</v>
      </c>
      <c r="RH75" t="str">
        <f t="shared" si="88"/>
        <v>FALSE</v>
      </c>
      <c r="RI75">
        <f>VLOOKUP($A75,'FuturesInfo (3)'!$A$2:$V$80,22)</f>
        <v>11</v>
      </c>
      <c r="RJ75" s="257"/>
      <c r="RK75">
        <f t="shared" si="128"/>
        <v>8</v>
      </c>
      <c r="RL75" s="139">
        <f>VLOOKUP($A75,'FuturesInfo (3)'!$A$2:$O$80,15)*RI75</f>
        <v>182600</v>
      </c>
      <c r="RM75" s="139">
        <f>VLOOKUP($A75,'FuturesInfo (3)'!$A$2:$O$80,15)*RK75</f>
        <v>132800</v>
      </c>
      <c r="RN75" s="200">
        <f t="shared" si="129"/>
        <v>0</v>
      </c>
      <c r="RO75" s="200">
        <f t="shared" si="130"/>
        <v>0</v>
      </c>
      <c r="RP75" s="200">
        <f t="shared" si="131"/>
        <v>0</v>
      </c>
      <c r="RQ75" s="200">
        <f t="shared" si="132"/>
        <v>0</v>
      </c>
      <c r="RR75" s="200">
        <f t="shared" si="146"/>
        <v>0</v>
      </c>
    </row>
    <row r="76" spans="1:486"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10</v>
      </c>
      <c r="BP76">
        <f t="shared" si="160"/>
        <v>10</v>
      </c>
      <c r="BQ76" s="139">
        <f>VLOOKUP($A76,'FuturesInfo (3)'!$A$2:$O$80,15)*BP76</f>
        <v>1488514.5182750255</v>
      </c>
      <c r="BR76" s="145">
        <f t="shared" si="90"/>
        <v>1076.7894055648001</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10</v>
      </c>
      <c r="CE76">
        <f t="shared" si="75"/>
        <v>10</v>
      </c>
      <c r="CF76">
        <f t="shared" si="75"/>
        <v>10</v>
      </c>
      <c r="CG76" s="139">
        <f>VLOOKUP($A76,'FuturesInfo (3)'!$A$2:$O$80,15)*CE76</f>
        <v>1488514.5182750255</v>
      </c>
      <c r="CH76" s="145">
        <f t="shared" si="164"/>
        <v>489.80405339727349</v>
      </c>
      <c r="CI76" s="145">
        <f t="shared" si="92"/>
        <v>489.80405339727349</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10</v>
      </c>
      <c r="CV76">
        <f t="shared" si="168"/>
        <v>13</v>
      </c>
      <c r="CW76">
        <f t="shared" si="93"/>
        <v>10</v>
      </c>
      <c r="CX76" s="139">
        <f>VLOOKUP($A76,'FuturesInfo (3)'!$A$2:$O$80,15)*CW76</f>
        <v>1488514.5182750255</v>
      </c>
      <c r="CY76" s="200">
        <f t="shared" si="169"/>
        <v>1664.7859743841916</v>
      </c>
      <c r="CZ76" s="200">
        <f t="shared" si="95"/>
        <v>1664.7859743841916</v>
      </c>
      <c r="DB76">
        <f t="shared" si="81"/>
        <v>1</v>
      </c>
      <c r="DC76">
        <v>1</v>
      </c>
      <c r="DD76">
        <v>1</v>
      </c>
      <c r="DE76">
        <v>-1</v>
      </c>
      <c r="DF76">
        <f t="shared" si="137"/>
        <v>0</v>
      </c>
      <c r="DG76">
        <f t="shared" si="82"/>
        <v>0</v>
      </c>
      <c r="DH76" s="1">
        <v>-5.25727804429E-4</v>
      </c>
      <c r="DI76" s="2">
        <v>10</v>
      </c>
      <c r="DJ76">
        <v>60</v>
      </c>
      <c r="DK76" t="str">
        <f t="shared" si="83"/>
        <v>TRUE</v>
      </c>
      <c r="DL76">
        <f>VLOOKUP($A76,'FuturesInfo (3)'!$A$2:$V$80,22)</f>
        <v>10</v>
      </c>
      <c r="DM76">
        <f t="shared" si="84"/>
        <v>13</v>
      </c>
      <c r="DN76">
        <f t="shared" si="96"/>
        <v>10</v>
      </c>
      <c r="DO76" s="139">
        <f>VLOOKUP($A76,'FuturesInfo (3)'!$A$2:$O$80,15)*DN76</f>
        <v>1488514.5182750255</v>
      </c>
      <c r="DP76" s="200">
        <f t="shared" si="85"/>
        <v>-782.55346955341975</v>
      </c>
      <c r="DQ76" s="200">
        <f t="shared" si="97"/>
        <v>-782.55346955341975</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1273</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1273</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v>-1</v>
      </c>
      <c r="MU76" s="244">
        <v>-1</v>
      </c>
      <c r="MV76" s="218">
        <v>-1</v>
      </c>
      <c r="MW76" s="245">
        <v>1</v>
      </c>
      <c r="MX76">
        <v>1</v>
      </c>
      <c r="MY76">
        <v>-1</v>
      </c>
      <c r="MZ76" s="218">
        <v>-1</v>
      </c>
      <c r="NA76">
        <v>1</v>
      </c>
      <c r="NB76">
        <v>1</v>
      </c>
      <c r="NC76">
        <v>0</v>
      </c>
      <c r="ND76">
        <v>1</v>
      </c>
      <c r="NE76" s="253">
        <v>-3.9429585332199999E-4</v>
      </c>
      <c r="NF76" s="206">
        <v>42536</v>
      </c>
      <c r="NG76">
        <v>60</v>
      </c>
      <c r="NH76" t="s">
        <v>1273</v>
      </c>
      <c r="NI76">
        <v>10</v>
      </c>
      <c r="NJ76" s="257">
        <v>1</v>
      </c>
      <c r="NK76">
        <v>13</v>
      </c>
      <c r="NL76" s="139">
        <v>1433646.163123775</v>
      </c>
      <c r="NM76" s="139">
        <v>1863740.0120609077</v>
      </c>
      <c r="NN76" s="200">
        <v>565.2807372507001</v>
      </c>
      <c r="NO76" s="200">
        <v>734.86495842591012</v>
      </c>
      <c r="NP76" s="200">
        <v>565.2807372507001</v>
      </c>
      <c r="NQ76" s="200">
        <v>-565.2807372507001</v>
      </c>
      <c r="NR76" s="200">
        <v>565.2807372507001</v>
      </c>
      <c r="NT76">
        <v>-1</v>
      </c>
      <c r="NU76" s="244">
        <v>-1</v>
      </c>
      <c r="NV76" s="218">
        <v>-1</v>
      </c>
      <c r="NW76" s="245">
        <v>2</v>
      </c>
      <c r="NX76">
        <v>-1</v>
      </c>
      <c r="NY76">
        <v>-1</v>
      </c>
      <c r="NZ76" s="218">
        <v>1</v>
      </c>
      <c r="OA76">
        <v>0</v>
      </c>
      <c r="OB76">
        <v>0</v>
      </c>
      <c r="OC76">
        <v>0</v>
      </c>
      <c r="OD76">
        <v>0</v>
      </c>
      <c r="OE76" s="253">
        <v>2.6296758924400002E-4</v>
      </c>
      <c r="OF76" s="206">
        <v>42536</v>
      </c>
      <c r="OG76">
        <v>60</v>
      </c>
      <c r="OH76" t="s">
        <v>1273</v>
      </c>
      <c r="OI76">
        <v>10</v>
      </c>
      <c r="OJ76" s="257">
        <v>2</v>
      </c>
      <c r="OK76">
        <v>8</v>
      </c>
      <c r="OL76" s="139">
        <v>1433646.163123775</v>
      </c>
      <c r="OM76" s="139">
        <v>1146916.93049902</v>
      </c>
      <c r="ON76" s="200">
        <v>-377.00247534556951</v>
      </c>
      <c r="OO76" s="200">
        <v>-301.60198027645561</v>
      </c>
      <c r="OP76" s="200">
        <v>-377.00247534556951</v>
      </c>
      <c r="OQ76" s="200">
        <v>-377.00247534556951</v>
      </c>
      <c r="OR76" s="200">
        <v>-377.00247534556951</v>
      </c>
      <c r="OT76">
        <f t="shared" si="98"/>
        <v>-1</v>
      </c>
      <c r="OU76" s="244">
        <v>1</v>
      </c>
      <c r="OV76" s="218">
        <v>-1</v>
      </c>
      <c r="OW76" s="245">
        <v>-6</v>
      </c>
      <c r="OX76">
        <f t="shared" si="141"/>
        <v>1</v>
      </c>
      <c r="OY76">
        <f t="shared" si="100"/>
        <v>1</v>
      </c>
      <c r="OZ76" s="218"/>
      <c r="PA76">
        <f t="shared" si="138"/>
        <v>0</v>
      </c>
      <c r="PB76">
        <f t="shared" si="101"/>
        <v>0</v>
      </c>
      <c r="PC76">
        <f t="shared" si="102"/>
        <v>0</v>
      </c>
      <c r="PD76">
        <f t="shared" si="103"/>
        <v>0</v>
      </c>
      <c r="PE76" s="253"/>
      <c r="PF76" s="206">
        <v>42536</v>
      </c>
      <c r="PG76">
        <v>60</v>
      </c>
      <c r="PH76" t="str">
        <f t="shared" si="86"/>
        <v>TRUE</v>
      </c>
      <c r="PI76">
        <f>VLOOKUP($A76,'FuturesInfo (3)'!$A$2:$V$80,22)</f>
        <v>10</v>
      </c>
      <c r="PJ76" s="257">
        <v>1</v>
      </c>
      <c r="PK76">
        <f t="shared" si="104"/>
        <v>13</v>
      </c>
      <c r="PL76" s="139">
        <f>VLOOKUP($A76,'FuturesInfo (3)'!$A$2:$O$80,15)*PI76</f>
        <v>1488514.5182750255</v>
      </c>
      <c r="PM76" s="139">
        <f>VLOOKUP($A76,'FuturesInfo (3)'!$A$2:$O$80,15)*PK76</f>
        <v>1935068.873757533</v>
      </c>
      <c r="PN76" s="200">
        <f t="shared" si="105"/>
        <v>0</v>
      </c>
      <c r="PO76" s="200">
        <f t="shared" si="106"/>
        <v>0</v>
      </c>
      <c r="PP76" s="200">
        <f t="shared" si="107"/>
        <v>0</v>
      </c>
      <c r="PQ76" s="200">
        <f t="shared" si="108"/>
        <v>0</v>
      </c>
      <c r="PR76" s="200">
        <f t="shared" si="144"/>
        <v>0</v>
      </c>
      <c r="PT76">
        <f t="shared" si="110"/>
        <v>1</v>
      </c>
      <c r="PU76" s="244"/>
      <c r="PV76" s="218"/>
      <c r="PW76" s="245"/>
      <c r="PX76">
        <f t="shared" si="142"/>
        <v>0</v>
      </c>
      <c r="PY76">
        <f t="shared" si="112"/>
        <v>0</v>
      </c>
      <c r="PZ76" s="218"/>
      <c r="QA76">
        <f t="shared" si="139"/>
        <v>1</v>
      </c>
      <c r="QB76">
        <f t="shared" si="113"/>
        <v>1</v>
      </c>
      <c r="QC76">
        <f t="shared" si="114"/>
        <v>1</v>
      </c>
      <c r="QD76">
        <f t="shared" si="115"/>
        <v>1</v>
      </c>
      <c r="QE76" s="253"/>
      <c r="QF76" s="206"/>
      <c r="QG76">
        <v>60</v>
      </c>
      <c r="QH76" t="str">
        <f t="shared" si="87"/>
        <v>FALSE</v>
      </c>
      <c r="QI76">
        <f>VLOOKUP($A76,'FuturesInfo (3)'!$A$2:$V$80,22)</f>
        <v>10</v>
      </c>
      <c r="QJ76" s="257"/>
      <c r="QK76">
        <f t="shared" si="116"/>
        <v>8</v>
      </c>
      <c r="QL76" s="139">
        <f>VLOOKUP($A76,'FuturesInfo (3)'!$A$2:$O$80,15)*QI76</f>
        <v>1488514.5182750255</v>
      </c>
      <c r="QM76" s="139">
        <f>VLOOKUP($A76,'FuturesInfo (3)'!$A$2:$O$80,15)*QK76</f>
        <v>1190811.6146200204</v>
      </c>
      <c r="QN76" s="200">
        <f t="shared" si="117"/>
        <v>0</v>
      </c>
      <c r="QO76" s="200">
        <f t="shared" si="118"/>
        <v>0</v>
      </c>
      <c r="QP76" s="200">
        <f t="shared" si="119"/>
        <v>0</v>
      </c>
      <c r="QQ76" s="200">
        <f t="shared" si="120"/>
        <v>0</v>
      </c>
      <c r="QR76" s="200">
        <f t="shared" si="145"/>
        <v>0</v>
      </c>
      <c r="QT76">
        <f t="shared" si="122"/>
        <v>0</v>
      </c>
      <c r="QU76" s="244"/>
      <c r="QV76" s="218"/>
      <c r="QW76" s="245"/>
      <c r="QX76">
        <f t="shared" si="143"/>
        <v>0</v>
      </c>
      <c r="QY76">
        <f t="shared" si="124"/>
        <v>0</v>
      </c>
      <c r="QZ76" s="218"/>
      <c r="RA76">
        <f t="shared" si="140"/>
        <v>1</v>
      </c>
      <c r="RB76">
        <f t="shared" si="125"/>
        <v>1</v>
      </c>
      <c r="RC76">
        <f t="shared" si="126"/>
        <v>1</v>
      </c>
      <c r="RD76">
        <f t="shared" si="127"/>
        <v>1</v>
      </c>
      <c r="RE76" s="253"/>
      <c r="RF76" s="206"/>
      <c r="RG76">
        <v>60</v>
      </c>
      <c r="RH76" t="str">
        <f t="shared" si="88"/>
        <v>FALSE</v>
      </c>
      <c r="RI76">
        <f>VLOOKUP($A76,'FuturesInfo (3)'!$A$2:$V$80,22)</f>
        <v>10</v>
      </c>
      <c r="RJ76" s="257"/>
      <c r="RK76">
        <f t="shared" si="128"/>
        <v>8</v>
      </c>
      <c r="RL76" s="139">
        <f>VLOOKUP($A76,'FuturesInfo (3)'!$A$2:$O$80,15)*RI76</f>
        <v>1488514.5182750255</v>
      </c>
      <c r="RM76" s="139">
        <f>VLOOKUP($A76,'FuturesInfo (3)'!$A$2:$O$80,15)*RK76</f>
        <v>1190811.6146200204</v>
      </c>
      <c r="RN76" s="200">
        <f t="shared" si="129"/>
        <v>0</v>
      </c>
      <c r="RO76" s="200">
        <f t="shared" si="130"/>
        <v>0</v>
      </c>
      <c r="RP76" s="200">
        <f t="shared" si="131"/>
        <v>0</v>
      </c>
      <c r="RQ76" s="200">
        <f t="shared" si="132"/>
        <v>0</v>
      </c>
      <c r="RR76" s="200">
        <f t="shared" si="146"/>
        <v>0</v>
      </c>
    </row>
    <row r="77" spans="1:486"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76200</v>
      </c>
      <c r="BR77" s="145">
        <f t="shared" si="90"/>
        <v>3665.8481583575999</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76200</v>
      </c>
      <c r="CH77" s="145">
        <f t="shared" si="164"/>
        <v>-728.663638536966</v>
      </c>
      <c r="CI77" s="145">
        <f t="shared" si="92"/>
        <v>728.663638536966</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76200</v>
      </c>
      <c r="CY77" s="200">
        <f t="shared" si="169"/>
        <v>478.20419985511796</v>
      </c>
      <c r="CZ77" s="200">
        <f t="shared" si="95"/>
        <v>478.20419985511796</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76200</v>
      </c>
      <c r="DP77" s="200">
        <f t="shared" si="85"/>
        <v>721.83628855973996</v>
      </c>
      <c r="DQ77" s="200">
        <f t="shared" si="97"/>
        <v>721.83628855973996</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1273</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1273</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v>-1</v>
      </c>
      <c r="MU77" s="244">
        <v>1</v>
      </c>
      <c r="MV77" s="218">
        <v>-1</v>
      </c>
      <c r="MW77" s="245">
        <v>13</v>
      </c>
      <c r="MX77">
        <v>-1</v>
      </c>
      <c r="MY77">
        <v>-1</v>
      </c>
      <c r="MZ77" s="218">
        <v>-1</v>
      </c>
      <c r="NA77">
        <v>0</v>
      </c>
      <c r="NB77">
        <v>1</v>
      </c>
      <c r="NC77">
        <v>1</v>
      </c>
      <c r="ND77">
        <v>1</v>
      </c>
      <c r="NE77" s="253">
        <v>-1.27713920817E-3</v>
      </c>
      <c r="NF77" s="206">
        <v>42523</v>
      </c>
      <c r="NG77">
        <v>60</v>
      </c>
      <c r="NH77" t="s">
        <v>1273</v>
      </c>
      <c r="NI77">
        <v>2</v>
      </c>
      <c r="NJ77" s="257">
        <v>2</v>
      </c>
      <c r="NK77">
        <v>2</v>
      </c>
      <c r="NL77" s="139">
        <v>76200</v>
      </c>
      <c r="NM77" s="139">
        <v>76200</v>
      </c>
      <c r="NN77" s="200">
        <v>-97.318007662553995</v>
      </c>
      <c r="NO77" s="200">
        <v>-97.318007662553995</v>
      </c>
      <c r="NP77" s="200">
        <v>97.318007662553995</v>
      </c>
      <c r="NQ77" s="200">
        <v>97.318007662553995</v>
      </c>
      <c r="NR77" s="200">
        <v>97.318007662553995</v>
      </c>
      <c r="NT77">
        <v>1</v>
      </c>
      <c r="NU77" s="244">
        <v>1</v>
      </c>
      <c r="NV77" s="218">
        <v>-1</v>
      </c>
      <c r="NW77" s="245">
        <v>14</v>
      </c>
      <c r="NX77">
        <v>-1</v>
      </c>
      <c r="NY77">
        <v>-1</v>
      </c>
      <c r="NZ77" s="218">
        <v>-1</v>
      </c>
      <c r="OA77">
        <v>0</v>
      </c>
      <c r="OB77">
        <v>1</v>
      </c>
      <c r="OC77">
        <v>1</v>
      </c>
      <c r="OD77">
        <v>1</v>
      </c>
      <c r="OE77" s="253">
        <v>-2.5575447570299999E-2</v>
      </c>
      <c r="OF77" s="206">
        <v>42523</v>
      </c>
      <c r="OG77">
        <v>60</v>
      </c>
      <c r="OH77" t="s">
        <v>1273</v>
      </c>
      <c r="OI77">
        <v>2</v>
      </c>
      <c r="OJ77" s="257">
        <v>1</v>
      </c>
      <c r="OK77">
        <v>3</v>
      </c>
      <c r="OL77" s="139">
        <v>76200</v>
      </c>
      <c r="OM77" s="139">
        <v>114300</v>
      </c>
      <c r="ON77" s="200">
        <v>-1948.8491048568599</v>
      </c>
      <c r="OO77" s="200">
        <v>-2923.27365728529</v>
      </c>
      <c r="OP77" s="200">
        <v>1948.8491048568599</v>
      </c>
      <c r="OQ77" s="200">
        <v>1948.8491048568599</v>
      </c>
      <c r="OR77" s="200">
        <v>1948.8491048568599</v>
      </c>
      <c r="OT77">
        <f t="shared" si="98"/>
        <v>1</v>
      </c>
      <c r="OU77" s="244">
        <v>-1</v>
      </c>
      <c r="OV77" s="218">
        <v>-1</v>
      </c>
      <c r="OW77" s="245">
        <v>15</v>
      </c>
      <c r="OX77">
        <f t="shared" si="141"/>
        <v>-1</v>
      </c>
      <c r="OY77">
        <f t="shared" si="100"/>
        <v>-1</v>
      </c>
      <c r="OZ77" s="218"/>
      <c r="PA77">
        <f t="shared" si="138"/>
        <v>0</v>
      </c>
      <c r="PB77">
        <f t="shared" si="101"/>
        <v>0</v>
      </c>
      <c r="PC77">
        <f t="shared" si="102"/>
        <v>0</v>
      </c>
      <c r="PD77">
        <f t="shared" si="103"/>
        <v>0</v>
      </c>
      <c r="PE77" s="253"/>
      <c r="PF77" s="206">
        <v>42523</v>
      </c>
      <c r="PG77">
        <v>60</v>
      </c>
      <c r="PH77" t="str">
        <f t="shared" si="86"/>
        <v>TRUE</v>
      </c>
      <c r="PI77">
        <f>VLOOKUP($A77,'FuturesInfo (3)'!$A$2:$V$80,22)</f>
        <v>2</v>
      </c>
      <c r="PJ77" s="257">
        <v>2</v>
      </c>
      <c r="PK77">
        <f t="shared" si="104"/>
        <v>2</v>
      </c>
      <c r="PL77" s="139">
        <f>VLOOKUP($A77,'FuturesInfo (3)'!$A$2:$O$80,15)*PI77</f>
        <v>76200</v>
      </c>
      <c r="PM77" s="139">
        <f>VLOOKUP($A77,'FuturesInfo (3)'!$A$2:$O$80,15)*PK77</f>
        <v>76200</v>
      </c>
      <c r="PN77" s="200">
        <f t="shared" si="105"/>
        <v>0</v>
      </c>
      <c r="PO77" s="200">
        <f t="shared" si="106"/>
        <v>0</v>
      </c>
      <c r="PP77" s="200">
        <f t="shared" si="107"/>
        <v>0</v>
      </c>
      <c r="PQ77" s="200">
        <f t="shared" si="108"/>
        <v>0</v>
      </c>
      <c r="PR77" s="200">
        <f t="shared" si="144"/>
        <v>0</v>
      </c>
      <c r="PT77">
        <f t="shared" si="110"/>
        <v>-1</v>
      </c>
      <c r="PU77" s="244"/>
      <c r="PV77" s="218"/>
      <c r="PW77" s="245"/>
      <c r="PX77">
        <f t="shared" si="142"/>
        <v>0</v>
      </c>
      <c r="PY77">
        <f t="shared" si="112"/>
        <v>0</v>
      </c>
      <c r="PZ77" s="218"/>
      <c r="QA77">
        <f t="shared" si="139"/>
        <v>1</v>
      </c>
      <c r="QB77">
        <f t="shared" si="113"/>
        <v>1</v>
      </c>
      <c r="QC77">
        <f t="shared" si="114"/>
        <v>1</v>
      </c>
      <c r="QD77">
        <f t="shared" si="115"/>
        <v>1</v>
      </c>
      <c r="QE77" s="253"/>
      <c r="QF77" s="206"/>
      <c r="QG77">
        <v>60</v>
      </c>
      <c r="QH77" t="str">
        <f t="shared" si="87"/>
        <v>FALSE</v>
      </c>
      <c r="QI77">
        <f>VLOOKUP($A77,'FuturesInfo (3)'!$A$2:$V$80,22)</f>
        <v>2</v>
      </c>
      <c r="QJ77" s="257"/>
      <c r="QK77">
        <f t="shared" si="116"/>
        <v>2</v>
      </c>
      <c r="QL77" s="139">
        <f>VLOOKUP($A77,'FuturesInfo (3)'!$A$2:$O$80,15)*QI77</f>
        <v>76200</v>
      </c>
      <c r="QM77" s="139">
        <f>VLOOKUP($A77,'FuturesInfo (3)'!$A$2:$O$80,15)*QK77</f>
        <v>76200</v>
      </c>
      <c r="QN77" s="200">
        <f t="shared" si="117"/>
        <v>0</v>
      </c>
      <c r="QO77" s="200">
        <f t="shared" si="118"/>
        <v>0</v>
      </c>
      <c r="QP77" s="200">
        <f t="shared" si="119"/>
        <v>0</v>
      </c>
      <c r="QQ77" s="200">
        <f t="shared" si="120"/>
        <v>0</v>
      </c>
      <c r="QR77" s="200">
        <f t="shared" si="145"/>
        <v>0</v>
      </c>
      <c r="QT77">
        <f t="shared" si="122"/>
        <v>0</v>
      </c>
      <c r="QU77" s="244"/>
      <c r="QV77" s="218"/>
      <c r="QW77" s="245"/>
      <c r="QX77">
        <f t="shared" si="143"/>
        <v>0</v>
      </c>
      <c r="QY77">
        <f t="shared" si="124"/>
        <v>0</v>
      </c>
      <c r="QZ77" s="218"/>
      <c r="RA77">
        <f t="shared" si="140"/>
        <v>1</v>
      </c>
      <c r="RB77">
        <f t="shared" si="125"/>
        <v>1</v>
      </c>
      <c r="RC77">
        <f t="shared" si="126"/>
        <v>1</v>
      </c>
      <c r="RD77">
        <f t="shared" si="127"/>
        <v>1</v>
      </c>
      <c r="RE77" s="253"/>
      <c r="RF77" s="206"/>
      <c r="RG77">
        <v>60</v>
      </c>
      <c r="RH77" t="str">
        <f t="shared" si="88"/>
        <v>FALSE</v>
      </c>
      <c r="RI77">
        <f>VLOOKUP($A77,'FuturesInfo (3)'!$A$2:$V$80,22)</f>
        <v>2</v>
      </c>
      <c r="RJ77" s="257"/>
      <c r="RK77">
        <f t="shared" si="128"/>
        <v>2</v>
      </c>
      <c r="RL77" s="139">
        <f>VLOOKUP($A77,'FuturesInfo (3)'!$A$2:$O$80,15)*RI77</f>
        <v>76200</v>
      </c>
      <c r="RM77" s="139">
        <f>VLOOKUP($A77,'FuturesInfo (3)'!$A$2:$O$80,15)*RK77</f>
        <v>76200</v>
      </c>
      <c r="RN77" s="200">
        <f t="shared" si="129"/>
        <v>0</v>
      </c>
      <c r="RO77" s="200">
        <f t="shared" si="130"/>
        <v>0</v>
      </c>
      <c r="RP77" s="200">
        <f t="shared" si="131"/>
        <v>0</v>
      </c>
      <c r="RQ77" s="200">
        <f t="shared" si="132"/>
        <v>0</v>
      </c>
      <c r="RR77" s="200">
        <f t="shared" si="146"/>
        <v>0</v>
      </c>
    </row>
    <row r="78" spans="1:486"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164470.22699405468</v>
      </c>
      <c r="BR78" s="145">
        <f t="shared" si="90"/>
        <v>-602.6021995377746</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164470.22699405468</v>
      </c>
      <c r="CH78" s="145">
        <f t="shared" ref="CH78:CH92" si="187">IF(BX78=1,ABS(CG78*BZ78),-ABS(CG78*BZ78))</f>
        <v>-1480.9925526363234</v>
      </c>
      <c r="CI78" s="145">
        <f t="shared" si="92"/>
        <v>1480.9925526363234</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164470.22699405468</v>
      </c>
      <c r="CY78" s="200">
        <f t="shared" ref="CY78:CY92" si="192">IF(CO78=1,ABS(CX78*CQ78),-ABS(CX78*CQ78))</f>
        <v>-666.44369975499433</v>
      </c>
      <c r="CZ78" s="200">
        <f t="shared" si="95"/>
        <v>-666.44369975499433</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164470.22699405468</v>
      </c>
      <c r="DP78" s="200">
        <f t="shared" ref="DP78:DP92" si="197">IF(DF78=1,ABS(DO78*DH78),-ABS(DO78*DH78))</f>
        <v>-522.957796482861</v>
      </c>
      <c r="DQ78" s="200">
        <f t="shared" si="97"/>
        <v>-522.957796482861</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1273</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1273</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v>-1</v>
      </c>
      <c r="MU78" s="244">
        <v>-1</v>
      </c>
      <c r="MV78" s="218">
        <v>-1</v>
      </c>
      <c r="MW78" s="245">
        <v>-3</v>
      </c>
      <c r="MX78">
        <v>1</v>
      </c>
      <c r="MY78">
        <v>1</v>
      </c>
      <c r="MZ78" s="218">
        <v>1</v>
      </c>
      <c r="NA78">
        <v>0</v>
      </c>
      <c r="NB78">
        <v>0</v>
      </c>
      <c r="NC78">
        <v>1</v>
      </c>
      <c r="ND78">
        <v>1</v>
      </c>
      <c r="NE78" s="253">
        <v>3.9156246052800001E-3</v>
      </c>
      <c r="NF78" s="206">
        <v>42517</v>
      </c>
      <c r="NG78">
        <v>60</v>
      </c>
      <c r="NH78" t="s">
        <v>1273</v>
      </c>
      <c r="NI78">
        <v>2</v>
      </c>
      <c r="NJ78" s="257">
        <v>1</v>
      </c>
      <c r="NK78">
        <v>3</v>
      </c>
      <c r="NL78" s="139">
        <v>166828.6666875699</v>
      </c>
      <c r="NM78" s="139">
        <v>250243.00003135484</v>
      </c>
      <c r="NN78" s="200">
        <v>-653.23843214790463</v>
      </c>
      <c r="NO78" s="200">
        <v>-979.85764822185683</v>
      </c>
      <c r="NP78" s="200">
        <v>-653.23843214790463</v>
      </c>
      <c r="NQ78" s="200">
        <v>653.23843214790463</v>
      </c>
      <c r="NR78" s="200">
        <v>653.23843214790463</v>
      </c>
      <c r="NT78">
        <v>-1</v>
      </c>
      <c r="NU78" s="244">
        <v>-1</v>
      </c>
      <c r="NV78" s="218">
        <v>-1</v>
      </c>
      <c r="NW78" s="245">
        <v>-4</v>
      </c>
      <c r="NX78">
        <v>1</v>
      </c>
      <c r="NY78">
        <v>1</v>
      </c>
      <c r="NZ78" s="218">
        <v>1</v>
      </c>
      <c r="OA78">
        <v>0</v>
      </c>
      <c r="OB78">
        <v>0</v>
      </c>
      <c r="OC78">
        <v>1</v>
      </c>
      <c r="OD78">
        <v>1</v>
      </c>
      <c r="OE78" s="253">
        <v>4.15198792149E-3</v>
      </c>
      <c r="OF78" s="206">
        <v>42537</v>
      </c>
      <c r="OG78">
        <v>60</v>
      </c>
      <c r="OH78" t="s">
        <v>1273</v>
      </c>
      <c r="OI78">
        <v>2</v>
      </c>
      <c r="OJ78" s="257">
        <v>1</v>
      </c>
      <c r="OK78">
        <v>3</v>
      </c>
      <c r="OL78" s="139">
        <v>166828.6666875699</v>
      </c>
      <c r="OM78" s="139">
        <v>250243.00003135484</v>
      </c>
      <c r="ON78" s="200">
        <v>-692.67060904507139</v>
      </c>
      <c r="OO78" s="200">
        <v>-1039.005913567607</v>
      </c>
      <c r="OP78" s="200">
        <v>-692.67060904507139</v>
      </c>
      <c r="OQ78" s="200">
        <v>692.67060904507139</v>
      </c>
      <c r="OR78" s="200">
        <v>692.67060904507139</v>
      </c>
      <c r="OT78">
        <f t="shared" si="98"/>
        <v>-1</v>
      </c>
      <c r="OU78" s="244">
        <v>1</v>
      </c>
      <c r="OV78" s="218">
        <v>-1</v>
      </c>
      <c r="OW78" s="245">
        <v>-5</v>
      </c>
      <c r="OX78">
        <f t="shared" si="141"/>
        <v>-1</v>
      </c>
      <c r="OY78">
        <f t="shared" si="100"/>
        <v>1</v>
      </c>
      <c r="OZ78" s="218"/>
      <c r="PA78">
        <f t="shared" si="138"/>
        <v>0</v>
      </c>
      <c r="PB78">
        <f t="shared" si="101"/>
        <v>0</v>
      </c>
      <c r="PC78">
        <f t="shared" si="102"/>
        <v>0</v>
      </c>
      <c r="PD78">
        <f t="shared" si="103"/>
        <v>0</v>
      </c>
      <c r="PE78" s="253"/>
      <c r="PF78" s="206">
        <v>42537</v>
      </c>
      <c r="PG78">
        <v>60</v>
      </c>
      <c r="PH78" t="str">
        <f t="shared" ref="PH78:PH92" si="198">IF(OU78="","FALSE","TRUE")</f>
        <v>TRUE</v>
      </c>
      <c r="PI78">
        <f>VLOOKUP($A78,'FuturesInfo (3)'!$A$2:$V$80,22)</f>
        <v>2</v>
      </c>
      <c r="PJ78" s="257">
        <v>2</v>
      </c>
      <c r="PK78">
        <f t="shared" si="104"/>
        <v>2</v>
      </c>
      <c r="PL78" s="139">
        <f>VLOOKUP($A78,'FuturesInfo (3)'!$A$2:$O$80,15)*PI78</f>
        <v>164470.22699405468</v>
      </c>
      <c r="PM78" s="139">
        <f>VLOOKUP($A78,'FuturesInfo (3)'!$A$2:$O$80,15)*PK78</f>
        <v>164470.22699405468</v>
      </c>
      <c r="PN78" s="200">
        <f t="shared" si="105"/>
        <v>0</v>
      </c>
      <c r="PO78" s="200">
        <f t="shared" si="106"/>
        <v>0</v>
      </c>
      <c r="PP78" s="200">
        <f t="shared" si="107"/>
        <v>0</v>
      </c>
      <c r="PQ78" s="200">
        <f t="shared" si="108"/>
        <v>0</v>
      </c>
      <c r="PR78" s="200">
        <f t="shared" si="144"/>
        <v>0</v>
      </c>
      <c r="PT78">
        <f t="shared" si="110"/>
        <v>1</v>
      </c>
      <c r="PU78" s="244"/>
      <c r="PV78" s="218"/>
      <c r="PW78" s="245"/>
      <c r="PX78">
        <f t="shared" si="142"/>
        <v>0</v>
      </c>
      <c r="PY78">
        <f t="shared" si="112"/>
        <v>0</v>
      </c>
      <c r="PZ78" s="218"/>
      <c r="QA78">
        <f t="shared" si="139"/>
        <v>1</v>
      </c>
      <c r="QB78">
        <f t="shared" si="113"/>
        <v>1</v>
      </c>
      <c r="QC78">
        <f t="shared" si="114"/>
        <v>1</v>
      </c>
      <c r="QD78">
        <f t="shared" si="115"/>
        <v>1</v>
      </c>
      <c r="QE78" s="253"/>
      <c r="QF78" s="206"/>
      <c r="QG78">
        <v>60</v>
      </c>
      <c r="QH78" t="str">
        <f t="shared" ref="QH78:QH92" si="199">IF(PU78="","FALSE","TRUE")</f>
        <v>FALSE</v>
      </c>
      <c r="QI78">
        <f>VLOOKUP($A78,'FuturesInfo (3)'!$A$2:$V$80,22)</f>
        <v>2</v>
      </c>
      <c r="QJ78" s="257"/>
      <c r="QK78">
        <f t="shared" si="116"/>
        <v>2</v>
      </c>
      <c r="QL78" s="139">
        <f>VLOOKUP($A78,'FuturesInfo (3)'!$A$2:$O$80,15)*QI78</f>
        <v>164470.22699405468</v>
      </c>
      <c r="QM78" s="139">
        <f>VLOOKUP($A78,'FuturesInfo (3)'!$A$2:$O$80,15)*QK78</f>
        <v>164470.22699405468</v>
      </c>
      <c r="QN78" s="200">
        <f t="shared" si="117"/>
        <v>0</v>
      </c>
      <c r="QO78" s="200">
        <f t="shared" si="118"/>
        <v>0</v>
      </c>
      <c r="QP78" s="200">
        <f t="shared" si="119"/>
        <v>0</v>
      </c>
      <c r="QQ78" s="200">
        <f t="shared" si="120"/>
        <v>0</v>
      </c>
      <c r="QR78" s="200">
        <f t="shared" si="145"/>
        <v>0</v>
      </c>
      <c r="QT78">
        <f t="shared" si="122"/>
        <v>0</v>
      </c>
      <c r="QU78" s="244"/>
      <c r="QV78" s="218"/>
      <c r="QW78" s="245"/>
      <c r="QX78">
        <f t="shared" si="143"/>
        <v>0</v>
      </c>
      <c r="QY78">
        <f t="shared" si="124"/>
        <v>0</v>
      </c>
      <c r="QZ78" s="218"/>
      <c r="RA78">
        <f t="shared" si="140"/>
        <v>1</v>
      </c>
      <c r="RB78">
        <f t="shared" si="125"/>
        <v>1</v>
      </c>
      <c r="RC78">
        <f t="shared" si="126"/>
        <v>1</v>
      </c>
      <c r="RD78">
        <f t="shared" si="127"/>
        <v>1</v>
      </c>
      <c r="RE78" s="253"/>
      <c r="RF78" s="206"/>
      <c r="RG78">
        <v>60</v>
      </c>
      <c r="RH78" t="str">
        <f t="shared" ref="RH78:RH92" si="200">IF(QU78="","FALSE","TRUE")</f>
        <v>FALSE</v>
      </c>
      <c r="RI78">
        <f>VLOOKUP($A78,'FuturesInfo (3)'!$A$2:$V$80,22)</f>
        <v>2</v>
      </c>
      <c r="RJ78" s="257"/>
      <c r="RK78">
        <f t="shared" si="128"/>
        <v>2</v>
      </c>
      <c r="RL78" s="139">
        <f>VLOOKUP($A78,'FuturesInfo (3)'!$A$2:$O$80,15)*RI78</f>
        <v>164470.22699405468</v>
      </c>
      <c r="RM78" s="139">
        <f>VLOOKUP($A78,'FuturesInfo (3)'!$A$2:$O$80,15)*RK78</f>
        <v>164470.22699405468</v>
      </c>
      <c r="RN78" s="200">
        <f t="shared" si="129"/>
        <v>0</v>
      </c>
      <c r="RO78" s="200">
        <f t="shared" si="130"/>
        <v>0</v>
      </c>
      <c r="RP78" s="200">
        <f t="shared" si="131"/>
        <v>0</v>
      </c>
      <c r="RQ78" s="200">
        <f t="shared" si="132"/>
        <v>0</v>
      </c>
      <c r="RR78" s="200">
        <f t="shared" si="146"/>
        <v>0</v>
      </c>
    </row>
    <row r="79" spans="1:486"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1">IF(BH79=BI79,1,0)</f>
        <v>0</v>
      </c>
      <c r="BK79" s="1">
        <v>2.4201355275899998E-3</v>
      </c>
      <c r="BL79" s="2">
        <v>10</v>
      </c>
      <c r="BM79">
        <v>60</v>
      </c>
      <c r="BN79" t="str">
        <f t="shared" si="135"/>
        <v>TRUE</v>
      </c>
      <c r="BO79">
        <f>VLOOKUP($A79,'FuturesInfo (3)'!$A$2:$V$80,22)</f>
        <v>3</v>
      </c>
      <c r="BP79">
        <f t="shared" si="160"/>
        <v>3</v>
      </c>
      <c r="BQ79" s="139">
        <f>VLOOKUP($A79,'FuturesInfo (3)'!$A$2:$O$80,15)*BP79</f>
        <v>137955.88235294117</v>
      </c>
      <c r="BR79" s="145">
        <f t="shared" ref="BR79:BR92" si="202">IF(BJ79=1,ABS(BQ79*BK79),-ABS(BQ79*BK79))</f>
        <v>-333.87193212237923</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137955.88235294117</v>
      </c>
      <c r="CH79" s="145">
        <f t="shared" si="187"/>
        <v>-777.1536910277091</v>
      </c>
      <c r="CI79" s="145">
        <f t="shared" ref="CI79:CI92" si="204">IF(BY79=1,ABS(CG79*BZ79),-ABS(CG79*BZ79))</f>
        <v>-777.1536910277091</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137955.88235294117</v>
      </c>
      <c r="CY79" s="200">
        <f t="shared" si="192"/>
        <v>927.36028470310805</v>
      </c>
      <c r="CZ79" s="200">
        <f t="shared" ref="CZ79:CZ92" si="207">IF(CP79=1,ABS(CX79*CQ79),-ABS(CX79*CQ79))</f>
        <v>-927.36028470310805</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137955.88235294117</v>
      </c>
      <c r="DP79" s="200">
        <f t="shared" si="197"/>
        <v>1118.5612082673515</v>
      </c>
      <c r="DQ79" s="200">
        <f t="shared" ref="DQ79:DQ92" si="209">IF(DG79=1,ABS(DO79*DH79),-ABS(DO79*DH79))</f>
        <v>-1118.5612082673515</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1273</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1273</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v>1</v>
      </c>
      <c r="MU79" s="244">
        <v>1</v>
      </c>
      <c r="MV79" s="218">
        <v>-1</v>
      </c>
      <c r="MW79" s="245">
        <v>9</v>
      </c>
      <c r="MX79">
        <v>1</v>
      </c>
      <c r="MY79">
        <v>-1</v>
      </c>
      <c r="MZ79" s="218">
        <v>1</v>
      </c>
      <c r="NA79">
        <v>1</v>
      </c>
      <c r="NB79">
        <v>0</v>
      </c>
      <c r="NC79">
        <v>1</v>
      </c>
      <c r="ND79">
        <v>0</v>
      </c>
      <c r="NE79" s="253">
        <v>2.7379610243200001E-3</v>
      </c>
      <c r="NF79" s="206">
        <v>42529</v>
      </c>
      <c r="NG79">
        <v>60</v>
      </c>
      <c r="NH79" t="s">
        <v>1273</v>
      </c>
      <c r="NI79">
        <v>3</v>
      </c>
      <c r="NJ79" s="257">
        <v>2</v>
      </c>
      <c r="NK79">
        <v>2</v>
      </c>
      <c r="NL79" s="139">
        <v>137955.88235294117</v>
      </c>
      <c r="NM79" s="139">
        <v>91970.588235294112</v>
      </c>
      <c r="NN79" s="200">
        <v>377.71782895802824</v>
      </c>
      <c r="NO79" s="200">
        <v>251.81188597201881</v>
      </c>
      <c r="NP79" s="200">
        <v>-377.71782895802824</v>
      </c>
      <c r="NQ79" s="200">
        <v>377.71782895802824</v>
      </c>
      <c r="NR79" s="200">
        <v>-377.71782895802824</v>
      </c>
      <c r="NT79">
        <v>1</v>
      </c>
      <c r="NU79" s="244">
        <v>1</v>
      </c>
      <c r="NV79" s="218">
        <v>-1</v>
      </c>
      <c r="NW79" s="245">
        <v>10</v>
      </c>
      <c r="NX79">
        <v>1</v>
      </c>
      <c r="NY79">
        <v>-1</v>
      </c>
      <c r="NZ79" s="218">
        <v>1</v>
      </c>
      <c r="OA79">
        <v>1</v>
      </c>
      <c r="OB79">
        <v>0</v>
      </c>
      <c r="OC79">
        <v>1</v>
      </c>
      <c r="OD79">
        <v>0</v>
      </c>
      <c r="OE79" s="253">
        <v>4.4972695149400003E-3</v>
      </c>
      <c r="OF79" s="206">
        <v>42529</v>
      </c>
      <c r="OG79">
        <v>60</v>
      </c>
      <c r="OH79" t="s">
        <v>1273</v>
      </c>
      <c r="OI79">
        <v>3</v>
      </c>
      <c r="OJ79" s="257">
        <v>2</v>
      </c>
      <c r="OK79">
        <v>2</v>
      </c>
      <c r="OL79" s="139">
        <v>137955.88235294117</v>
      </c>
      <c r="OM79" s="139">
        <v>91970.588235294112</v>
      </c>
      <c r="ON79" s="200">
        <v>620.42478411253148</v>
      </c>
      <c r="OO79" s="200">
        <v>413.61652274168762</v>
      </c>
      <c r="OP79" s="200">
        <v>-620.42478411253148</v>
      </c>
      <c r="OQ79" s="200">
        <v>620.42478411253148</v>
      </c>
      <c r="OR79" s="200">
        <v>-620.42478411253148</v>
      </c>
      <c r="OT79">
        <f t="shared" ref="OT79:OT92" si="210">NU79</f>
        <v>1</v>
      </c>
      <c r="OU79" s="244">
        <v>-1</v>
      </c>
      <c r="OV79" s="218">
        <v>1</v>
      </c>
      <c r="OW79" s="245">
        <v>-5</v>
      </c>
      <c r="OX79">
        <f t="shared" si="141"/>
        <v>1</v>
      </c>
      <c r="OY79">
        <f t="shared" ref="OY79:OY92" si="211">IF(OW79&lt;0,OV79*-1,OV79)</f>
        <v>-1</v>
      </c>
      <c r="OZ79" s="218"/>
      <c r="PA79">
        <f t="shared" si="138"/>
        <v>0</v>
      </c>
      <c r="PB79">
        <f t="shared" ref="PB79:PB92" si="212">IF(OZ79=OV79,1,0)</f>
        <v>0</v>
      </c>
      <c r="PC79">
        <f t="shared" ref="PC79:PC92" si="213">IF(OZ79=OX79,1,0)</f>
        <v>0</v>
      </c>
      <c r="PD79">
        <f t="shared" ref="PD79:PD92" si="214">IF(OZ79=OY79,1,0)</f>
        <v>0</v>
      </c>
      <c r="PE79" s="253"/>
      <c r="PF79" s="206">
        <v>42537</v>
      </c>
      <c r="PG79">
        <v>60</v>
      </c>
      <c r="PH79" t="str">
        <f t="shared" si="198"/>
        <v>TRUE</v>
      </c>
      <c r="PI79">
        <f>VLOOKUP($A79,'FuturesInfo (3)'!$A$2:$V$80,22)</f>
        <v>3</v>
      </c>
      <c r="PJ79" s="257">
        <v>2</v>
      </c>
      <c r="PK79">
        <f t="shared" ref="PK79:PK92" si="215">IF(PJ79=1,ROUND(PI79*(1+PK$13),0),ROUND(PI79*(1-PK$13),0))</f>
        <v>2</v>
      </c>
      <c r="PL79" s="139">
        <f>VLOOKUP($A79,'FuturesInfo (3)'!$A$2:$O$80,15)*PI79</f>
        <v>137955.88235294117</v>
      </c>
      <c r="PM79" s="139">
        <f>VLOOKUP($A79,'FuturesInfo (3)'!$A$2:$O$80,15)*PK79</f>
        <v>91970.588235294112</v>
      </c>
      <c r="PN79" s="200">
        <f t="shared" ref="PN79:PN92" si="216">IF(PA79=1,ABS(PL79*PE79),-ABS(PL79*PE79))</f>
        <v>0</v>
      </c>
      <c r="PO79" s="200">
        <f t="shared" ref="PO79:PO92" si="217">IF(PA79=1,ABS(PM79*PE79),-ABS(PM79*PE79))</f>
        <v>0</v>
      </c>
      <c r="PP79" s="200">
        <f t="shared" ref="PP79:PP92" si="218">IF(PB79=1,ABS(PL79*PE79),-ABS(PL79*PE79))</f>
        <v>0</v>
      </c>
      <c r="PQ79" s="200">
        <f t="shared" ref="PQ79:PQ92" si="219">IF(PC79=1,ABS(PL79*PE79),-ABS(PL79*PE79))</f>
        <v>0</v>
      </c>
      <c r="PR79" s="200">
        <f t="shared" si="144"/>
        <v>0</v>
      </c>
      <c r="PT79">
        <f t="shared" ref="PT79:PT92" si="220">OU79</f>
        <v>-1</v>
      </c>
      <c r="PU79" s="244"/>
      <c r="PV79" s="218"/>
      <c r="PW79" s="245"/>
      <c r="PX79">
        <f t="shared" si="142"/>
        <v>0</v>
      </c>
      <c r="PY79">
        <f t="shared" ref="PY79:PY92" si="221">IF(PW79&lt;0,PV79*-1,PV79)</f>
        <v>0</v>
      </c>
      <c r="PZ79" s="218"/>
      <c r="QA79">
        <f t="shared" si="139"/>
        <v>1</v>
      </c>
      <c r="QB79">
        <f t="shared" ref="QB79:QB92" si="222">IF(PZ79=PV79,1,0)</f>
        <v>1</v>
      </c>
      <c r="QC79">
        <f t="shared" ref="QC79:QC92" si="223">IF(PZ79=PX79,1,0)</f>
        <v>1</v>
      </c>
      <c r="QD79">
        <f t="shared" ref="QD79:QD92" si="224">IF(PZ79=PY79,1,0)</f>
        <v>1</v>
      </c>
      <c r="QE79" s="253"/>
      <c r="QF79" s="206"/>
      <c r="QG79">
        <v>60</v>
      </c>
      <c r="QH79" t="str">
        <f t="shared" si="199"/>
        <v>FALSE</v>
      </c>
      <c r="QI79">
        <f>VLOOKUP($A79,'FuturesInfo (3)'!$A$2:$V$80,22)</f>
        <v>3</v>
      </c>
      <c r="QJ79" s="257"/>
      <c r="QK79">
        <f t="shared" ref="QK79:QK92" si="225">IF(QJ79=1,ROUND(QI79*(1+QK$13),0),ROUND(QI79*(1-QK$13),0))</f>
        <v>2</v>
      </c>
      <c r="QL79" s="139">
        <f>VLOOKUP($A79,'FuturesInfo (3)'!$A$2:$O$80,15)*QI79</f>
        <v>137955.88235294117</v>
      </c>
      <c r="QM79" s="139">
        <f>VLOOKUP($A79,'FuturesInfo (3)'!$A$2:$O$80,15)*QK79</f>
        <v>91970.588235294112</v>
      </c>
      <c r="QN79" s="200">
        <f t="shared" ref="QN79:QN92" si="226">IF(QA79=1,ABS(QL79*QE79),-ABS(QL79*QE79))</f>
        <v>0</v>
      </c>
      <c r="QO79" s="200">
        <f t="shared" ref="QO79:QO92" si="227">IF(QA79=1,ABS(QM79*QE79),-ABS(QM79*QE79))</f>
        <v>0</v>
      </c>
      <c r="QP79" s="200">
        <f t="shared" ref="QP79:QP92" si="228">IF(QB79=1,ABS(QL79*QE79),-ABS(QL79*QE79))</f>
        <v>0</v>
      </c>
      <c r="QQ79" s="200">
        <f t="shared" ref="QQ79:QQ92" si="229">IF(QC79=1,ABS(QL79*QE79),-ABS(QL79*QE79))</f>
        <v>0</v>
      </c>
      <c r="QR79" s="200">
        <f t="shared" si="145"/>
        <v>0</v>
      </c>
      <c r="QT79">
        <f t="shared" ref="QT79:QT92" si="230">PU79</f>
        <v>0</v>
      </c>
      <c r="QU79" s="244"/>
      <c r="QV79" s="218"/>
      <c r="QW79" s="245"/>
      <c r="QX79">
        <f t="shared" si="143"/>
        <v>0</v>
      </c>
      <c r="QY79">
        <f t="shared" ref="QY79:QY92" si="231">IF(QW79&lt;0,QV79*-1,QV79)</f>
        <v>0</v>
      </c>
      <c r="QZ79" s="218"/>
      <c r="RA79">
        <f t="shared" si="140"/>
        <v>1</v>
      </c>
      <c r="RB79">
        <f t="shared" ref="RB79:RB92" si="232">IF(QZ79=QV79,1,0)</f>
        <v>1</v>
      </c>
      <c r="RC79">
        <f t="shared" ref="RC79:RC92" si="233">IF(QZ79=QX79,1,0)</f>
        <v>1</v>
      </c>
      <c r="RD79">
        <f t="shared" ref="RD79:RD92" si="234">IF(QZ79=QY79,1,0)</f>
        <v>1</v>
      </c>
      <c r="RE79" s="253"/>
      <c r="RF79" s="206"/>
      <c r="RG79">
        <v>60</v>
      </c>
      <c r="RH79" t="str">
        <f t="shared" si="200"/>
        <v>FALSE</v>
      </c>
      <c r="RI79">
        <f>VLOOKUP($A79,'FuturesInfo (3)'!$A$2:$V$80,22)</f>
        <v>3</v>
      </c>
      <c r="RJ79" s="257"/>
      <c r="RK79">
        <f t="shared" ref="RK79:RK92" si="235">IF(RJ79=1,ROUND(RI79*(1+RK$13),0),ROUND(RI79*(1-RK$13),0))</f>
        <v>2</v>
      </c>
      <c r="RL79" s="139">
        <f>VLOOKUP($A79,'FuturesInfo (3)'!$A$2:$O$80,15)*RI79</f>
        <v>137955.88235294117</v>
      </c>
      <c r="RM79" s="139">
        <f>VLOOKUP($A79,'FuturesInfo (3)'!$A$2:$O$80,15)*RK79</f>
        <v>91970.588235294112</v>
      </c>
      <c r="RN79" s="200">
        <f t="shared" ref="RN79:RN92" si="236">IF(RA79=1,ABS(RL79*RE79),-ABS(RL79*RE79))</f>
        <v>0</v>
      </c>
      <c r="RO79" s="200">
        <f t="shared" ref="RO79:RO92" si="237">IF(RA79=1,ABS(RM79*RE79),-ABS(RM79*RE79))</f>
        <v>0</v>
      </c>
      <c r="RP79" s="200">
        <f t="shared" ref="RP79:RP92" si="238">IF(RB79=1,ABS(RL79*RE79),-ABS(RL79*RE79))</f>
        <v>0</v>
      </c>
      <c r="RQ79" s="200">
        <f t="shared" ref="RQ79:RQ92" si="239">IF(RC79=1,ABS(RL79*RE79),-ABS(RL79*RE79))</f>
        <v>0</v>
      </c>
      <c r="RR79" s="200">
        <f t="shared" si="146"/>
        <v>0</v>
      </c>
    </row>
    <row r="80" spans="1:486"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5</v>
      </c>
      <c r="BP80">
        <f t="shared" si="160"/>
        <v>5</v>
      </c>
      <c r="BQ80" s="139">
        <f>VLOOKUP($A80,'FuturesInfo (3)'!$A$2:$O$80,15)*BP80</f>
        <v>159750</v>
      </c>
      <c r="BR80" s="145">
        <f t="shared" si="202"/>
        <v>-152.28789323172975</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5</v>
      </c>
      <c r="CE80">
        <f t="shared" si="186"/>
        <v>5</v>
      </c>
      <c r="CF80">
        <f t="shared" si="186"/>
        <v>5</v>
      </c>
      <c r="CG80" s="139">
        <f>VLOOKUP($A80,'FuturesInfo (3)'!$A$2:$O$80,15)*CE80</f>
        <v>159750</v>
      </c>
      <c r="CH80" s="145">
        <f t="shared" si="187"/>
        <v>812.97709923615753</v>
      </c>
      <c r="CI80" s="145">
        <f t="shared" si="204"/>
        <v>812.97709923615753</v>
      </c>
      <c r="CK80">
        <f t="shared" si="188"/>
        <v>1</v>
      </c>
      <c r="CL80">
        <v>1</v>
      </c>
      <c r="CM80">
        <v>1</v>
      </c>
      <c r="CN80">
        <v>-1</v>
      </c>
      <c r="CO80">
        <f t="shared" si="205"/>
        <v>0</v>
      </c>
      <c r="CP80">
        <f t="shared" si="189"/>
        <v>0</v>
      </c>
      <c r="CQ80" s="1">
        <v>-1.89873417722E-3</v>
      </c>
      <c r="CR80" s="2">
        <v>20</v>
      </c>
      <c r="CS80">
        <v>60</v>
      </c>
      <c r="CT80" t="str">
        <f t="shared" si="190"/>
        <v>TRUE</v>
      </c>
      <c r="CU80">
        <f>VLOOKUP($A80,'FuturesInfo (3)'!$A$2:$V$80,22)</f>
        <v>5</v>
      </c>
      <c r="CV80">
        <f t="shared" si="191"/>
        <v>6</v>
      </c>
      <c r="CW80">
        <f t="shared" si="206"/>
        <v>5</v>
      </c>
      <c r="CX80" s="139">
        <f>VLOOKUP($A80,'FuturesInfo (3)'!$A$2:$O$80,15)*CW80</f>
        <v>159750</v>
      </c>
      <c r="CY80" s="200">
        <f t="shared" si="192"/>
        <v>-303.32278481089497</v>
      </c>
      <c r="CZ80" s="200">
        <f t="shared" si="207"/>
        <v>-303.32278481089497</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5</v>
      </c>
      <c r="DM80">
        <f t="shared" si="196"/>
        <v>4</v>
      </c>
      <c r="DN80">
        <f t="shared" si="208"/>
        <v>5</v>
      </c>
      <c r="DO80" s="139">
        <f>VLOOKUP($A80,'FuturesInfo (3)'!$A$2:$O$80,15)*DN80</f>
        <v>159750</v>
      </c>
      <c r="DP80" s="200">
        <f t="shared" si="197"/>
        <v>2025.9987317709752</v>
      </c>
      <c r="DQ80" s="200">
        <f t="shared" si="209"/>
        <v>-2025.9987317709752</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1273</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1273</v>
      </c>
      <c r="MI80">
        <v>4</v>
      </c>
      <c r="MJ80" s="257">
        <v>2</v>
      </c>
      <c r="MK80">
        <v>5</v>
      </c>
      <c r="ML80" s="139">
        <v>127720</v>
      </c>
      <c r="MM80" s="139">
        <v>159650</v>
      </c>
      <c r="MN80" s="200">
        <v>-764.549464398292</v>
      </c>
      <c r="MO80" s="200">
        <v>-955.686830497865</v>
      </c>
      <c r="MP80" s="200">
        <v>-764.549464398292</v>
      </c>
      <c r="MQ80" s="200">
        <v>-764.549464398292</v>
      </c>
      <c r="MR80" s="200">
        <v>-764.549464398292</v>
      </c>
      <c r="MT80">
        <v>-1</v>
      </c>
      <c r="MU80" s="244">
        <v>-1</v>
      </c>
      <c r="MV80" s="218">
        <v>-1</v>
      </c>
      <c r="MW80" s="245">
        <v>-3</v>
      </c>
      <c r="MX80">
        <v>1</v>
      </c>
      <c r="MY80">
        <v>1</v>
      </c>
      <c r="MZ80" s="218">
        <v>-1</v>
      </c>
      <c r="NA80">
        <v>1</v>
      </c>
      <c r="NB80">
        <v>1</v>
      </c>
      <c r="NC80">
        <v>0</v>
      </c>
      <c r="ND80">
        <v>0</v>
      </c>
      <c r="NE80" s="253">
        <v>-6.2637018477900005E-4</v>
      </c>
      <c r="NF80" s="206">
        <v>42529</v>
      </c>
      <c r="NG80">
        <v>60</v>
      </c>
      <c r="NH80" t="s">
        <v>1273</v>
      </c>
      <c r="NI80">
        <v>5</v>
      </c>
      <c r="NJ80" s="257">
        <v>1</v>
      </c>
      <c r="NK80">
        <v>6</v>
      </c>
      <c r="NL80" s="139">
        <v>159750</v>
      </c>
      <c r="NM80" s="139">
        <v>191700</v>
      </c>
      <c r="NN80" s="200">
        <v>100.06263701844526</v>
      </c>
      <c r="NO80" s="200">
        <v>120.07516442213431</v>
      </c>
      <c r="NP80" s="200">
        <v>100.06263701844526</v>
      </c>
      <c r="NQ80" s="200">
        <v>-100.06263701844526</v>
      </c>
      <c r="NR80" s="200">
        <v>-100.06263701844526</v>
      </c>
      <c r="NT80">
        <v>-1</v>
      </c>
      <c r="NU80" s="244">
        <v>1</v>
      </c>
      <c r="NV80" s="218">
        <v>-1</v>
      </c>
      <c r="NW80" s="245">
        <v>4</v>
      </c>
      <c r="NX80">
        <v>1</v>
      </c>
      <c r="NY80">
        <v>-1</v>
      </c>
      <c r="NZ80" s="218">
        <v>1</v>
      </c>
      <c r="OA80">
        <v>1</v>
      </c>
      <c r="OB80">
        <v>0</v>
      </c>
      <c r="OC80">
        <v>1</v>
      </c>
      <c r="OD80">
        <v>0</v>
      </c>
      <c r="OE80" s="253">
        <v>1.2535255405799999E-3</v>
      </c>
      <c r="OF80" s="206">
        <v>42537</v>
      </c>
      <c r="OG80">
        <v>60</v>
      </c>
      <c r="OH80" t="s">
        <v>1273</v>
      </c>
      <c r="OI80">
        <v>5</v>
      </c>
      <c r="OJ80" s="257">
        <v>1</v>
      </c>
      <c r="OK80">
        <v>6</v>
      </c>
      <c r="OL80" s="139">
        <v>159750</v>
      </c>
      <c r="OM80" s="139">
        <v>191700</v>
      </c>
      <c r="ON80" s="200">
        <v>200.25070510765499</v>
      </c>
      <c r="OO80" s="200">
        <v>240.300846129186</v>
      </c>
      <c r="OP80" s="200">
        <v>-200.25070510765499</v>
      </c>
      <c r="OQ80" s="200">
        <v>200.25070510765499</v>
      </c>
      <c r="OR80" s="200">
        <v>-200.25070510765499</v>
      </c>
      <c r="OT80">
        <f t="shared" si="210"/>
        <v>1</v>
      </c>
      <c r="OU80" s="244">
        <v>-1</v>
      </c>
      <c r="OV80" s="218">
        <v>1</v>
      </c>
      <c r="OW80" s="245">
        <v>-1</v>
      </c>
      <c r="OX80">
        <f t="shared" si="141"/>
        <v>1</v>
      </c>
      <c r="OY80">
        <f t="shared" si="211"/>
        <v>-1</v>
      </c>
      <c r="OZ80" s="218"/>
      <c r="PA80">
        <f t="shared" si="138"/>
        <v>0</v>
      </c>
      <c r="PB80">
        <f t="shared" si="212"/>
        <v>0</v>
      </c>
      <c r="PC80">
        <f t="shared" si="213"/>
        <v>0</v>
      </c>
      <c r="PD80">
        <f t="shared" si="214"/>
        <v>0</v>
      </c>
      <c r="PE80" s="253"/>
      <c r="PF80" s="206">
        <v>42537</v>
      </c>
      <c r="PG80">
        <v>60</v>
      </c>
      <c r="PH80" t="str">
        <f t="shared" si="198"/>
        <v>TRUE</v>
      </c>
      <c r="PI80">
        <f>VLOOKUP($A80,'FuturesInfo (3)'!$A$2:$V$80,22)</f>
        <v>5</v>
      </c>
      <c r="PJ80" s="257">
        <v>2</v>
      </c>
      <c r="PK80">
        <f t="shared" si="215"/>
        <v>4</v>
      </c>
      <c r="PL80" s="139">
        <f>VLOOKUP($A80,'FuturesInfo (3)'!$A$2:$O$80,15)*PI80</f>
        <v>159750</v>
      </c>
      <c r="PM80" s="139">
        <f>VLOOKUP($A80,'FuturesInfo (3)'!$A$2:$O$80,15)*PK80</f>
        <v>127800</v>
      </c>
      <c r="PN80" s="200">
        <f t="shared" si="216"/>
        <v>0</v>
      </c>
      <c r="PO80" s="200">
        <f t="shared" si="217"/>
        <v>0</v>
      </c>
      <c r="PP80" s="200">
        <f t="shared" si="218"/>
        <v>0</v>
      </c>
      <c r="PQ80" s="200">
        <f t="shared" si="219"/>
        <v>0</v>
      </c>
      <c r="PR80" s="200">
        <f t="shared" si="144"/>
        <v>0</v>
      </c>
      <c r="PT80">
        <f t="shared" si="220"/>
        <v>-1</v>
      </c>
      <c r="PU80" s="244"/>
      <c r="PV80" s="218"/>
      <c r="PW80" s="245"/>
      <c r="PX80">
        <f t="shared" si="142"/>
        <v>0</v>
      </c>
      <c r="PY80">
        <f t="shared" si="221"/>
        <v>0</v>
      </c>
      <c r="PZ80" s="218"/>
      <c r="QA80">
        <f t="shared" si="139"/>
        <v>1</v>
      </c>
      <c r="QB80">
        <f t="shared" si="222"/>
        <v>1</v>
      </c>
      <c r="QC80">
        <f t="shared" si="223"/>
        <v>1</v>
      </c>
      <c r="QD80">
        <f t="shared" si="224"/>
        <v>1</v>
      </c>
      <c r="QE80" s="253"/>
      <c r="QF80" s="206"/>
      <c r="QG80">
        <v>60</v>
      </c>
      <c r="QH80" t="str">
        <f t="shared" si="199"/>
        <v>FALSE</v>
      </c>
      <c r="QI80">
        <f>VLOOKUP($A80,'FuturesInfo (3)'!$A$2:$V$80,22)</f>
        <v>5</v>
      </c>
      <c r="QJ80" s="257"/>
      <c r="QK80">
        <f t="shared" si="225"/>
        <v>4</v>
      </c>
      <c r="QL80" s="139">
        <f>VLOOKUP($A80,'FuturesInfo (3)'!$A$2:$O$80,15)*QI80</f>
        <v>159750</v>
      </c>
      <c r="QM80" s="139">
        <f>VLOOKUP($A80,'FuturesInfo (3)'!$A$2:$O$80,15)*QK80</f>
        <v>127800</v>
      </c>
      <c r="QN80" s="200">
        <f t="shared" si="226"/>
        <v>0</v>
      </c>
      <c r="QO80" s="200">
        <f t="shared" si="227"/>
        <v>0</v>
      </c>
      <c r="QP80" s="200">
        <f t="shared" si="228"/>
        <v>0</v>
      </c>
      <c r="QQ80" s="200">
        <f t="shared" si="229"/>
        <v>0</v>
      </c>
      <c r="QR80" s="200">
        <f t="shared" si="145"/>
        <v>0</v>
      </c>
      <c r="QT80">
        <f t="shared" si="230"/>
        <v>0</v>
      </c>
      <c r="QU80" s="244"/>
      <c r="QV80" s="218"/>
      <c r="QW80" s="245"/>
      <c r="QX80">
        <f t="shared" si="143"/>
        <v>0</v>
      </c>
      <c r="QY80">
        <f t="shared" si="231"/>
        <v>0</v>
      </c>
      <c r="QZ80" s="218"/>
      <c r="RA80">
        <f t="shared" si="140"/>
        <v>1</v>
      </c>
      <c r="RB80">
        <f t="shared" si="232"/>
        <v>1</v>
      </c>
      <c r="RC80">
        <f t="shared" si="233"/>
        <v>1</v>
      </c>
      <c r="RD80">
        <f t="shared" si="234"/>
        <v>1</v>
      </c>
      <c r="RE80" s="253"/>
      <c r="RF80" s="206"/>
      <c r="RG80">
        <v>60</v>
      </c>
      <c r="RH80" t="str">
        <f t="shared" si="200"/>
        <v>FALSE</v>
      </c>
      <c r="RI80">
        <f>VLOOKUP($A80,'FuturesInfo (3)'!$A$2:$V$80,22)</f>
        <v>5</v>
      </c>
      <c r="RJ80" s="257"/>
      <c r="RK80">
        <f t="shared" si="235"/>
        <v>4</v>
      </c>
      <c r="RL80" s="139">
        <f>VLOOKUP($A80,'FuturesInfo (3)'!$A$2:$O$80,15)*RI80</f>
        <v>159750</v>
      </c>
      <c r="RM80" s="139">
        <f>VLOOKUP($A80,'FuturesInfo (3)'!$A$2:$O$80,15)*RK80</f>
        <v>127800</v>
      </c>
      <c r="RN80" s="200">
        <f t="shared" si="236"/>
        <v>0</v>
      </c>
      <c r="RO80" s="200">
        <f t="shared" si="237"/>
        <v>0</v>
      </c>
      <c r="RP80" s="200">
        <f t="shared" si="238"/>
        <v>0</v>
      </c>
      <c r="RQ80" s="200">
        <f t="shared" si="239"/>
        <v>0</v>
      </c>
      <c r="RR80" s="200">
        <f t="shared" si="146"/>
        <v>0</v>
      </c>
    </row>
    <row r="81" spans="1:486"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3</v>
      </c>
      <c r="BP81">
        <f t="shared" si="160"/>
        <v>3</v>
      </c>
      <c r="BQ81" s="139">
        <f>VLOOKUP($A81,'FuturesInfo (3)'!$A$2:$O$80,15)*BP81</f>
        <v>101386.6407</v>
      </c>
      <c r="BR81" s="145">
        <f t="shared" si="202"/>
        <v>-167.52584385315572</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3</v>
      </c>
      <c r="CE81">
        <f t="shared" si="186"/>
        <v>3</v>
      </c>
      <c r="CF81">
        <f t="shared" si="186"/>
        <v>3</v>
      </c>
      <c r="CG81" s="139">
        <f>VLOOKUP($A81,'FuturesInfo (3)'!$A$2:$O$80,15)*CE81</f>
        <v>101386.6407</v>
      </c>
      <c r="CH81" s="145">
        <f t="shared" si="187"/>
        <v>1404.8957140851842</v>
      </c>
      <c r="CI81" s="145">
        <f t="shared" si="204"/>
        <v>1404.8957140851842</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3</v>
      </c>
      <c r="CV81">
        <f t="shared" si="191"/>
        <v>4</v>
      </c>
      <c r="CW81">
        <f t="shared" si="206"/>
        <v>3</v>
      </c>
      <c r="CX81" s="139">
        <f>VLOOKUP($A81,'FuturesInfo (3)'!$A$2:$O$80,15)*CW81</f>
        <v>101386.6407</v>
      </c>
      <c r="CY81" s="200">
        <f t="shared" si="192"/>
        <v>-407.03903927782648</v>
      </c>
      <c r="CZ81" s="200">
        <f t="shared" si="207"/>
        <v>-407.03903927782648</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3</v>
      </c>
      <c r="DM81">
        <f t="shared" si="196"/>
        <v>2</v>
      </c>
      <c r="DN81">
        <f t="shared" si="208"/>
        <v>3</v>
      </c>
      <c r="DO81" s="139">
        <f>VLOOKUP($A81,'FuturesInfo (3)'!$A$2:$O$80,15)*DN81</f>
        <v>101386.6407</v>
      </c>
      <c r="DP81" s="200">
        <f t="shared" si="197"/>
        <v>1283.8028479190975</v>
      </c>
      <c r="DQ81" s="200">
        <f t="shared" si="209"/>
        <v>-1283.8028479190975</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1273</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1273</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v>1</v>
      </c>
      <c r="MU81" s="244">
        <v>1</v>
      </c>
      <c r="MV81" s="218">
        <v>-1</v>
      </c>
      <c r="MW81" s="245">
        <v>-2</v>
      </c>
      <c r="MX81">
        <v>1</v>
      </c>
      <c r="MY81">
        <v>1</v>
      </c>
      <c r="MZ81" s="218">
        <v>1</v>
      </c>
      <c r="NA81">
        <v>1</v>
      </c>
      <c r="NB81">
        <v>0</v>
      </c>
      <c r="NC81">
        <v>1</v>
      </c>
      <c r="ND81">
        <v>1</v>
      </c>
      <c r="NE81" s="253">
        <v>8.4260195483700003E-3</v>
      </c>
      <c r="NF81" s="206">
        <v>42535</v>
      </c>
      <c r="NG81">
        <v>60</v>
      </c>
      <c r="NH81" t="s">
        <v>1273</v>
      </c>
      <c r="NI81">
        <v>3</v>
      </c>
      <c r="NJ81" s="257">
        <v>2</v>
      </c>
      <c r="NK81">
        <v>2</v>
      </c>
      <c r="NL81" s="139">
        <v>103379.01209999999</v>
      </c>
      <c r="NM81" s="139">
        <v>68919.34139999999</v>
      </c>
      <c r="NN81" s="200">
        <v>871.07357684577869</v>
      </c>
      <c r="NO81" s="200">
        <v>580.71571789718575</v>
      </c>
      <c r="NP81" s="200">
        <v>-871.07357684577869</v>
      </c>
      <c r="NQ81" s="200">
        <v>871.07357684577869</v>
      </c>
      <c r="NR81" s="200">
        <v>871.07357684577869</v>
      </c>
      <c r="NT81">
        <v>1</v>
      </c>
      <c r="NU81" s="244">
        <v>1</v>
      </c>
      <c r="NV81" s="218">
        <v>-1</v>
      </c>
      <c r="NW81" s="245">
        <v>-3</v>
      </c>
      <c r="NX81">
        <v>1</v>
      </c>
      <c r="NY81">
        <v>1</v>
      </c>
      <c r="NZ81" s="218">
        <v>1</v>
      </c>
      <c r="OA81">
        <v>1</v>
      </c>
      <c r="OB81">
        <v>0</v>
      </c>
      <c r="OC81">
        <v>1</v>
      </c>
      <c r="OD81">
        <v>1</v>
      </c>
      <c r="OE81" s="253">
        <v>1.1697860962600001E-2</v>
      </c>
      <c r="OF81" s="206">
        <v>42535</v>
      </c>
      <c r="OG81">
        <v>60</v>
      </c>
      <c r="OH81" t="s">
        <v>1273</v>
      </c>
      <c r="OI81">
        <v>3</v>
      </c>
      <c r="OJ81" s="257">
        <v>2</v>
      </c>
      <c r="OK81">
        <v>2</v>
      </c>
      <c r="OL81" s="139">
        <v>103379.01209999999</v>
      </c>
      <c r="OM81" s="139">
        <v>68919.34139999999</v>
      </c>
      <c r="ON81" s="200">
        <v>1209.3133099967431</v>
      </c>
      <c r="OO81" s="200">
        <v>806.20887333116195</v>
      </c>
      <c r="OP81" s="200">
        <v>-1209.3133099967431</v>
      </c>
      <c r="OQ81" s="200">
        <v>1209.3133099967431</v>
      </c>
      <c r="OR81" s="200">
        <v>1209.3133099967431</v>
      </c>
      <c r="OT81">
        <f t="shared" si="210"/>
        <v>1</v>
      </c>
      <c r="OU81" s="244">
        <v>1</v>
      </c>
      <c r="OV81" s="218">
        <v>1</v>
      </c>
      <c r="OW81" s="245">
        <v>-4</v>
      </c>
      <c r="OX81">
        <f t="shared" si="141"/>
        <v>1</v>
      </c>
      <c r="OY81">
        <f t="shared" si="211"/>
        <v>-1</v>
      </c>
      <c r="OZ81" s="218"/>
      <c r="PA81">
        <f t="shared" ref="PA81:PA92" si="243">IF(OU81=OZ81,1,0)</f>
        <v>0</v>
      </c>
      <c r="PB81">
        <f t="shared" si="212"/>
        <v>0</v>
      </c>
      <c r="PC81">
        <f t="shared" si="213"/>
        <v>0</v>
      </c>
      <c r="PD81">
        <f t="shared" si="214"/>
        <v>0</v>
      </c>
      <c r="PE81" s="253"/>
      <c r="PF81" s="206">
        <v>42538</v>
      </c>
      <c r="PG81">
        <v>60</v>
      </c>
      <c r="PH81" t="str">
        <f t="shared" si="198"/>
        <v>TRUE</v>
      </c>
      <c r="PI81">
        <f>VLOOKUP($A81,'FuturesInfo (3)'!$A$2:$V$80,22)</f>
        <v>3</v>
      </c>
      <c r="PJ81" s="257">
        <v>2</v>
      </c>
      <c r="PK81">
        <f t="shared" si="215"/>
        <v>2</v>
      </c>
      <c r="PL81" s="139">
        <f>VLOOKUP($A81,'FuturesInfo (3)'!$A$2:$O$80,15)*PI81</f>
        <v>101386.6407</v>
      </c>
      <c r="PM81" s="139">
        <f>VLOOKUP($A81,'FuturesInfo (3)'!$A$2:$O$80,15)*PK81</f>
        <v>67591.093800000002</v>
      </c>
      <c r="PN81" s="200">
        <f t="shared" si="216"/>
        <v>0</v>
      </c>
      <c r="PO81" s="200">
        <f t="shared" si="217"/>
        <v>0</v>
      </c>
      <c r="PP81" s="200">
        <f t="shared" si="218"/>
        <v>0</v>
      </c>
      <c r="PQ81" s="200">
        <f t="shared" si="219"/>
        <v>0</v>
      </c>
      <c r="PR81" s="200">
        <f t="shared" si="144"/>
        <v>0</v>
      </c>
      <c r="PT81">
        <f t="shared" si="220"/>
        <v>1</v>
      </c>
      <c r="PU81" s="244"/>
      <c r="PV81" s="218"/>
      <c r="PW81" s="245"/>
      <c r="PX81">
        <f t="shared" si="142"/>
        <v>0</v>
      </c>
      <c r="PY81">
        <f t="shared" si="221"/>
        <v>0</v>
      </c>
      <c r="PZ81" s="218"/>
      <c r="QA81">
        <f t="shared" ref="QA81:QA92" si="244">IF(PU81=PZ81,1,0)</f>
        <v>1</v>
      </c>
      <c r="QB81">
        <f t="shared" si="222"/>
        <v>1</v>
      </c>
      <c r="QC81">
        <f t="shared" si="223"/>
        <v>1</v>
      </c>
      <c r="QD81">
        <f t="shared" si="224"/>
        <v>1</v>
      </c>
      <c r="QE81" s="253"/>
      <c r="QF81" s="206"/>
      <c r="QG81">
        <v>60</v>
      </c>
      <c r="QH81" t="str">
        <f t="shared" si="199"/>
        <v>FALSE</v>
      </c>
      <c r="QI81">
        <f>VLOOKUP($A81,'FuturesInfo (3)'!$A$2:$V$80,22)</f>
        <v>3</v>
      </c>
      <c r="QJ81" s="257"/>
      <c r="QK81">
        <f t="shared" si="225"/>
        <v>2</v>
      </c>
      <c r="QL81" s="139">
        <f>VLOOKUP($A81,'FuturesInfo (3)'!$A$2:$O$80,15)*QI81</f>
        <v>101386.6407</v>
      </c>
      <c r="QM81" s="139">
        <f>VLOOKUP($A81,'FuturesInfo (3)'!$A$2:$O$80,15)*QK81</f>
        <v>67591.093800000002</v>
      </c>
      <c r="QN81" s="200">
        <f t="shared" si="226"/>
        <v>0</v>
      </c>
      <c r="QO81" s="200">
        <f t="shared" si="227"/>
        <v>0</v>
      </c>
      <c r="QP81" s="200">
        <f t="shared" si="228"/>
        <v>0</v>
      </c>
      <c r="QQ81" s="200">
        <f t="shared" si="229"/>
        <v>0</v>
      </c>
      <c r="QR81" s="200">
        <f t="shared" si="145"/>
        <v>0</v>
      </c>
      <c r="QT81">
        <f t="shared" si="230"/>
        <v>0</v>
      </c>
      <c r="QU81" s="244"/>
      <c r="QV81" s="218"/>
      <c r="QW81" s="245"/>
      <c r="QX81">
        <f t="shared" si="143"/>
        <v>0</v>
      </c>
      <c r="QY81">
        <f t="shared" si="231"/>
        <v>0</v>
      </c>
      <c r="QZ81" s="218"/>
      <c r="RA81">
        <f t="shared" ref="RA81:RA92" si="245">IF(QU81=QZ81,1,0)</f>
        <v>1</v>
      </c>
      <c r="RB81">
        <f t="shared" si="232"/>
        <v>1</v>
      </c>
      <c r="RC81">
        <f t="shared" si="233"/>
        <v>1</v>
      </c>
      <c r="RD81">
        <f t="shared" si="234"/>
        <v>1</v>
      </c>
      <c r="RE81" s="253"/>
      <c r="RF81" s="206"/>
      <c r="RG81">
        <v>60</v>
      </c>
      <c r="RH81" t="str">
        <f t="shared" si="200"/>
        <v>FALSE</v>
      </c>
      <c r="RI81">
        <f>VLOOKUP($A81,'FuturesInfo (3)'!$A$2:$V$80,22)</f>
        <v>3</v>
      </c>
      <c r="RJ81" s="257"/>
      <c r="RK81">
        <f t="shared" si="235"/>
        <v>2</v>
      </c>
      <c r="RL81" s="139">
        <f>VLOOKUP($A81,'FuturesInfo (3)'!$A$2:$O$80,15)*RI81</f>
        <v>101386.6407</v>
      </c>
      <c r="RM81" s="139">
        <f>VLOOKUP($A81,'FuturesInfo (3)'!$A$2:$O$80,15)*RK81</f>
        <v>67591.093800000002</v>
      </c>
      <c r="RN81" s="200">
        <f t="shared" si="236"/>
        <v>0</v>
      </c>
      <c r="RO81" s="200">
        <f t="shared" si="237"/>
        <v>0</v>
      </c>
      <c r="RP81" s="200">
        <f t="shared" si="238"/>
        <v>0</v>
      </c>
      <c r="RQ81" s="200">
        <f t="shared" si="239"/>
        <v>0</v>
      </c>
      <c r="RR81" s="200">
        <f t="shared" si="146"/>
        <v>0</v>
      </c>
    </row>
    <row r="82" spans="1:486"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1</v>
      </c>
      <c r="BP82">
        <f t="shared" si="160"/>
        <v>1</v>
      </c>
      <c r="BQ82" s="139">
        <f>VLOOKUP($A82,'FuturesInfo (3)'!$A$2:$O$80,15)*BP82</f>
        <v>116980</v>
      </c>
      <c r="BR82" s="145">
        <f t="shared" si="202"/>
        <v>966.8600947049697</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116980</v>
      </c>
      <c r="CH82" s="145">
        <f t="shared" si="187"/>
        <v>-908.98983861342754</v>
      </c>
      <c r="CI82" s="145">
        <f t="shared" si="204"/>
        <v>908.98983861342754</v>
      </c>
      <c r="CK82">
        <f t="shared" si="188"/>
        <v>1</v>
      </c>
      <c r="CL82">
        <v>1</v>
      </c>
      <c r="CM82">
        <v>-1</v>
      </c>
      <c r="CN82">
        <v>1</v>
      </c>
      <c r="CO82">
        <f t="shared" si="205"/>
        <v>1</v>
      </c>
      <c r="CP82">
        <f t="shared" si="189"/>
        <v>0</v>
      </c>
      <c r="CQ82" s="1">
        <v>1.23063683305E-2</v>
      </c>
      <c r="CR82" s="2">
        <v>10</v>
      </c>
      <c r="CS82">
        <v>60</v>
      </c>
      <c r="CT82" t="str">
        <f t="shared" si="190"/>
        <v>TRUE</v>
      </c>
      <c r="CU82">
        <f>VLOOKUP($A82,'FuturesInfo (3)'!$A$2:$V$80,22)</f>
        <v>1</v>
      </c>
      <c r="CV82">
        <f t="shared" si="191"/>
        <v>1</v>
      </c>
      <c r="CW82">
        <f t="shared" si="206"/>
        <v>1</v>
      </c>
      <c r="CX82" s="139">
        <f>VLOOKUP($A82,'FuturesInfo (3)'!$A$2:$O$80,15)*CW82</f>
        <v>116980</v>
      </c>
      <c r="CY82" s="200">
        <f t="shared" si="192"/>
        <v>1439.5989673018901</v>
      </c>
      <c r="CZ82" s="200">
        <f t="shared" si="207"/>
        <v>-1439.5989673018901</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8"/>
        <v>1</v>
      </c>
      <c r="DO82" s="139">
        <f>VLOOKUP($A82,'FuturesInfo (3)'!$A$2:$O$80,15)*DN82</f>
        <v>116980</v>
      </c>
      <c r="DP82" s="200">
        <f t="shared" si="197"/>
        <v>308.28700161536182</v>
      </c>
      <c r="DQ82" s="200">
        <f t="shared" si="209"/>
        <v>-308.28700161536182</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1273</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1273</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v>1</v>
      </c>
      <c r="MU82" s="244">
        <v>1</v>
      </c>
      <c r="MV82" s="218">
        <v>1</v>
      </c>
      <c r="MW82" s="245">
        <v>9</v>
      </c>
      <c r="MX82">
        <v>-1</v>
      </c>
      <c r="MY82">
        <v>1</v>
      </c>
      <c r="MZ82" s="218">
        <v>-1</v>
      </c>
      <c r="NA82">
        <v>0</v>
      </c>
      <c r="NB82">
        <v>0</v>
      </c>
      <c r="NC82">
        <v>1</v>
      </c>
      <c r="ND82">
        <v>0</v>
      </c>
      <c r="NE82" s="253">
        <v>-4.7017849368699996E-3</v>
      </c>
      <c r="NF82" s="206">
        <v>42529</v>
      </c>
      <c r="NG82">
        <v>60</v>
      </c>
      <c r="NH82" t="s">
        <v>1273</v>
      </c>
      <c r="NI82">
        <v>1</v>
      </c>
      <c r="NJ82" s="257">
        <v>1</v>
      </c>
      <c r="NK82">
        <v>1</v>
      </c>
      <c r="NL82" s="139">
        <v>116980</v>
      </c>
      <c r="NM82" s="139">
        <v>116980</v>
      </c>
      <c r="NN82" s="200">
        <v>-550.01480191505254</v>
      </c>
      <c r="NO82" s="200">
        <v>-550.01480191505254</v>
      </c>
      <c r="NP82" s="200">
        <v>-550.01480191505254</v>
      </c>
      <c r="NQ82" s="200">
        <v>550.01480191505254</v>
      </c>
      <c r="NR82" s="200">
        <v>-550.01480191505254</v>
      </c>
      <c r="NT82">
        <v>1</v>
      </c>
      <c r="NU82" s="244">
        <v>-1</v>
      </c>
      <c r="NV82" s="218">
        <v>1</v>
      </c>
      <c r="NW82" s="245">
        <v>10</v>
      </c>
      <c r="NX82">
        <v>-1</v>
      </c>
      <c r="NY82">
        <v>1</v>
      </c>
      <c r="NZ82" s="218">
        <v>1</v>
      </c>
      <c r="OA82">
        <v>0</v>
      </c>
      <c r="OB82">
        <v>1</v>
      </c>
      <c r="OC82">
        <v>0</v>
      </c>
      <c r="OD82">
        <v>1</v>
      </c>
      <c r="OE82" s="253">
        <v>2.3357536523499998E-2</v>
      </c>
      <c r="OF82" s="206">
        <v>42529</v>
      </c>
      <c r="OG82">
        <v>60</v>
      </c>
      <c r="OH82" t="s">
        <v>1273</v>
      </c>
      <c r="OI82">
        <v>1</v>
      </c>
      <c r="OJ82" s="257">
        <v>2</v>
      </c>
      <c r="OK82">
        <v>1</v>
      </c>
      <c r="OL82" s="139">
        <v>116980</v>
      </c>
      <c r="OM82" s="139">
        <v>116980</v>
      </c>
      <c r="ON82" s="200">
        <v>-2732.36462251903</v>
      </c>
      <c r="OO82" s="200">
        <v>-2732.36462251903</v>
      </c>
      <c r="OP82" s="200">
        <v>2732.36462251903</v>
      </c>
      <c r="OQ82" s="200">
        <v>-2732.36462251903</v>
      </c>
      <c r="OR82" s="200">
        <v>2732.36462251903</v>
      </c>
      <c r="OT82">
        <f t="shared" si="210"/>
        <v>-1</v>
      </c>
      <c r="OU82" s="244">
        <v>1</v>
      </c>
      <c r="OV82" s="218">
        <v>1</v>
      </c>
      <c r="OW82" s="245">
        <v>-4</v>
      </c>
      <c r="OX82">
        <f t="shared" si="141"/>
        <v>1</v>
      </c>
      <c r="OY82">
        <f t="shared" si="211"/>
        <v>-1</v>
      </c>
      <c r="OZ82" s="218"/>
      <c r="PA82">
        <f t="shared" si="243"/>
        <v>0</v>
      </c>
      <c r="PB82">
        <f t="shared" si="212"/>
        <v>0</v>
      </c>
      <c r="PC82">
        <f t="shared" si="213"/>
        <v>0</v>
      </c>
      <c r="PD82">
        <f t="shared" si="214"/>
        <v>0</v>
      </c>
      <c r="PE82" s="253"/>
      <c r="PF82" s="206">
        <v>42538</v>
      </c>
      <c r="PG82">
        <v>60</v>
      </c>
      <c r="PH82" t="str">
        <f t="shared" si="198"/>
        <v>TRUE</v>
      </c>
      <c r="PI82">
        <f>VLOOKUP($A82,'FuturesInfo (3)'!$A$2:$V$80,22)</f>
        <v>1</v>
      </c>
      <c r="PJ82" s="257">
        <v>2</v>
      </c>
      <c r="PK82">
        <f t="shared" si="215"/>
        <v>1</v>
      </c>
      <c r="PL82" s="139">
        <f>VLOOKUP($A82,'FuturesInfo (3)'!$A$2:$O$80,15)*PI82</f>
        <v>116980</v>
      </c>
      <c r="PM82" s="139">
        <f>VLOOKUP($A82,'FuturesInfo (3)'!$A$2:$O$80,15)*PK82</f>
        <v>116980</v>
      </c>
      <c r="PN82" s="200">
        <f t="shared" si="216"/>
        <v>0</v>
      </c>
      <c r="PO82" s="200">
        <f t="shared" si="217"/>
        <v>0</v>
      </c>
      <c r="PP82" s="200">
        <f t="shared" si="218"/>
        <v>0</v>
      </c>
      <c r="PQ82" s="200">
        <f t="shared" si="219"/>
        <v>0</v>
      </c>
      <c r="PR82" s="200">
        <f t="shared" si="144"/>
        <v>0</v>
      </c>
      <c r="PT82">
        <f t="shared" si="220"/>
        <v>1</v>
      </c>
      <c r="PU82" s="244"/>
      <c r="PV82" s="218"/>
      <c r="PW82" s="245"/>
      <c r="PX82">
        <f t="shared" si="142"/>
        <v>0</v>
      </c>
      <c r="PY82">
        <f t="shared" si="221"/>
        <v>0</v>
      </c>
      <c r="PZ82" s="218"/>
      <c r="QA82">
        <f t="shared" si="244"/>
        <v>1</v>
      </c>
      <c r="QB82">
        <f t="shared" si="222"/>
        <v>1</v>
      </c>
      <c r="QC82">
        <f t="shared" si="223"/>
        <v>1</v>
      </c>
      <c r="QD82">
        <f t="shared" si="224"/>
        <v>1</v>
      </c>
      <c r="QE82" s="253"/>
      <c r="QF82" s="206"/>
      <c r="QG82">
        <v>60</v>
      </c>
      <c r="QH82" t="str">
        <f t="shared" si="199"/>
        <v>FALSE</v>
      </c>
      <c r="QI82">
        <f>VLOOKUP($A82,'FuturesInfo (3)'!$A$2:$V$80,22)</f>
        <v>1</v>
      </c>
      <c r="QJ82" s="257"/>
      <c r="QK82">
        <f t="shared" si="225"/>
        <v>1</v>
      </c>
      <c r="QL82" s="139">
        <f>VLOOKUP($A82,'FuturesInfo (3)'!$A$2:$O$80,15)*QI82</f>
        <v>116980</v>
      </c>
      <c r="QM82" s="139">
        <f>VLOOKUP($A82,'FuturesInfo (3)'!$A$2:$O$80,15)*QK82</f>
        <v>116980</v>
      </c>
      <c r="QN82" s="200">
        <f t="shared" si="226"/>
        <v>0</v>
      </c>
      <c r="QO82" s="200">
        <f t="shared" si="227"/>
        <v>0</v>
      </c>
      <c r="QP82" s="200">
        <f t="shared" si="228"/>
        <v>0</v>
      </c>
      <c r="QQ82" s="200">
        <f t="shared" si="229"/>
        <v>0</v>
      </c>
      <c r="QR82" s="200">
        <f t="shared" si="145"/>
        <v>0</v>
      </c>
      <c r="QT82">
        <f t="shared" si="230"/>
        <v>0</v>
      </c>
      <c r="QU82" s="244"/>
      <c r="QV82" s="218"/>
      <c r="QW82" s="245"/>
      <c r="QX82">
        <f t="shared" si="143"/>
        <v>0</v>
      </c>
      <c r="QY82">
        <f t="shared" si="231"/>
        <v>0</v>
      </c>
      <c r="QZ82" s="218"/>
      <c r="RA82">
        <f t="shared" si="245"/>
        <v>1</v>
      </c>
      <c r="RB82">
        <f t="shared" si="232"/>
        <v>1</v>
      </c>
      <c r="RC82">
        <f t="shared" si="233"/>
        <v>1</v>
      </c>
      <c r="RD82">
        <f t="shared" si="234"/>
        <v>1</v>
      </c>
      <c r="RE82" s="253"/>
      <c r="RF82" s="206"/>
      <c r="RG82">
        <v>60</v>
      </c>
      <c r="RH82" t="str">
        <f t="shared" si="200"/>
        <v>FALSE</v>
      </c>
      <c r="RI82">
        <f>VLOOKUP($A82,'FuturesInfo (3)'!$A$2:$V$80,22)</f>
        <v>1</v>
      </c>
      <c r="RJ82" s="257"/>
      <c r="RK82">
        <f t="shared" si="235"/>
        <v>1</v>
      </c>
      <c r="RL82" s="139">
        <f>VLOOKUP($A82,'FuturesInfo (3)'!$A$2:$O$80,15)*RI82</f>
        <v>116980</v>
      </c>
      <c r="RM82" s="139">
        <f>VLOOKUP($A82,'FuturesInfo (3)'!$A$2:$O$80,15)*RK82</f>
        <v>116980</v>
      </c>
      <c r="RN82" s="200">
        <f t="shared" si="236"/>
        <v>0</v>
      </c>
      <c r="RO82" s="200">
        <f t="shared" si="237"/>
        <v>0</v>
      </c>
      <c r="RP82" s="200">
        <f t="shared" si="238"/>
        <v>0</v>
      </c>
      <c r="RQ82" s="200">
        <f t="shared" si="239"/>
        <v>0</v>
      </c>
      <c r="RR82" s="200">
        <f t="shared" si="146"/>
        <v>0</v>
      </c>
    </row>
    <row r="83" spans="1:486"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9</v>
      </c>
      <c r="BP83">
        <f t="shared" si="160"/>
        <v>9</v>
      </c>
      <c r="BQ83" s="139">
        <f>VLOOKUP($A83,'FuturesInfo (3)'!$A$2:$O$80,15)*BP83</f>
        <v>1966500</v>
      </c>
      <c r="BR83" s="145">
        <f t="shared" si="202"/>
        <v>-564.35643564325653</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1966500</v>
      </c>
      <c r="CH83" s="145">
        <f t="shared" si="187"/>
        <v>-4654.6047912873601</v>
      </c>
      <c r="CI83" s="145">
        <f t="shared" si="204"/>
        <v>4654.6047912873601</v>
      </c>
      <c r="CK83">
        <f t="shared" si="188"/>
        <v>-1</v>
      </c>
      <c r="CL83">
        <v>1</v>
      </c>
      <c r="CM83">
        <v>1</v>
      </c>
      <c r="CN83">
        <v>-1</v>
      </c>
      <c r="CO83">
        <f t="shared" si="205"/>
        <v>0</v>
      </c>
      <c r="CP83">
        <f t="shared" si="189"/>
        <v>0</v>
      </c>
      <c r="CQ83" s="1">
        <v>-2.86225402504E-4</v>
      </c>
      <c r="CR83" s="2">
        <v>10</v>
      </c>
      <c r="CS83">
        <v>60</v>
      </c>
      <c r="CT83" t="str">
        <f t="shared" si="190"/>
        <v>TRUE</v>
      </c>
      <c r="CU83">
        <f>VLOOKUP($A83,'FuturesInfo (3)'!$A$2:$V$80,22)</f>
        <v>9</v>
      </c>
      <c r="CV83">
        <f t="shared" si="191"/>
        <v>11</v>
      </c>
      <c r="CW83">
        <f t="shared" si="206"/>
        <v>9</v>
      </c>
      <c r="CX83" s="139">
        <f>VLOOKUP($A83,'FuturesInfo (3)'!$A$2:$O$80,15)*CW83</f>
        <v>1966500</v>
      </c>
      <c r="CY83" s="200">
        <f t="shared" si="192"/>
        <v>-562.86225402411594</v>
      </c>
      <c r="CZ83" s="200">
        <f t="shared" si="207"/>
        <v>-562.86225402411594</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8"/>
        <v>9</v>
      </c>
      <c r="DO83" s="139">
        <f>VLOOKUP($A83,'FuturesInfo (3)'!$A$2:$O$80,15)*DN83</f>
        <v>1966500</v>
      </c>
      <c r="DP83" s="200">
        <f t="shared" si="197"/>
        <v>-563.02340562547658</v>
      </c>
      <c r="DQ83" s="200">
        <f t="shared" si="209"/>
        <v>563.02340562547658</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1273</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1273</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v>1</v>
      </c>
      <c r="MU83" s="244">
        <v>1</v>
      </c>
      <c r="MV83" s="218">
        <v>1</v>
      </c>
      <c r="MW83" s="245">
        <v>-2</v>
      </c>
      <c r="MX83">
        <v>-1</v>
      </c>
      <c r="MY83">
        <v>-1</v>
      </c>
      <c r="MZ83" s="218">
        <v>1</v>
      </c>
      <c r="NA83">
        <v>1</v>
      </c>
      <c r="NB83">
        <v>1</v>
      </c>
      <c r="NC83">
        <v>0</v>
      </c>
      <c r="ND83">
        <v>0</v>
      </c>
      <c r="NE83" s="253">
        <v>2.8587764436800001E-4</v>
      </c>
      <c r="NF83" s="206">
        <v>42531</v>
      </c>
      <c r="NG83">
        <v>60</v>
      </c>
      <c r="NH83" t="s">
        <v>1273</v>
      </c>
      <c r="NI83">
        <v>9</v>
      </c>
      <c r="NJ83" s="257">
        <v>1</v>
      </c>
      <c r="NK83">
        <v>11</v>
      </c>
      <c r="NL83" s="139">
        <v>1966500</v>
      </c>
      <c r="NM83" s="139">
        <v>2403500</v>
      </c>
      <c r="NN83" s="200">
        <v>562.178387649672</v>
      </c>
      <c r="NO83" s="200">
        <v>687.10691823848799</v>
      </c>
      <c r="NP83" s="200">
        <v>562.178387649672</v>
      </c>
      <c r="NQ83" s="200">
        <v>-562.178387649672</v>
      </c>
      <c r="NR83" s="200">
        <v>-562.178387649672</v>
      </c>
      <c r="NT83">
        <v>1</v>
      </c>
      <c r="NU83" s="244">
        <v>-1</v>
      </c>
      <c r="NV83" s="218">
        <v>1</v>
      </c>
      <c r="NW83" s="245">
        <v>-3</v>
      </c>
      <c r="NX83">
        <v>1</v>
      </c>
      <c r="NY83">
        <v>-1</v>
      </c>
      <c r="NZ83" s="218">
        <v>-1</v>
      </c>
      <c r="OA83">
        <v>1</v>
      </c>
      <c r="OB83">
        <v>0</v>
      </c>
      <c r="OC83">
        <v>0</v>
      </c>
      <c r="OD83">
        <v>1</v>
      </c>
      <c r="OE83" s="253">
        <v>-8.5738782509300004E-4</v>
      </c>
      <c r="OF83" s="206">
        <v>42531</v>
      </c>
      <c r="OG83">
        <v>60</v>
      </c>
      <c r="OH83" t="s">
        <v>1273</v>
      </c>
      <c r="OI83">
        <v>9</v>
      </c>
      <c r="OJ83" s="257">
        <v>1</v>
      </c>
      <c r="OK83">
        <v>11</v>
      </c>
      <c r="OL83" s="139">
        <v>1966500</v>
      </c>
      <c r="OM83" s="139">
        <v>2403500</v>
      </c>
      <c r="ON83" s="200">
        <v>1686.0531580453846</v>
      </c>
      <c r="OO83" s="200">
        <v>2060.7316376110257</v>
      </c>
      <c r="OP83" s="200">
        <v>-1686.0531580453846</v>
      </c>
      <c r="OQ83" s="200">
        <v>-1686.0531580453846</v>
      </c>
      <c r="OR83" s="200">
        <v>1686.0531580453846</v>
      </c>
      <c r="OT83">
        <f t="shared" si="210"/>
        <v>-1</v>
      </c>
      <c r="OU83" s="244">
        <v>-1</v>
      </c>
      <c r="OV83" s="218">
        <v>1</v>
      </c>
      <c r="OW83" s="245">
        <v>4</v>
      </c>
      <c r="OX83">
        <f t="shared" si="141"/>
        <v>-1</v>
      </c>
      <c r="OY83">
        <f t="shared" si="211"/>
        <v>1</v>
      </c>
      <c r="OZ83" s="218"/>
      <c r="PA83">
        <f t="shared" si="243"/>
        <v>0</v>
      </c>
      <c r="PB83">
        <f t="shared" si="212"/>
        <v>0</v>
      </c>
      <c r="PC83">
        <f t="shared" si="213"/>
        <v>0</v>
      </c>
      <c r="PD83">
        <f t="shared" si="214"/>
        <v>0</v>
      </c>
      <c r="PE83" s="253"/>
      <c r="PF83" s="206">
        <v>42538</v>
      </c>
      <c r="PG83">
        <v>60</v>
      </c>
      <c r="PH83" t="str">
        <f t="shared" si="198"/>
        <v>TRUE</v>
      </c>
      <c r="PI83">
        <f>VLOOKUP($A83,'FuturesInfo (3)'!$A$2:$V$80,22)</f>
        <v>9</v>
      </c>
      <c r="PJ83" s="257">
        <v>2</v>
      </c>
      <c r="PK83">
        <f t="shared" si="215"/>
        <v>7</v>
      </c>
      <c r="PL83" s="139">
        <f>VLOOKUP($A83,'FuturesInfo (3)'!$A$2:$O$80,15)*PI83</f>
        <v>1966500</v>
      </c>
      <c r="PM83" s="139">
        <f>VLOOKUP($A83,'FuturesInfo (3)'!$A$2:$O$80,15)*PK83</f>
        <v>1529500</v>
      </c>
      <c r="PN83" s="200">
        <f t="shared" si="216"/>
        <v>0</v>
      </c>
      <c r="PO83" s="200">
        <f t="shared" si="217"/>
        <v>0</v>
      </c>
      <c r="PP83" s="200">
        <f t="shared" si="218"/>
        <v>0</v>
      </c>
      <c r="PQ83" s="200">
        <f t="shared" si="219"/>
        <v>0</v>
      </c>
      <c r="PR83" s="200">
        <f t="shared" si="144"/>
        <v>0</v>
      </c>
      <c r="PT83">
        <f t="shared" si="220"/>
        <v>-1</v>
      </c>
      <c r="PU83" s="244"/>
      <c r="PV83" s="218"/>
      <c r="PW83" s="245"/>
      <c r="PX83">
        <f t="shared" si="142"/>
        <v>0</v>
      </c>
      <c r="PY83">
        <f t="shared" si="221"/>
        <v>0</v>
      </c>
      <c r="PZ83" s="218"/>
      <c r="QA83">
        <f t="shared" si="244"/>
        <v>1</v>
      </c>
      <c r="QB83">
        <f t="shared" si="222"/>
        <v>1</v>
      </c>
      <c r="QC83">
        <f t="shared" si="223"/>
        <v>1</v>
      </c>
      <c r="QD83">
        <f t="shared" si="224"/>
        <v>1</v>
      </c>
      <c r="QE83" s="253"/>
      <c r="QF83" s="206"/>
      <c r="QG83">
        <v>60</v>
      </c>
      <c r="QH83" t="str">
        <f t="shared" si="199"/>
        <v>FALSE</v>
      </c>
      <c r="QI83">
        <f>VLOOKUP($A83,'FuturesInfo (3)'!$A$2:$V$80,22)</f>
        <v>9</v>
      </c>
      <c r="QJ83" s="257"/>
      <c r="QK83">
        <f t="shared" si="225"/>
        <v>7</v>
      </c>
      <c r="QL83" s="139">
        <f>VLOOKUP($A83,'FuturesInfo (3)'!$A$2:$O$80,15)*QI83</f>
        <v>1966500</v>
      </c>
      <c r="QM83" s="139">
        <f>VLOOKUP($A83,'FuturesInfo (3)'!$A$2:$O$80,15)*QK83</f>
        <v>1529500</v>
      </c>
      <c r="QN83" s="200">
        <f t="shared" si="226"/>
        <v>0</v>
      </c>
      <c r="QO83" s="200">
        <f t="shared" si="227"/>
        <v>0</v>
      </c>
      <c r="QP83" s="200">
        <f t="shared" si="228"/>
        <v>0</v>
      </c>
      <c r="QQ83" s="200">
        <f t="shared" si="229"/>
        <v>0</v>
      </c>
      <c r="QR83" s="200">
        <f t="shared" si="145"/>
        <v>0</v>
      </c>
      <c r="QT83">
        <f t="shared" si="230"/>
        <v>0</v>
      </c>
      <c r="QU83" s="244"/>
      <c r="QV83" s="218"/>
      <c r="QW83" s="245"/>
      <c r="QX83">
        <f t="shared" si="143"/>
        <v>0</v>
      </c>
      <c r="QY83">
        <f t="shared" si="231"/>
        <v>0</v>
      </c>
      <c r="QZ83" s="218"/>
      <c r="RA83">
        <f t="shared" si="245"/>
        <v>1</v>
      </c>
      <c r="RB83">
        <f t="shared" si="232"/>
        <v>1</v>
      </c>
      <c r="RC83">
        <f t="shared" si="233"/>
        <v>1</v>
      </c>
      <c r="RD83">
        <f t="shared" si="234"/>
        <v>1</v>
      </c>
      <c r="RE83" s="253"/>
      <c r="RF83" s="206"/>
      <c r="RG83">
        <v>60</v>
      </c>
      <c r="RH83" t="str">
        <f t="shared" si="200"/>
        <v>FALSE</v>
      </c>
      <c r="RI83">
        <f>VLOOKUP($A83,'FuturesInfo (3)'!$A$2:$V$80,22)</f>
        <v>9</v>
      </c>
      <c r="RJ83" s="257"/>
      <c r="RK83">
        <f t="shared" si="235"/>
        <v>7</v>
      </c>
      <c r="RL83" s="139">
        <f>VLOOKUP($A83,'FuturesInfo (3)'!$A$2:$O$80,15)*RI83</f>
        <v>1966500</v>
      </c>
      <c r="RM83" s="139">
        <f>VLOOKUP($A83,'FuturesInfo (3)'!$A$2:$O$80,15)*RK83</f>
        <v>1529500</v>
      </c>
      <c r="RN83" s="200">
        <f t="shared" si="236"/>
        <v>0</v>
      </c>
      <c r="RO83" s="200">
        <f t="shared" si="237"/>
        <v>0</v>
      </c>
      <c r="RP83" s="200">
        <f t="shared" si="238"/>
        <v>0</v>
      </c>
      <c r="RQ83" s="200">
        <f t="shared" si="239"/>
        <v>0</v>
      </c>
      <c r="RR83" s="200">
        <f t="shared" si="146"/>
        <v>0</v>
      </c>
    </row>
    <row r="84" spans="1:486"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4</v>
      </c>
      <c r="BP84">
        <f t="shared" ref="BP84:BP92" si="246">BO84</f>
        <v>4</v>
      </c>
      <c r="BQ84" s="139">
        <f>VLOOKUP($A84,'FuturesInfo (3)'!$A$2:$O$80,15)*BP84</f>
        <v>523250</v>
      </c>
      <c r="BR84" s="145">
        <f t="shared" si="202"/>
        <v>-1325.322639007185</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523250</v>
      </c>
      <c r="CH84" s="145">
        <f t="shared" si="187"/>
        <v>-4406.5808469680724</v>
      </c>
      <c r="CI84" s="145">
        <f t="shared" si="204"/>
        <v>4406.5808469680724</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4</v>
      </c>
      <c r="CV84">
        <f t="shared" si="191"/>
        <v>5</v>
      </c>
      <c r="CW84">
        <f t="shared" si="206"/>
        <v>4</v>
      </c>
      <c r="CX84" s="139">
        <f>VLOOKUP($A84,'FuturesInfo (3)'!$A$2:$O$80,15)*CW84</f>
        <v>523250</v>
      </c>
      <c r="CY84" s="200">
        <f t="shared" si="192"/>
        <v>-374.55261274137524</v>
      </c>
      <c r="CZ84" s="200">
        <f t="shared" si="207"/>
        <v>-374.55261274137524</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8"/>
        <v>4</v>
      </c>
      <c r="DO84" s="139">
        <f>VLOOKUP($A84,'FuturesInfo (3)'!$A$2:$O$80,15)*DN84</f>
        <v>523250</v>
      </c>
      <c r="DP84" s="200">
        <f t="shared" si="197"/>
        <v>312.35076408808999</v>
      </c>
      <c r="DQ84" s="200">
        <f t="shared" si="209"/>
        <v>312.35076408808999</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1273</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1273</v>
      </c>
      <c r="MI84">
        <v>4</v>
      </c>
      <c r="MJ84" s="257">
        <v>2</v>
      </c>
      <c r="MK84">
        <v>5</v>
      </c>
      <c r="ML84" s="139">
        <v>525000</v>
      </c>
      <c r="MM84" s="139">
        <v>656250</v>
      </c>
      <c r="MN84" s="200">
        <v>-811.24450255800002</v>
      </c>
      <c r="MO84" s="200">
        <v>-1014.0556281975</v>
      </c>
      <c r="MP84" s="200">
        <v>-811.24450255800002</v>
      </c>
      <c r="MQ84" s="200">
        <v>811.24450255800002</v>
      </c>
      <c r="MR84" s="200">
        <v>-811.24450255800002</v>
      </c>
      <c r="MT84">
        <v>1</v>
      </c>
      <c r="MU84" s="244">
        <v>-1</v>
      </c>
      <c r="MV84" s="218">
        <v>1</v>
      </c>
      <c r="MW84" s="245">
        <v>-3</v>
      </c>
      <c r="MX84">
        <v>-1</v>
      </c>
      <c r="MY84">
        <v>-1</v>
      </c>
      <c r="MZ84" s="218">
        <v>1</v>
      </c>
      <c r="NA84">
        <v>0</v>
      </c>
      <c r="NB84">
        <v>1</v>
      </c>
      <c r="NC84">
        <v>0</v>
      </c>
      <c r="ND84">
        <v>0</v>
      </c>
      <c r="NE84" s="253">
        <v>7.1428571428599997E-4</v>
      </c>
      <c r="NF84" s="206">
        <v>42508</v>
      </c>
      <c r="NG84">
        <v>60</v>
      </c>
      <c r="NH84" t="s">
        <v>1273</v>
      </c>
      <c r="NI84">
        <v>4</v>
      </c>
      <c r="NJ84" s="257">
        <v>2</v>
      </c>
      <c r="NK84">
        <v>3</v>
      </c>
      <c r="NL84" s="139">
        <v>523250</v>
      </c>
      <c r="NM84" s="139">
        <v>392437.5</v>
      </c>
      <c r="NN84" s="200">
        <v>-373.7500000001495</v>
      </c>
      <c r="NO84" s="200">
        <v>-280.3125000001121</v>
      </c>
      <c r="NP84" s="200">
        <v>373.7500000001495</v>
      </c>
      <c r="NQ84" s="200">
        <v>-373.7500000001495</v>
      </c>
      <c r="NR84" s="200">
        <v>-373.7500000001495</v>
      </c>
      <c r="NT84">
        <v>-1</v>
      </c>
      <c r="NU84" s="244">
        <v>-1</v>
      </c>
      <c r="NV84" s="218">
        <v>1</v>
      </c>
      <c r="NW84" s="245">
        <v>-4</v>
      </c>
      <c r="NX84">
        <v>1</v>
      </c>
      <c r="NY84">
        <v>-1</v>
      </c>
      <c r="NZ84" s="218">
        <v>-1</v>
      </c>
      <c r="OA84">
        <v>1</v>
      </c>
      <c r="OB84">
        <v>0</v>
      </c>
      <c r="OC84">
        <v>0</v>
      </c>
      <c r="OD84">
        <v>1</v>
      </c>
      <c r="OE84" s="253">
        <v>-4.04472995479E-3</v>
      </c>
      <c r="OF84" s="206">
        <v>42537</v>
      </c>
      <c r="OG84">
        <v>60</v>
      </c>
      <c r="OH84" t="s">
        <v>1273</v>
      </c>
      <c r="OI84">
        <v>4</v>
      </c>
      <c r="OJ84" s="257">
        <v>1</v>
      </c>
      <c r="OK84">
        <v>5</v>
      </c>
      <c r="OL84" s="139">
        <v>523250</v>
      </c>
      <c r="OM84" s="139">
        <v>654062.5</v>
      </c>
      <c r="ON84" s="200">
        <v>2116.4049488438677</v>
      </c>
      <c r="OO84" s="200">
        <v>2645.5061860548344</v>
      </c>
      <c r="OP84" s="200">
        <v>-2116.4049488438677</v>
      </c>
      <c r="OQ84" s="200">
        <v>-2116.4049488438677</v>
      </c>
      <c r="OR84" s="200">
        <v>2116.4049488438677</v>
      </c>
      <c r="OT84">
        <f t="shared" si="210"/>
        <v>-1</v>
      </c>
      <c r="OU84" s="244">
        <v>-1</v>
      </c>
      <c r="OV84" s="218">
        <v>1</v>
      </c>
      <c r="OW84" s="245">
        <v>-5</v>
      </c>
      <c r="OX84">
        <f t="shared" si="141"/>
        <v>-1</v>
      </c>
      <c r="OY84">
        <f t="shared" si="211"/>
        <v>-1</v>
      </c>
      <c r="OZ84" s="218"/>
      <c r="PA84">
        <f t="shared" si="243"/>
        <v>0</v>
      </c>
      <c r="PB84">
        <f t="shared" si="212"/>
        <v>0</v>
      </c>
      <c r="PC84">
        <f t="shared" si="213"/>
        <v>0</v>
      </c>
      <c r="PD84">
        <f t="shared" si="214"/>
        <v>0</v>
      </c>
      <c r="PE84" s="253"/>
      <c r="PF84" s="206">
        <v>42537</v>
      </c>
      <c r="PG84">
        <v>60</v>
      </c>
      <c r="PH84" t="str">
        <f t="shared" si="198"/>
        <v>TRUE</v>
      </c>
      <c r="PI84">
        <f>VLOOKUP($A84,'FuturesInfo (3)'!$A$2:$V$80,22)</f>
        <v>4</v>
      </c>
      <c r="PJ84" s="257">
        <v>2</v>
      </c>
      <c r="PK84">
        <f t="shared" si="215"/>
        <v>3</v>
      </c>
      <c r="PL84" s="139">
        <f>VLOOKUP($A84,'FuturesInfo (3)'!$A$2:$O$80,15)*PI84</f>
        <v>523250</v>
      </c>
      <c r="PM84" s="139">
        <f>VLOOKUP($A84,'FuturesInfo (3)'!$A$2:$O$80,15)*PK84</f>
        <v>392437.5</v>
      </c>
      <c r="PN84" s="200">
        <f t="shared" si="216"/>
        <v>0</v>
      </c>
      <c r="PO84" s="200">
        <f t="shared" si="217"/>
        <v>0</v>
      </c>
      <c r="PP84" s="200">
        <f t="shared" si="218"/>
        <v>0</v>
      </c>
      <c r="PQ84" s="200">
        <f t="shared" si="219"/>
        <v>0</v>
      </c>
      <c r="PR84" s="200">
        <f t="shared" si="144"/>
        <v>0</v>
      </c>
      <c r="PT84">
        <f t="shared" si="220"/>
        <v>-1</v>
      </c>
      <c r="PU84" s="244"/>
      <c r="PV84" s="218"/>
      <c r="PW84" s="245"/>
      <c r="PX84">
        <f t="shared" si="142"/>
        <v>0</v>
      </c>
      <c r="PY84">
        <f t="shared" si="221"/>
        <v>0</v>
      </c>
      <c r="PZ84" s="218"/>
      <c r="QA84">
        <f t="shared" si="244"/>
        <v>1</v>
      </c>
      <c r="QB84">
        <f t="shared" si="222"/>
        <v>1</v>
      </c>
      <c r="QC84">
        <f t="shared" si="223"/>
        <v>1</v>
      </c>
      <c r="QD84">
        <f t="shared" si="224"/>
        <v>1</v>
      </c>
      <c r="QE84" s="253"/>
      <c r="QF84" s="206"/>
      <c r="QG84">
        <v>60</v>
      </c>
      <c r="QH84" t="str">
        <f t="shared" si="199"/>
        <v>FALSE</v>
      </c>
      <c r="QI84">
        <f>VLOOKUP($A84,'FuturesInfo (3)'!$A$2:$V$80,22)</f>
        <v>4</v>
      </c>
      <c r="QJ84" s="257"/>
      <c r="QK84">
        <f t="shared" si="225"/>
        <v>3</v>
      </c>
      <c r="QL84" s="139">
        <f>VLOOKUP($A84,'FuturesInfo (3)'!$A$2:$O$80,15)*QI84</f>
        <v>523250</v>
      </c>
      <c r="QM84" s="139">
        <f>VLOOKUP($A84,'FuturesInfo (3)'!$A$2:$O$80,15)*QK84</f>
        <v>392437.5</v>
      </c>
      <c r="QN84" s="200">
        <f t="shared" si="226"/>
        <v>0</v>
      </c>
      <c r="QO84" s="200">
        <f t="shared" si="227"/>
        <v>0</v>
      </c>
      <c r="QP84" s="200">
        <f t="shared" si="228"/>
        <v>0</v>
      </c>
      <c r="QQ84" s="200">
        <f t="shared" si="229"/>
        <v>0</v>
      </c>
      <c r="QR84" s="200">
        <f t="shared" si="145"/>
        <v>0</v>
      </c>
      <c r="QT84">
        <f t="shared" si="230"/>
        <v>0</v>
      </c>
      <c r="QU84" s="244"/>
      <c r="QV84" s="218"/>
      <c r="QW84" s="245"/>
      <c r="QX84">
        <f t="shared" si="143"/>
        <v>0</v>
      </c>
      <c r="QY84">
        <f t="shared" si="231"/>
        <v>0</v>
      </c>
      <c r="QZ84" s="218"/>
      <c r="RA84">
        <f t="shared" si="245"/>
        <v>1</v>
      </c>
      <c r="RB84">
        <f t="shared" si="232"/>
        <v>1</v>
      </c>
      <c r="RC84">
        <f t="shared" si="233"/>
        <v>1</v>
      </c>
      <c r="RD84">
        <f t="shared" si="234"/>
        <v>1</v>
      </c>
      <c r="RE84" s="253"/>
      <c r="RF84" s="206"/>
      <c r="RG84">
        <v>60</v>
      </c>
      <c r="RH84" t="str">
        <f t="shared" si="200"/>
        <v>FALSE</v>
      </c>
      <c r="RI84">
        <f>VLOOKUP($A84,'FuturesInfo (3)'!$A$2:$V$80,22)</f>
        <v>4</v>
      </c>
      <c r="RJ84" s="257"/>
      <c r="RK84">
        <f t="shared" si="235"/>
        <v>3</v>
      </c>
      <c r="RL84" s="139">
        <f>VLOOKUP($A84,'FuturesInfo (3)'!$A$2:$O$80,15)*RI84</f>
        <v>523250</v>
      </c>
      <c r="RM84" s="139">
        <f>VLOOKUP($A84,'FuturesInfo (3)'!$A$2:$O$80,15)*RK84</f>
        <v>392437.5</v>
      </c>
      <c r="RN84" s="200">
        <f t="shared" si="236"/>
        <v>0</v>
      </c>
      <c r="RO84" s="200">
        <f t="shared" si="237"/>
        <v>0</v>
      </c>
      <c r="RP84" s="200">
        <f t="shared" si="238"/>
        <v>0</v>
      </c>
      <c r="RQ84" s="200">
        <f t="shared" si="239"/>
        <v>0</v>
      </c>
      <c r="RR84" s="200">
        <f t="shared" si="146"/>
        <v>0</v>
      </c>
    </row>
    <row r="85" spans="1:486"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2</v>
      </c>
      <c r="BP85">
        <f t="shared" si="246"/>
        <v>2</v>
      </c>
      <c r="BQ85" s="139">
        <f>VLOOKUP($A85,'FuturesInfo (3)'!$A$2:$O$80,15)*BP85</f>
        <v>332187.5</v>
      </c>
      <c r="BR85" s="145">
        <f t="shared" si="202"/>
        <v>2285.2570227408251</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332187.5</v>
      </c>
      <c r="CH85" s="145">
        <f t="shared" si="187"/>
        <v>3908.8299487418749</v>
      </c>
      <c r="CI85" s="145">
        <f t="shared" si="204"/>
        <v>3908.8299487418749</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2</v>
      </c>
      <c r="CV85">
        <f t="shared" si="191"/>
        <v>3</v>
      </c>
      <c r="CW85">
        <f t="shared" si="206"/>
        <v>2</v>
      </c>
      <c r="CX85" s="139">
        <f>VLOOKUP($A85,'FuturesInfo (3)'!$A$2:$O$80,15)*CW85</f>
        <v>332187.5</v>
      </c>
      <c r="CY85" s="200">
        <f t="shared" si="192"/>
        <v>-996.99868692550308</v>
      </c>
      <c r="CZ85" s="200">
        <f t="shared" si="207"/>
        <v>-996.99868692550308</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8"/>
        <v>2</v>
      </c>
      <c r="DO85" s="139">
        <f>VLOOKUP($A85,'FuturesInfo (3)'!$A$2:$O$80,15)*DN85</f>
        <v>332187.5</v>
      </c>
      <c r="DP85" s="200">
        <f t="shared" si="197"/>
        <v>-749.99999999939371</v>
      </c>
      <c r="DQ85" s="200">
        <f t="shared" si="209"/>
        <v>749.99999999939371</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1273</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1273</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v>-1</v>
      </c>
      <c r="MU85" s="244">
        <v>-1</v>
      </c>
      <c r="MV85" s="218">
        <v>1</v>
      </c>
      <c r="MW85" s="245">
        <v>-3</v>
      </c>
      <c r="MX85">
        <v>-1</v>
      </c>
      <c r="MY85">
        <v>-1</v>
      </c>
      <c r="MZ85" s="218">
        <v>1</v>
      </c>
      <c r="NA85">
        <v>0</v>
      </c>
      <c r="NB85">
        <v>1</v>
      </c>
      <c r="NC85">
        <v>0</v>
      </c>
      <c r="ND85">
        <v>0</v>
      </c>
      <c r="NE85" s="253">
        <v>7.4585120268500003E-4</v>
      </c>
      <c r="NF85" s="206">
        <v>42508</v>
      </c>
      <c r="NG85">
        <v>60</v>
      </c>
      <c r="NH85" t="s">
        <v>1273</v>
      </c>
      <c r="NI85">
        <v>2</v>
      </c>
      <c r="NJ85" s="257">
        <v>2</v>
      </c>
      <c r="NK85">
        <v>2</v>
      </c>
      <c r="NL85" s="139">
        <v>332187.5</v>
      </c>
      <c r="NM85" s="139">
        <v>332187.5</v>
      </c>
      <c r="NN85" s="200">
        <v>-247.76244639192345</v>
      </c>
      <c r="NO85" s="200">
        <v>-247.76244639192345</v>
      </c>
      <c r="NP85" s="200">
        <v>247.76244639192345</v>
      </c>
      <c r="NQ85" s="200">
        <v>-247.76244639192345</v>
      </c>
      <c r="NR85" s="200">
        <v>-247.76244639192345</v>
      </c>
      <c r="NT85">
        <v>-1</v>
      </c>
      <c r="NU85" s="244">
        <v>-1</v>
      </c>
      <c r="NV85" s="218">
        <v>1</v>
      </c>
      <c r="NW85" s="245">
        <v>-4</v>
      </c>
      <c r="NX85">
        <v>1</v>
      </c>
      <c r="NY85">
        <v>-1</v>
      </c>
      <c r="NZ85" s="218">
        <v>-1</v>
      </c>
      <c r="OA85">
        <v>1</v>
      </c>
      <c r="OB85">
        <v>0</v>
      </c>
      <c r="OC85">
        <v>0</v>
      </c>
      <c r="OD85">
        <v>1</v>
      </c>
      <c r="OE85" s="253">
        <v>-9.6888392025299992E-3</v>
      </c>
      <c r="OF85" s="206">
        <v>42537</v>
      </c>
      <c r="OG85">
        <v>60</v>
      </c>
      <c r="OH85" t="s">
        <v>1273</v>
      </c>
      <c r="OI85">
        <v>2</v>
      </c>
      <c r="OJ85" s="257">
        <v>1</v>
      </c>
      <c r="OK85">
        <v>3</v>
      </c>
      <c r="OL85" s="139">
        <v>332187.5</v>
      </c>
      <c r="OM85" s="139">
        <v>498281.25</v>
      </c>
      <c r="ON85" s="200">
        <v>3218.5112725904341</v>
      </c>
      <c r="OO85" s="200">
        <v>4827.766908885651</v>
      </c>
      <c r="OP85" s="200">
        <v>-3218.5112725904341</v>
      </c>
      <c r="OQ85" s="200">
        <v>-3218.5112725904341</v>
      </c>
      <c r="OR85" s="200">
        <v>3218.5112725904341</v>
      </c>
      <c r="OT85">
        <f t="shared" si="210"/>
        <v>-1</v>
      </c>
      <c r="OU85" s="244">
        <v>1</v>
      </c>
      <c r="OV85" s="218">
        <v>1</v>
      </c>
      <c r="OW85" s="245">
        <v>-5</v>
      </c>
      <c r="OX85">
        <f t="shared" ref="OX85:OX92" si="247">IF(VLOOKUP($C85,OT$2:OU$9,2)="normal",OV85,-OV85)</f>
        <v>-1</v>
      </c>
      <c r="OY85">
        <f t="shared" si="211"/>
        <v>-1</v>
      </c>
      <c r="OZ85" s="218"/>
      <c r="PA85">
        <f t="shared" si="243"/>
        <v>0</v>
      </c>
      <c r="PB85">
        <f t="shared" si="212"/>
        <v>0</v>
      </c>
      <c r="PC85">
        <f t="shared" si="213"/>
        <v>0</v>
      </c>
      <c r="PD85">
        <f t="shared" si="214"/>
        <v>0</v>
      </c>
      <c r="PE85" s="253"/>
      <c r="PF85" s="206">
        <v>42537</v>
      </c>
      <c r="PG85">
        <v>60</v>
      </c>
      <c r="PH85" t="str">
        <f t="shared" si="198"/>
        <v>TRUE</v>
      </c>
      <c r="PI85">
        <f>VLOOKUP($A85,'FuturesInfo (3)'!$A$2:$V$80,22)</f>
        <v>2</v>
      </c>
      <c r="PJ85" s="257">
        <v>2</v>
      </c>
      <c r="PK85">
        <f t="shared" si="215"/>
        <v>2</v>
      </c>
      <c r="PL85" s="139">
        <f>VLOOKUP($A85,'FuturesInfo (3)'!$A$2:$O$80,15)*PI85</f>
        <v>332187.5</v>
      </c>
      <c r="PM85" s="139">
        <f>VLOOKUP($A85,'FuturesInfo (3)'!$A$2:$O$80,15)*PK85</f>
        <v>332187.5</v>
      </c>
      <c r="PN85" s="200">
        <f t="shared" si="216"/>
        <v>0</v>
      </c>
      <c r="PO85" s="200">
        <f t="shared" si="217"/>
        <v>0</v>
      </c>
      <c r="PP85" s="200">
        <f t="shared" si="218"/>
        <v>0</v>
      </c>
      <c r="PQ85" s="200">
        <f t="shared" si="219"/>
        <v>0</v>
      </c>
      <c r="PR85" s="200">
        <f t="shared" si="144"/>
        <v>0</v>
      </c>
      <c r="PT85">
        <f t="shared" si="220"/>
        <v>1</v>
      </c>
      <c r="PU85" s="244"/>
      <c r="PV85" s="218"/>
      <c r="PW85" s="245"/>
      <c r="PX85">
        <f t="shared" ref="PX85:PX92" si="248">IF(VLOOKUP($C85,PT$2:PU$9,2)="normal",PV85,-PV85)</f>
        <v>0</v>
      </c>
      <c r="PY85">
        <f t="shared" si="221"/>
        <v>0</v>
      </c>
      <c r="PZ85" s="218"/>
      <c r="QA85">
        <f t="shared" si="244"/>
        <v>1</v>
      </c>
      <c r="QB85">
        <f t="shared" si="222"/>
        <v>1</v>
      </c>
      <c r="QC85">
        <f t="shared" si="223"/>
        <v>1</v>
      </c>
      <c r="QD85">
        <f t="shared" si="224"/>
        <v>1</v>
      </c>
      <c r="QE85" s="253"/>
      <c r="QF85" s="206"/>
      <c r="QG85">
        <v>60</v>
      </c>
      <c r="QH85" t="str">
        <f t="shared" si="199"/>
        <v>FALSE</v>
      </c>
      <c r="QI85">
        <f>VLOOKUP($A85,'FuturesInfo (3)'!$A$2:$V$80,22)</f>
        <v>2</v>
      </c>
      <c r="QJ85" s="257"/>
      <c r="QK85">
        <f t="shared" si="225"/>
        <v>2</v>
      </c>
      <c r="QL85" s="139">
        <f>VLOOKUP($A85,'FuturesInfo (3)'!$A$2:$O$80,15)*QI85</f>
        <v>332187.5</v>
      </c>
      <c r="QM85" s="139">
        <f>VLOOKUP($A85,'FuturesInfo (3)'!$A$2:$O$80,15)*QK85</f>
        <v>332187.5</v>
      </c>
      <c r="QN85" s="200">
        <f t="shared" si="226"/>
        <v>0</v>
      </c>
      <c r="QO85" s="200">
        <f t="shared" si="227"/>
        <v>0</v>
      </c>
      <c r="QP85" s="200">
        <f t="shared" si="228"/>
        <v>0</v>
      </c>
      <c r="QQ85" s="200">
        <f t="shared" si="229"/>
        <v>0</v>
      </c>
      <c r="QR85" s="200">
        <f t="shared" si="145"/>
        <v>0</v>
      </c>
      <c r="QT85">
        <f t="shared" si="230"/>
        <v>0</v>
      </c>
      <c r="QU85" s="244"/>
      <c r="QV85" s="218"/>
      <c r="QW85" s="245"/>
      <c r="QX85">
        <f t="shared" ref="QX85:QX92" si="249">IF(VLOOKUP($C85,QT$2:QU$9,2)="normal",QV85,-QV85)</f>
        <v>0</v>
      </c>
      <c r="QY85">
        <f t="shared" si="231"/>
        <v>0</v>
      </c>
      <c r="QZ85" s="218"/>
      <c r="RA85">
        <f t="shared" si="245"/>
        <v>1</v>
      </c>
      <c r="RB85">
        <f t="shared" si="232"/>
        <v>1</v>
      </c>
      <c r="RC85">
        <f t="shared" si="233"/>
        <v>1</v>
      </c>
      <c r="RD85">
        <f t="shared" si="234"/>
        <v>1</v>
      </c>
      <c r="RE85" s="253"/>
      <c r="RF85" s="206"/>
      <c r="RG85">
        <v>60</v>
      </c>
      <c r="RH85" t="str">
        <f t="shared" si="200"/>
        <v>FALSE</v>
      </c>
      <c r="RI85">
        <f>VLOOKUP($A85,'FuturesInfo (3)'!$A$2:$V$80,22)</f>
        <v>2</v>
      </c>
      <c r="RJ85" s="257"/>
      <c r="RK85">
        <f t="shared" si="235"/>
        <v>2</v>
      </c>
      <c r="RL85" s="139">
        <f>VLOOKUP($A85,'FuturesInfo (3)'!$A$2:$O$80,15)*RI85</f>
        <v>332187.5</v>
      </c>
      <c r="RM85" s="139">
        <f>VLOOKUP($A85,'FuturesInfo (3)'!$A$2:$O$80,15)*RK85</f>
        <v>332187.5</v>
      </c>
      <c r="RN85" s="200">
        <f t="shared" si="236"/>
        <v>0</v>
      </c>
      <c r="RO85" s="200">
        <f t="shared" si="237"/>
        <v>0</v>
      </c>
      <c r="RP85" s="200">
        <f t="shared" si="238"/>
        <v>0</v>
      </c>
      <c r="RQ85" s="200">
        <f t="shared" si="239"/>
        <v>0</v>
      </c>
      <c r="RR85" s="200">
        <f t="shared" si="146"/>
        <v>0</v>
      </c>
    </row>
    <row r="86" spans="1:486"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2</v>
      </c>
      <c r="BP86">
        <f t="shared" si="246"/>
        <v>2</v>
      </c>
      <c r="BQ86" s="139">
        <f>VLOOKUP($A86,'FuturesInfo (3)'!$A$2:$O$80,15)*BP86</f>
        <v>33350</v>
      </c>
      <c r="BR86" s="145">
        <f t="shared" si="202"/>
        <v>982.48772504000499</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33350</v>
      </c>
      <c r="CH86" s="145">
        <f t="shared" si="187"/>
        <v>224.957841484054</v>
      </c>
      <c r="CI86" s="145">
        <f t="shared" si="204"/>
        <v>-224.957841484054</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2</v>
      </c>
      <c r="CV86">
        <f t="shared" si="191"/>
        <v>2</v>
      </c>
      <c r="CW86">
        <f t="shared" si="206"/>
        <v>2</v>
      </c>
      <c r="CX86" s="139">
        <f>VLOOKUP($A86,'FuturesInfo (3)'!$A$2:$O$80,15)*CW86</f>
        <v>33350</v>
      </c>
      <c r="CY86" s="200">
        <f t="shared" si="192"/>
        <v>566.21392190154506</v>
      </c>
      <c r="CZ86" s="200">
        <f t="shared" si="207"/>
        <v>-566.21392190154506</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8"/>
        <v>2</v>
      </c>
      <c r="DO86" s="139">
        <f>VLOOKUP($A86,'FuturesInfo (3)'!$A$2:$O$80,15)*DN86</f>
        <v>33350</v>
      </c>
      <c r="DP86" s="200">
        <f t="shared" si="197"/>
        <v>-575.99309153612501</v>
      </c>
      <c r="DQ86" s="200">
        <f t="shared" si="209"/>
        <v>575.99309153612501</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1273</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1273</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v>1</v>
      </c>
      <c r="MU86" s="244">
        <v>1</v>
      </c>
      <c r="MV86" s="218">
        <v>-1</v>
      </c>
      <c r="MW86" s="245">
        <v>-6</v>
      </c>
      <c r="MX86">
        <v>1</v>
      </c>
      <c r="MY86">
        <v>1</v>
      </c>
      <c r="MZ86" s="218">
        <v>1</v>
      </c>
      <c r="NA86">
        <v>1</v>
      </c>
      <c r="NB86">
        <v>0</v>
      </c>
      <c r="NC86">
        <v>1</v>
      </c>
      <c r="ND86">
        <v>1</v>
      </c>
      <c r="NE86" s="253">
        <v>4.0160642570299998E-2</v>
      </c>
      <c r="NF86" s="206">
        <v>42534</v>
      </c>
      <c r="NG86">
        <v>60</v>
      </c>
      <c r="NH86" t="s">
        <v>1273</v>
      </c>
      <c r="NI86">
        <v>2</v>
      </c>
      <c r="NJ86" s="257">
        <v>2</v>
      </c>
      <c r="NK86">
        <v>2</v>
      </c>
      <c r="NL86" s="139">
        <v>33350</v>
      </c>
      <c r="NM86" s="139">
        <v>33350</v>
      </c>
      <c r="NN86" s="200">
        <v>1339.357429719505</v>
      </c>
      <c r="NO86" s="200">
        <v>1339.357429719505</v>
      </c>
      <c r="NP86" s="200">
        <v>-1339.357429719505</v>
      </c>
      <c r="NQ86" s="200">
        <v>1339.357429719505</v>
      </c>
      <c r="NR86" s="200">
        <v>1339.357429719505</v>
      </c>
      <c r="NT86">
        <v>1</v>
      </c>
      <c r="NU86" s="244">
        <v>1</v>
      </c>
      <c r="NV86" s="218">
        <v>-1</v>
      </c>
      <c r="NW86" s="245">
        <v>-7</v>
      </c>
      <c r="NX86">
        <v>1</v>
      </c>
      <c r="NY86">
        <v>1</v>
      </c>
      <c r="NZ86" s="218">
        <v>-1</v>
      </c>
      <c r="OA86">
        <v>0</v>
      </c>
      <c r="OB86">
        <v>1</v>
      </c>
      <c r="OC86">
        <v>0</v>
      </c>
      <c r="OD86">
        <v>0</v>
      </c>
      <c r="OE86" s="253">
        <v>-0.14157014157</v>
      </c>
      <c r="OF86" s="206">
        <v>42534</v>
      </c>
      <c r="OG86">
        <v>60</v>
      </c>
      <c r="OH86" t="s">
        <v>1273</v>
      </c>
      <c r="OI86">
        <v>2</v>
      </c>
      <c r="OJ86" s="257">
        <v>2</v>
      </c>
      <c r="OK86">
        <v>2</v>
      </c>
      <c r="OL86" s="139">
        <v>33350</v>
      </c>
      <c r="OM86" s="139">
        <v>33350</v>
      </c>
      <c r="ON86" s="200">
        <v>-4721.3642213595003</v>
      </c>
      <c r="OO86" s="200">
        <v>-4721.3642213595003</v>
      </c>
      <c r="OP86" s="200">
        <v>4721.3642213595003</v>
      </c>
      <c r="OQ86" s="200">
        <v>-4721.3642213595003</v>
      </c>
      <c r="OR86" s="200">
        <v>-4721.3642213595003</v>
      </c>
      <c r="OT86">
        <f t="shared" si="210"/>
        <v>1</v>
      </c>
      <c r="OU86" s="244">
        <v>-1</v>
      </c>
      <c r="OV86" s="218">
        <v>-1</v>
      </c>
      <c r="OW86" s="245">
        <v>-8</v>
      </c>
      <c r="OX86">
        <f t="shared" si="247"/>
        <v>-1</v>
      </c>
      <c r="OY86">
        <f t="shared" si="211"/>
        <v>1</v>
      </c>
      <c r="OZ86" s="218"/>
      <c r="PA86">
        <f t="shared" si="243"/>
        <v>0</v>
      </c>
      <c r="PB86">
        <f t="shared" si="212"/>
        <v>0</v>
      </c>
      <c r="PC86">
        <f t="shared" si="213"/>
        <v>0</v>
      </c>
      <c r="PD86">
        <f t="shared" si="214"/>
        <v>0</v>
      </c>
      <c r="PE86" s="253"/>
      <c r="PF86" s="206">
        <v>42534</v>
      </c>
      <c r="PG86">
        <v>60</v>
      </c>
      <c r="PH86" t="str">
        <f t="shared" si="198"/>
        <v>TRUE</v>
      </c>
      <c r="PI86">
        <f>VLOOKUP($A86,'FuturesInfo (3)'!$A$2:$V$80,22)</f>
        <v>2</v>
      </c>
      <c r="PJ86" s="257">
        <v>2</v>
      </c>
      <c r="PK86">
        <f t="shared" si="215"/>
        <v>2</v>
      </c>
      <c r="PL86" s="139">
        <f>VLOOKUP($A86,'FuturesInfo (3)'!$A$2:$O$80,15)*PI86</f>
        <v>33350</v>
      </c>
      <c r="PM86" s="139">
        <f>VLOOKUP($A86,'FuturesInfo (3)'!$A$2:$O$80,15)*PK86</f>
        <v>33350</v>
      </c>
      <c r="PN86" s="200">
        <f t="shared" si="216"/>
        <v>0</v>
      </c>
      <c r="PO86" s="200">
        <f t="shared" si="217"/>
        <v>0</v>
      </c>
      <c r="PP86" s="200">
        <f t="shared" si="218"/>
        <v>0</v>
      </c>
      <c r="PQ86" s="200">
        <f t="shared" si="219"/>
        <v>0</v>
      </c>
      <c r="PR86" s="200">
        <f t="shared" ref="PR86:PR92" si="250">IF(PD86=1,ABS(PL86*PE86),-ABS(PL86*PE86))</f>
        <v>0</v>
      </c>
      <c r="PT86">
        <f t="shared" si="220"/>
        <v>-1</v>
      </c>
      <c r="PU86" s="244"/>
      <c r="PV86" s="218"/>
      <c r="PW86" s="245"/>
      <c r="PX86">
        <f t="shared" si="248"/>
        <v>0</v>
      </c>
      <c r="PY86">
        <f t="shared" si="221"/>
        <v>0</v>
      </c>
      <c r="PZ86" s="218"/>
      <c r="QA86">
        <f t="shared" si="244"/>
        <v>1</v>
      </c>
      <c r="QB86">
        <f t="shared" si="222"/>
        <v>1</v>
      </c>
      <c r="QC86">
        <f t="shared" si="223"/>
        <v>1</v>
      </c>
      <c r="QD86">
        <f t="shared" si="224"/>
        <v>1</v>
      </c>
      <c r="QE86" s="253"/>
      <c r="QF86" s="206"/>
      <c r="QG86">
        <v>60</v>
      </c>
      <c r="QH86" t="str">
        <f t="shared" si="199"/>
        <v>FALSE</v>
      </c>
      <c r="QI86">
        <f>VLOOKUP($A86,'FuturesInfo (3)'!$A$2:$V$80,22)</f>
        <v>2</v>
      </c>
      <c r="QJ86" s="257"/>
      <c r="QK86">
        <f t="shared" si="225"/>
        <v>2</v>
      </c>
      <c r="QL86" s="139">
        <f>VLOOKUP($A86,'FuturesInfo (3)'!$A$2:$O$80,15)*QI86</f>
        <v>33350</v>
      </c>
      <c r="QM86" s="139">
        <f>VLOOKUP($A86,'FuturesInfo (3)'!$A$2:$O$80,15)*QK86</f>
        <v>33350</v>
      </c>
      <c r="QN86" s="200">
        <f t="shared" si="226"/>
        <v>0</v>
      </c>
      <c r="QO86" s="200">
        <f t="shared" si="227"/>
        <v>0</v>
      </c>
      <c r="QP86" s="200">
        <f t="shared" si="228"/>
        <v>0</v>
      </c>
      <c r="QQ86" s="200">
        <f t="shared" si="229"/>
        <v>0</v>
      </c>
      <c r="QR86" s="200">
        <f t="shared" ref="QR86:QR92" si="251">IF(QD86=1,ABS(QL86*QE86),-ABS(QL86*QE86))</f>
        <v>0</v>
      </c>
      <c r="QT86">
        <f t="shared" si="230"/>
        <v>0</v>
      </c>
      <c r="QU86" s="244"/>
      <c r="QV86" s="218"/>
      <c r="QW86" s="245"/>
      <c r="QX86">
        <f t="shared" si="249"/>
        <v>0</v>
      </c>
      <c r="QY86">
        <f t="shared" si="231"/>
        <v>0</v>
      </c>
      <c r="QZ86" s="218"/>
      <c r="RA86">
        <f t="shared" si="245"/>
        <v>1</v>
      </c>
      <c r="RB86">
        <f t="shared" si="232"/>
        <v>1</v>
      </c>
      <c r="RC86">
        <f t="shared" si="233"/>
        <v>1</v>
      </c>
      <c r="RD86">
        <f t="shared" si="234"/>
        <v>1</v>
      </c>
      <c r="RE86" s="253"/>
      <c r="RF86" s="206"/>
      <c r="RG86">
        <v>60</v>
      </c>
      <c r="RH86" t="str">
        <f t="shared" si="200"/>
        <v>FALSE</v>
      </c>
      <c r="RI86">
        <f>VLOOKUP($A86,'FuturesInfo (3)'!$A$2:$V$80,22)</f>
        <v>2</v>
      </c>
      <c r="RJ86" s="257"/>
      <c r="RK86">
        <f t="shared" si="235"/>
        <v>2</v>
      </c>
      <c r="RL86" s="139">
        <f>VLOOKUP($A86,'FuturesInfo (3)'!$A$2:$O$80,15)*RI86</f>
        <v>33350</v>
      </c>
      <c r="RM86" s="139">
        <f>VLOOKUP($A86,'FuturesInfo (3)'!$A$2:$O$80,15)*RK86</f>
        <v>33350</v>
      </c>
      <c r="RN86" s="200">
        <f t="shared" si="236"/>
        <v>0</v>
      </c>
      <c r="RO86" s="200">
        <f t="shared" si="237"/>
        <v>0</v>
      </c>
      <c r="RP86" s="200">
        <f t="shared" si="238"/>
        <v>0</v>
      </c>
      <c r="RQ86" s="200">
        <f t="shared" si="239"/>
        <v>0</v>
      </c>
      <c r="RR86" s="200">
        <f t="shared" ref="RR86:RR92" si="252">IF(RD86=1,ABS(RL86*RE86),-ABS(RL86*RE86))</f>
        <v>0</v>
      </c>
    </row>
    <row r="87" spans="1:486"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69862.5</v>
      </c>
      <c r="BR87" s="145">
        <f t="shared" si="202"/>
        <v>1732.7374670155386</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69862.5</v>
      </c>
      <c r="CH87" s="145">
        <f t="shared" si="187"/>
        <v>1690.8020082381374</v>
      </c>
      <c r="CI87" s="145">
        <f t="shared" si="204"/>
        <v>1690.8020082381374</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69862.5</v>
      </c>
      <c r="CY87" s="200">
        <f t="shared" si="192"/>
        <v>-1440.1018099512562</v>
      </c>
      <c r="CZ87" s="200">
        <f t="shared" si="207"/>
        <v>1440.1018099512562</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69862.5</v>
      </c>
      <c r="DP87" s="200">
        <f t="shared" si="197"/>
        <v>206.49014778321336</v>
      </c>
      <c r="DQ87" s="200">
        <f t="shared" si="209"/>
        <v>206.49014778321336</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1273</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1273</v>
      </c>
      <c r="MI87">
        <v>3</v>
      </c>
      <c r="MJ87" s="257">
        <v>2</v>
      </c>
      <c r="MK87">
        <v>4</v>
      </c>
      <c r="ML87" s="139">
        <v>70875</v>
      </c>
      <c r="MM87" s="139">
        <v>94500</v>
      </c>
      <c r="MN87" s="200">
        <v>2180.76923076705</v>
      </c>
      <c r="MO87" s="200">
        <v>2907.6923076894</v>
      </c>
      <c r="MP87" s="200">
        <v>-2180.76923076705</v>
      </c>
      <c r="MQ87" s="200">
        <v>-2180.76923076705</v>
      </c>
      <c r="MR87" s="200">
        <v>-2180.76923076705</v>
      </c>
      <c r="MT87">
        <v>-1</v>
      </c>
      <c r="MU87" s="244">
        <v>1</v>
      </c>
      <c r="MV87" s="218">
        <v>1</v>
      </c>
      <c r="MW87" s="245">
        <v>9</v>
      </c>
      <c r="MX87">
        <v>1</v>
      </c>
      <c r="MY87">
        <v>1</v>
      </c>
      <c r="MZ87" s="218">
        <v>-1</v>
      </c>
      <c r="NA87">
        <v>0</v>
      </c>
      <c r="NB87">
        <v>0</v>
      </c>
      <c r="NC87">
        <v>0</v>
      </c>
      <c r="ND87">
        <v>0</v>
      </c>
      <c r="NE87" s="253">
        <v>-5.2910052910000005E-4</v>
      </c>
      <c r="NF87" s="206">
        <v>42529</v>
      </c>
      <c r="NG87">
        <v>60</v>
      </c>
      <c r="NH87" t="s">
        <v>1273</v>
      </c>
      <c r="NI87">
        <v>3</v>
      </c>
      <c r="NJ87" s="257">
        <v>1</v>
      </c>
      <c r="NK87">
        <v>4</v>
      </c>
      <c r="NL87" s="139">
        <v>69862.5</v>
      </c>
      <c r="NM87" s="139">
        <v>93150</v>
      </c>
      <c r="NN87" s="200">
        <v>-36.964285714248753</v>
      </c>
      <c r="NO87" s="200">
        <v>-49.285714285665001</v>
      </c>
      <c r="NP87" s="200">
        <v>-36.964285714248753</v>
      </c>
      <c r="NQ87" s="200">
        <v>-36.964285714248753</v>
      </c>
      <c r="NR87" s="200">
        <v>-36.964285714248753</v>
      </c>
      <c r="NT87">
        <v>1</v>
      </c>
      <c r="NU87" s="244">
        <v>-1</v>
      </c>
      <c r="NV87" s="218">
        <v>1</v>
      </c>
      <c r="NW87" s="245">
        <v>10</v>
      </c>
      <c r="NX87">
        <v>1</v>
      </c>
      <c r="NY87">
        <v>1</v>
      </c>
      <c r="NZ87" s="218">
        <v>-1</v>
      </c>
      <c r="OA87">
        <v>1</v>
      </c>
      <c r="OB87">
        <v>0</v>
      </c>
      <c r="OC87">
        <v>0</v>
      </c>
      <c r="OD87">
        <v>0</v>
      </c>
      <c r="OE87" s="253">
        <v>-1.37638962414E-2</v>
      </c>
      <c r="OF87" s="206">
        <v>42529</v>
      </c>
      <c r="OG87">
        <v>60</v>
      </c>
      <c r="OH87" t="s">
        <v>1273</v>
      </c>
      <c r="OI87">
        <v>3</v>
      </c>
      <c r="OJ87" s="257">
        <v>2</v>
      </c>
      <c r="OK87">
        <v>2</v>
      </c>
      <c r="OL87" s="139">
        <v>69862.5</v>
      </c>
      <c r="OM87" s="139">
        <v>46575</v>
      </c>
      <c r="ON87" s="200">
        <v>961.58020116480748</v>
      </c>
      <c r="OO87" s="200">
        <v>641.05346744320502</v>
      </c>
      <c r="OP87" s="200">
        <v>-961.58020116480748</v>
      </c>
      <c r="OQ87" s="200">
        <v>-961.58020116480748</v>
      </c>
      <c r="OR87" s="200">
        <v>-961.58020116480748</v>
      </c>
      <c r="OT87">
        <f t="shared" si="210"/>
        <v>-1</v>
      </c>
      <c r="OU87" s="244">
        <v>-1</v>
      </c>
      <c r="OV87" s="218">
        <v>1</v>
      </c>
      <c r="OW87" s="245">
        <v>11</v>
      </c>
      <c r="OX87">
        <f t="shared" si="247"/>
        <v>1</v>
      </c>
      <c r="OY87">
        <f t="shared" si="211"/>
        <v>1</v>
      </c>
      <c r="OZ87" s="218"/>
      <c r="PA87">
        <f t="shared" si="243"/>
        <v>0</v>
      </c>
      <c r="PB87">
        <f t="shared" si="212"/>
        <v>0</v>
      </c>
      <c r="PC87">
        <f t="shared" si="213"/>
        <v>0</v>
      </c>
      <c r="PD87">
        <f t="shared" si="214"/>
        <v>0</v>
      </c>
      <c r="PE87" s="253"/>
      <c r="PF87" s="206">
        <v>42529</v>
      </c>
      <c r="PG87">
        <v>60</v>
      </c>
      <c r="PH87" t="str">
        <f t="shared" si="198"/>
        <v>TRUE</v>
      </c>
      <c r="PI87">
        <f>VLOOKUP($A87,'FuturesInfo (3)'!$A$2:$V$80,22)</f>
        <v>3</v>
      </c>
      <c r="PJ87" s="257">
        <v>2</v>
      </c>
      <c r="PK87">
        <f t="shared" si="215"/>
        <v>2</v>
      </c>
      <c r="PL87" s="139">
        <f>VLOOKUP($A87,'FuturesInfo (3)'!$A$2:$O$80,15)*PI87</f>
        <v>69862.5</v>
      </c>
      <c r="PM87" s="139">
        <f>VLOOKUP($A87,'FuturesInfo (3)'!$A$2:$O$80,15)*PK87</f>
        <v>46575</v>
      </c>
      <c r="PN87" s="200">
        <f t="shared" si="216"/>
        <v>0</v>
      </c>
      <c r="PO87" s="200">
        <f t="shared" si="217"/>
        <v>0</v>
      </c>
      <c r="PP87" s="200">
        <f t="shared" si="218"/>
        <v>0</v>
      </c>
      <c r="PQ87" s="200">
        <f t="shared" si="219"/>
        <v>0</v>
      </c>
      <c r="PR87" s="200">
        <f t="shared" si="250"/>
        <v>0</v>
      </c>
      <c r="PT87">
        <f t="shared" si="220"/>
        <v>-1</v>
      </c>
      <c r="PU87" s="244"/>
      <c r="PV87" s="218"/>
      <c r="PW87" s="245"/>
      <c r="PX87">
        <f t="shared" si="248"/>
        <v>0</v>
      </c>
      <c r="PY87">
        <f t="shared" si="221"/>
        <v>0</v>
      </c>
      <c r="PZ87" s="218"/>
      <c r="QA87">
        <f t="shared" si="244"/>
        <v>1</v>
      </c>
      <c r="QB87">
        <f t="shared" si="222"/>
        <v>1</v>
      </c>
      <c r="QC87">
        <f t="shared" si="223"/>
        <v>1</v>
      </c>
      <c r="QD87">
        <f t="shared" si="224"/>
        <v>1</v>
      </c>
      <c r="QE87" s="253"/>
      <c r="QF87" s="206"/>
      <c r="QG87">
        <v>60</v>
      </c>
      <c r="QH87" t="str">
        <f t="shared" si="199"/>
        <v>FALSE</v>
      </c>
      <c r="QI87">
        <f>VLOOKUP($A87,'FuturesInfo (3)'!$A$2:$V$80,22)</f>
        <v>3</v>
      </c>
      <c r="QJ87" s="257"/>
      <c r="QK87">
        <f t="shared" si="225"/>
        <v>2</v>
      </c>
      <c r="QL87" s="139">
        <f>VLOOKUP($A87,'FuturesInfo (3)'!$A$2:$O$80,15)*QI87</f>
        <v>69862.5</v>
      </c>
      <c r="QM87" s="139">
        <f>VLOOKUP($A87,'FuturesInfo (3)'!$A$2:$O$80,15)*QK87</f>
        <v>46575</v>
      </c>
      <c r="QN87" s="200">
        <f t="shared" si="226"/>
        <v>0</v>
      </c>
      <c r="QO87" s="200">
        <f t="shared" si="227"/>
        <v>0</v>
      </c>
      <c r="QP87" s="200">
        <f t="shared" si="228"/>
        <v>0</v>
      </c>
      <c r="QQ87" s="200">
        <f t="shared" si="229"/>
        <v>0</v>
      </c>
      <c r="QR87" s="200">
        <f t="shared" si="251"/>
        <v>0</v>
      </c>
      <c r="QT87">
        <f t="shared" si="230"/>
        <v>0</v>
      </c>
      <c r="QU87" s="244"/>
      <c r="QV87" s="218"/>
      <c r="QW87" s="245"/>
      <c r="QX87">
        <f t="shared" si="249"/>
        <v>0</v>
      </c>
      <c r="QY87">
        <f t="shared" si="231"/>
        <v>0</v>
      </c>
      <c r="QZ87" s="218"/>
      <c r="RA87">
        <f t="shared" si="245"/>
        <v>1</v>
      </c>
      <c r="RB87">
        <f t="shared" si="232"/>
        <v>1</v>
      </c>
      <c r="RC87">
        <f t="shared" si="233"/>
        <v>1</v>
      </c>
      <c r="RD87">
        <f t="shared" si="234"/>
        <v>1</v>
      </c>
      <c r="RE87" s="253"/>
      <c r="RF87" s="206"/>
      <c r="RG87">
        <v>60</v>
      </c>
      <c r="RH87" t="str">
        <f t="shared" si="200"/>
        <v>FALSE</v>
      </c>
      <c r="RI87">
        <f>VLOOKUP($A87,'FuturesInfo (3)'!$A$2:$V$80,22)</f>
        <v>3</v>
      </c>
      <c r="RJ87" s="257"/>
      <c r="RK87">
        <f t="shared" si="235"/>
        <v>2</v>
      </c>
      <c r="RL87" s="139">
        <f>VLOOKUP($A87,'FuturesInfo (3)'!$A$2:$O$80,15)*RI87</f>
        <v>69862.5</v>
      </c>
      <c r="RM87" s="139">
        <f>VLOOKUP($A87,'FuturesInfo (3)'!$A$2:$O$80,15)*RK87</f>
        <v>46575</v>
      </c>
      <c r="RN87" s="200">
        <f t="shared" si="236"/>
        <v>0</v>
      </c>
      <c r="RO87" s="200">
        <f t="shared" si="237"/>
        <v>0</v>
      </c>
      <c r="RP87" s="200">
        <f t="shared" si="238"/>
        <v>0</v>
      </c>
      <c r="RQ87" s="200">
        <f t="shared" si="239"/>
        <v>0</v>
      </c>
      <c r="RR87" s="200">
        <f t="shared" si="252"/>
        <v>0</v>
      </c>
    </row>
    <row r="88" spans="1:486"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2</v>
      </c>
      <c r="BP88">
        <f t="shared" si="246"/>
        <v>2</v>
      </c>
      <c r="BQ88" s="139">
        <f>VLOOKUP($A88,'FuturesInfo (3)'!$A$2:$O$80,15)*BP88</f>
        <v>195393.07100000003</v>
      </c>
      <c r="BR88" s="145">
        <f t="shared" si="202"/>
        <v>-1833.2995965476898</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195393.07100000003</v>
      </c>
      <c r="CH88" s="145">
        <f t="shared" si="187"/>
        <v>1628.5840356136964</v>
      </c>
      <c r="CI88" s="145">
        <f t="shared" si="204"/>
        <v>-1628.5840356136964</v>
      </c>
      <c r="CK88">
        <f t="shared" si="188"/>
        <v>1</v>
      </c>
      <c r="CL88">
        <v>1</v>
      </c>
      <c r="CM88">
        <v>-1</v>
      </c>
      <c r="CN88">
        <v>1</v>
      </c>
      <c r="CO88">
        <f t="shared" si="205"/>
        <v>1</v>
      </c>
      <c r="CP88">
        <f t="shared" si="189"/>
        <v>0</v>
      </c>
      <c r="CQ88" s="1">
        <v>7.51455945895E-3</v>
      </c>
      <c r="CR88" s="2">
        <v>10</v>
      </c>
      <c r="CS88">
        <v>60</v>
      </c>
      <c r="CT88" t="str">
        <f t="shared" si="190"/>
        <v>TRUE</v>
      </c>
      <c r="CU88">
        <f>VLOOKUP($A88,'FuturesInfo (3)'!$A$2:$V$80,22)</f>
        <v>2</v>
      </c>
      <c r="CV88">
        <f t="shared" si="191"/>
        <v>2</v>
      </c>
      <c r="CW88">
        <f t="shared" si="206"/>
        <v>2</v>
      </c>
      <c r="CX88" s="139">
        <f>VLOOKUP($A88,'FuturesInfo (3)'!$A$2:$O$80,15)*CW88</f>
        <v>195393.07100000003</v>
      </c>
      <c r="CY88" s="200">
        <f t="shared" si="192"/>
        <v>1468.2928498963392</v>
      </c>
      <c r="CZ88" s="200">
        <f t="shared" si="207"/>
        <v>-1468.2928498963392</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8"/>
        <v>2</v>
      </c>
      <c r="DO88" s="139">
        <f>VLOOKUP($A88,'FuturesInfo (3)'!$A$2:$O$80,15)*DN88</f>
        <v>195393.07100000003</v>
      </c>
      <c r="DP88" s="200">
        <f t="shared" si="197"/>
        <v>-546.50308875649034</v>
      </c>
      <c r="DQ88" s="200">
        <f t="shared" si="209"/>
        <v>546.50308875649034</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1273</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1273</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v>-1</v>
      </c>
      <c r="MU88" s="244">
        <v>1</v>
      </c>
      <c r="MV88" s="218">
        <v>1</v>
      </c>
      <c r="MW88" s="245">
        <v>-4</v>
      </c>
      <c r="MX88">
        <v>-1</v>
      </c>
      <c r="MY88">
        <v>-1</v>
      </c>
      <c r="MZ88" s="218">
        <v>1</v>
      </c>
      <c r="NA88">
        <v>1</v>
      </c>
      <c r="NB88">
        <v>1</v>
      </c>
      <c r="NC88">
        <v>0</v>
      </c>
      <c r="ND88">
        <v>0</v>
      </c>
      <c r="NE88" s="253">
        <v>3.8350910834099999E-4</v>
      </c>
      <c r="NF88" s="206">
        <v>42536</v>
      </c>
      <c r="NG88">
        <v>60</v>
      </c>
      <c r="NH88" t="s">
        <v>1273</v>
      </c>
      <c r="NI88">
        <v>2</v>
      </c>
      <c r="NJ88" s="257">
        <v>2</v>
      </c>
      <c r="NK88">
        <v>2</v>
      </c>
      <c r="NL88" s="139">
        <v>199166.785</v>
      </c>
      <c r="NM88" s="139">
        <v>199166.785</v>
      </c>
      <c r="NN88" s="200">
        <v>76.38227612649365</v>
      </c>
      <c r="NO88" s="200">
        <v>76.38227612649365</v>
      </c>
      <c r="NP88" s="200">
        <v>76.38227612649365</v>
      </c>
      <c r="NQ88" s="200">
        <v>-76.38227612649365</v>
      </c>
      <c r="NR88" s="200">
        <v>-76.38227612649365</v>
      </c>
      <c r="NT88">
        <v>1</v>
      </c>
      <c r="NU88" s="244">
        <v>1</v>
      </c>
      <c r="NV88" s="218">
        <v>1</v>
      </c>
      <c r="NW88" s="245">
        <v>-5</v>
      </c>
      <c r="NX88">
        <v>-1</v>
      </c>
      <c r="NY88">
        <v>-1</v>
      </c>
      <c r="NZ88" s="218">
        <v>1</v>
      </c>
      <c r="OA88">
        <v>1</v>
      </c>
      <c r="OB88">
        <v>1</v>
      </c>
      <c r="OC88">
        <v>0</v>
      </c>
      <c r="OD88">
        <v>0</v>
      </c>
      <c r="OE88" s="253">
        <v>3.2585777266599999E-3</v>
      </c>
      <c r="OF88" s="206">
        <v>42536</v>
      </c>
      <c r="OG88">
        <v>60</v>
      </c>
      <c r="OH88" t="s">
        <v>1273</v>
      </c>
      <c r="OI88">
        <v>2</v>
      </c>
      <c r="OJ88" s="257">
        <v>2</v>
      </c>
      <c r="OK88">
        <v>2</v>
      </c>
      <c r="OL88" s="139">
        <v>199166.785</v>
      </c>
      <c r="OM88" s="139">
        <v>199166.785</v>
      </c>
      <c r="ON88" s="200">
        <v>649.00044949148094</v>
      </c>
      <c r="OO88" s="200">
        <v>649.00044949148094</v>
      </c>
      <c r="OP88" s="200">
        <v>649.00044949148094</v>
      </c>
      <c r="OQ88" s="200">
        <v>-649.00044949148094</v>
      </c>
      <c r="OR88" s="200">
        <v>-649.00044949148094</v>
      </c>
      <c r="OT88">
        <f t="shared" si="210"/>
        <v>1</v>
      </c>
      <c r="OU88" s="244">
        <v>1</v>
      </c>
      <c r="OV88" s="218">
        <v>1</v>
      </c>
      <c r="OW88" s="245">
        <v>6</v>
      </c>
      <c r="OX88">
        <f t="shared" si="247"/>
        <v>1</v>
      </c>
      <c r="OY88">
        <f t="shared" si="211"/>
        <v>1</v>
      </c>
      <c r="OZ88" s="218"/>
      <c r="PA88">
        <f t="shared" si="243"/>
        <v>0</v>
      </c>
      <c r="PB88">
        <f t="shared" si="212"/>
        <v>0</v>
      </c>
      <c r="PC88">
        <f t="shared" si="213"/>
        <v>0</v>
      </c>
      <c r="PD88">
        <f t="shared" si="214"/>
        <v>0</v>
      </c>
      <c r="PE88" s="253"/>
      <c r="PF88" s="206">
        <v>42536</v>
      </c>
      <c r="PG88">
        <v>60</v>
      </c>
      <c r="PH88" t="str">
        <f t="shared" si="198"/>
        <v>TRUE</v>
      </c>
      <c r="PI88">
        <f>VLOOKUP($A88,'FuturesInfo (3)'!$A$2:$V$80,22)</f>
        <v>2</v>
      </c>
      <c r="PJ88" s="257">
        <v>2</v>
      </c>
      <c r="PK88">
        <f t="shared" si="215"/>
        <v>2</v>
      </c>
      <c r="PL88" s="139">
        <f>VLOOKUP($A88,'FuturesInfo (3)'!$A$2:$O$80,15)*PI88</f>
        <v>195393.07100000003</v>
      </c>
      <c r="PM88" s="139">
        <f>VLOOKUP($A88,'FuturesInfo (3)'!$A$2:$O$80,15)*PK88</f>
        <v>195393.07100000003</v>
      </c>
      <c r="PN88" s="200">
        <f t="shared" si="216"/>
        <v>0</v>
      </c>
      <c r="PO88" s="200">
        <f t="shared" si="217"/>
        <v>0</v>
      </c>
      <c r="PP88" s="200">
        <f t="shared" si="218"/>
        <v>0</v>
      </c>
      <c r="PQ88" s="200">
        <f t="shared" si="219"/>
        <v>0</v>
      </c>
      <c r="PR88" s="200">
        <f t="shared" si="250"/>
        <v>0</v>
      </c>
      <c r="PT88">
        <f t="shared" si="220"/>
        <v>1</v>
      </c>
      <c r="PU88" s="244"/>
      <c r="PV88" s="218"/>
      <c r="PW88" s="245"/>
      <c r="PX88">
        <f t="shared" si="248"/>
        <v>0</v>
      </c>
      <c r="PY88">
        <f t="shared" si="221"/>
        <v>0</v>
      </c>
      <c r="PZ88" s="218"/>
      <c r="QA88">
        <f t="shared" si="244"/>
        <v>1</v>
      </c>
      <c r="QB88">
        <f t="shared" si="222"/>
        <v>1</v>
      </c>
      <c r="QC88">
        <f t="shared" si="223"/>
        <v>1</v>
      </c>
      <c r="QD88">
        <f t="shared" si="224"/>
        <v>1</v>
      </c>
      <c r="QE88" s="253"/>
      <c r="QF88" s="206"/>
      <c r="QG88">
        <v>60</v>
      </c>
      <c r="QH88" t="str">
        <f t="shared" si="199"/>
        <v>FALSE</v>
      </c>
      <c r="QI88">
        <f>VLOOKUP($A88,'FuturesInfo (3)'!$A$2:$V$80,22)</f>
        <v>2</v>
      </c>
      <c r="QJ88" s="257"/>
      <c r="QK88">
        <f t="shared" si="225"/>
        <v>2</v>
      </c>
      <c r="QL88" s="139">
        <f>VLOOKUP($A88,'FuturesInfo (3)'!$A$2:$O$80,15)*QI88</f>
        <v>195393.07100000003</v>
      </c>
      <c r="QM88" s="139">
        <f>VLOOKUP($A88,'FuturesInfo (3)'!$A$2:$O$80,15)*QK88</f>
        <v>195393.07100000003</v>
      </c>
      <c r="QN88" s="200">
        <f t="shared" si="226"/>
        <v>0</v>
      </c>
      <c r="QO88" s="200">
        <f t="shared" si="227"/>
        <v>0</v>
      </c>
      <c r="QP88" s="200">
        <f t="shared" si="228"/>
        <v>0</v>
      </c>
      <c r="QQ88" s="200">
        <f t="shared" si="229"/>
        <v>0</v>
      </c>
      <c r="QR88" s="200">
        <f t="shared" si="251"/>
        <v>0</v>
      </c>
      <c r="QT88">
        <f t="shared" si="230"/>
        <v>0</v>
      </c>
      <c r="QU88" s="244"/>
      <c r="QV88" s="218"/>
      <c r="QW88" s="245"/>
      <c r="QX88">
        <f t="shared" si="249"/>
        <v>0</v>
      </c>
      <c r="QY88">
        <f t="shared" si="231"/>
        <v>0</v>
      </c>
      <c r="QZ88" s="218"/>
      <c r="RA88">
        <f t="shared" si="245"/>
        <v>1</v>
      </c>
      <c r="RB88">
        <f t="shared" si="232"/>
        <v>1</v>
      </c>
      <c r="RC88">
        <f t="shared" si="233"/>
        <v>1</v>
      </c>
      <c r="RD88">
        <f t="shared" si="234"/>
        <v>1</v>
      </c>
      <c r="RE88" s="253"/>
      <c r="RF88" s="206"/>
      <c r="RG88">
        <v>60</v>
      </c>
      <c r="RH88" t="str">
        <f t="shared" si="200"/>
        <v>FALSE</v>
      </c>
      <c r="RI88">
        <f>VLOOKUP($A88,'FuturesInfo (3)'!$A$2:$V$80,22)</f>
        <v>2</v>
      </c>
      <c r="RJ88" s="257"/>
      <c r="RK88">
        <f t="shared" si="235"/>
        <v>2</v>
      </c>
      <c r="RL88" s="139">
        <f>VLOOKUP($A88,'FuturesInfo (3)'!$A$2:$O$80,15)*RI88</f>
        <v>195393.07100000003</v>
      </c>
      <c r="RM88" s="139">
        <f>VLOOKUP($A88,'FuturesInfo (3)'!$A$2:$O$80,15)*RK88</f>
        <v>195393.07100000003</v>
      </c>
      <c r="RN88" s="200">
        <f t="shared" si="236"/>
        <v>0</v>
      </c>
      <c r="RO88" s="200">
        <f t="shared" si="237"/>
        <v>0</v>
      </c>
      <c r="RP88" s="200">
        <f t="shared" si="238"/>
        <v>0</v>
      </c>
      <c r="RQ88" s="200">
        <f t="shared" si="239"/>
        <v>0</v>
      </c>
      <c r="RR88" s="200">
        <f t="shared" si="252"/>
        <v>0</v>
      </c>
    </row>
    <row r="89" spans="1:486"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1273</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1273</v>
      </c>
      <c r="MI89">
        <v>0</v>
      </c>
      <c r="MJ89" s="257">
        <v>2</v>
      </c>
      <c r="MK89">
        <v>0</v>
      </c>
      <c r="ML89" s="139">
        <v>0</v>
      </c>
      <c r="MM89" s="139">
        <v>0</v>
      </c>
      <c r="MN89" s="200">
        <v>0</v>
      </c>
      <c r="MO89" s="200">
        <v>0</v>
      </c>
      <c r="MP89" s="200">
        <v>0</v>
      </c>
      <c r="MQ89" s="200">
        <v>0</v>
      </c>
      <c r="MR89" s="200">
        <v>0</v>
      </c>
      <c r="MT89">
        <v>-1</v>
      </c>
      <c r="MU89" s="244">
        <v>-1</v>
      </c>
      <c r="MV89" s="218">
        <v>1</v>
      </c>
      <c r="MW89" s="245">
        <v>-7</v>
      </c>
      <c r="MX89">
        <v>-1</v>
      </c>
      <c r="MY89">
        <v>-1</v>
      </c>
      <c r="MZ89" s="218">
        <v>-1</v>
      </c>
      <c r="NA89">
        <v>1</v>
      </c>
      <c r="NB89">
        <v>0</v>
      </c>
      <c r="NC89">
        <v>1</v>
      </c>
      <c r="ND89">
        <v>1</v>
      </c>
      <c r="NE89" s="253">
        <v>-1.01957585644E-4</v>
      </c>
      <c r="NF89" s="206">
        <v>42531</v>
      </c>
      <c r="NG89">
        <v>60</v>
      </c>
      <c r="NH89" t="s">
        <v>1273</v>
      </c>
      <c r="NI89">
        <v>0</v>
      </c>
      <c r="NJ89" s="257">
        <v>2</v>
      </c>
      <c r="NK89">
        <v>0</v>
      </c>
      <c r="NL89" s="139">
        <v>0</v>
      </c>
      <c r="NM89" s="139">
        <v>0</v>
      </c>
      <c r="NN89" s="200">
        <v>0</v>
      </c>
      <c r="NO89" s="200">
        <v>0</v>
      </c>
      <c r="NP89" s="200">
        <v>0</v>
      </c>
      <c r="NQ89" s="200">
        <v>0</v>
      </c>
      <c r="NR89" s="200">
        <v>0</v>
      </c>
      <c r="NT89">
        <v>-1</v>
      </c>
      <c r="NU89" s="244">
        <v>-1</v>
      </c>
      <c r="NV89" s="218">
        <v>1</v>
      </c>
      <c r="NW89" s="245">
        <v>-8</v>
      </c>
      <c r="NX89">
        <v>1</v>
      </c>
      <c r="NY89">
        <v>-1</v>
      </c>
      <c r="NZ89" s="218">
        <v>1</v>
      </c>
      <c r="OA89">
        <v>0</v>
      </c>
      <c r="OB89">
        <v>1</v>
      </c>
      <c r="OC89">
        <v>1</v>
      </c>
      <c r="OD89">
        <v>0</v>
      </c>
      <c r="OE89" s="253">
        <v>0</v>
      </c>
      <c r="OF89" s="206">
        <v>42531</v>
      </c>
      <c r="OG89">
        <v>60</v>
      </c>
      <c r="OH89" t="s">
        <v>1273</v>
      </c>
      <c r="OI89">
        <v>0</v>
      </c>
      <c r="OJ89" s="257">
        <v>2</v>
      </c>
      <c r="OK89">
        <v>0</v>
      </c>
      <c r="OL89" s="139">
        <v>0</v>
      </c>
      <c r="OM89" s="139">
        <v>0</v>
      </c>
      <c r="ON89" s="200">
        <v>0</v>
      </c>
      <c r="OO89" s="200">
        <v>0</v>
      </c>
      <c r="OP89" s="200">
        <v>0</v>
      </c>
      <c r="OQ89" s="200">
        <v>0</v>
      </c>
      <c r="OR89" s="200">
        <v>0</v>
      </c>
      <c r="OT89">
        <f t="shared" si="210"/>
        <v>-1</v>
      </c>
      <c r="OU89" s="244">
        <v>-1</v>
      </c>
      <c r="OV89" s="218">
        <v>1</v>
      </c>
      <c r="OW89" s="245">
        <v>-9</v>
      </c>
      <c r="OX89">
        <f t="shared" si="247"/>
        <v>-1</v>
      </c>
      <c r="OY89">
        <f t="shared" si="211"/>
        <v>-1</v>
      </c>
      <c r="OZ89" s="218"/>
      <c r="PA89">
        <f t="shared" si="243"/>
        <v>0</v>
      </c>
      <c r="PB89">
        <f t="shared" si="212"/>
        <v>0</v>
      </c>
      <c r="PC89">
        <f t="shared" si="213"/>
        <v>0</v>
      </c>
      <c r="PD89">
        <f t="shared" si="214"/>
        <v>0</v>
      </c>
      <c r="PE89" s="253"/>
      <c r="PF89" s="206">
        <v>42531</v>
      </c>
      <c r="PG89">
        <v>60</v>
      </c>
      <c r="PH89" t="str">
        <f t="shared" si="198"/>
        <v>TRUE</v>
      </c>
      <c r="PI89">
        <f>VLOOKUP($A89,'FuturesInfo (3)'!$A$2:$V$80,22)</f>
        <v>0</v>
      </c>
      <c r="PJ89" s="257">
        <v>1</v>
      </c>
      <c r="PK89">
        <f t="shared" si="215"/>
        <v>0</v>
      </c>
      <c r="PL89" s="139">
        <f>VLOOKUP($A89,'FuturesInfo (3)'!$A$2:$O$80,15)*PI89</f>
        <v>0</v>
      </c>
      <c r="PM89" s="139">
        <f>VLOOKUP($A89,'FuturesInfo (3)'!$A$2:$O$80,15)*PK89</f>
        <v>0</v>
      </c>
      <c r="PN89" s="200">
        <f t="shared" si="216"/>
        <v>0</v>
      </c>
      <c r="PO89" s="200">
        <f t="shared" si="217"/>
        <v>0</v>
      </c>
      <c r="PP89" s="200">
        <f t="shared" si="218"/>
        <v>0</v>
      </c>
      <c r="PQ89" s="200">
        <f t="shared" si="219"/>
        <v>0</v>
      </c>
      <c r="PR89" s="200">
        <f t="shared" si="250"/>
        <v>0</v>
      </c>
      <c r="PT89">
        <f t="shared" si="220"/>
        <v>-1</v>
      </c>
      <c r="PU89" s="244"/>
      <c r="PV89" s="218"/>
      <c r="PW89" s="245"/>
      <c r="PX89">
        <f t="shared" si="248"/>
        <v>0</v>
      </c>
      <c r="PY89">
        <f t="shared" si="221"/>
        <v>0</v>
      </c>
      <c r="PZ89" s="218"/>
      <c r="QA89">
        <f t="shared" si="244"/>
        <v>1</v>
      </c>
      <c r="QB89">
        <f t="shared" si="222"/>
        <v>1</v>
      </c>
      <c r="QC89">
        <f t="shared" si="223"/>
        <v>1</v>
      </c>
      <c r="QD89">
        <f t="shared" si="224"/>
        <v>1</v>
      </c>
      <c r="QE89" s="253"/>
      <c r="QF89" s="206"/>
      <c r="QG89">
        <v>60</v>
      </c>
      <c r="QH89" t="str">
        <f t="shared" si="199"/>
        <v>FALSE</v>
      </c>
      <c r="QI89">
        <f>VLOOKUP($A89,'FuturesInfo (3)'!$A$2:$V$80,22)</f>
        <v>0</v>
      </c>
      <c r="QJ89" s="257"/>
      <c r="QK89">
        <f t="shared" si="225"/>
        <v>0</v>
      </c>
      <c r="QL89" s="139">
        <f>VLOOKUP($A89,'FuturesInfo (3)'!$A$2:$O$80,15)*QI89</f>
        <v>0</v>
      </c>
      <c r="QM89" s="139">
        <f>VLOOKUP($A89,'FuturesInfo (3)'!$A$2:$O$80,15)*QK89</f>
        <v>0</v>
      </c>
      <c r="QN89" s="200">
        <f t="shared" si="226"/>
        <v>0</v>
      </c>
      <c r="QO89" s="200">
        <f t="shared" si="227"/>
        <v>0</v>
      </c>
      <c r="QP89" s="200">
        <f t="shared" si="228"/>
        <v>0</v>
      </c>
      <c r="QQ89" s="200">
        <f t="shared" si="229"/>
        <v>0</v>
      </c>
      <c r="QR89" s="200">
        <f t="shared" si="251"/>
        <v>0</v>
      </c>
      <c r="QT89">
        <f t="shared" si="230"/>
        <v>0</v>
      </c>
      <c r="QU89" s="244"/>
      <c r="QV89" s="218"/>
      <c r="QW89" s="245"/>
      <c r="QX89">
        <f t="shared" si="249"/>
        <v>0</v>
      </c>
      <c r="QY89">
        <f t="shared" si="231"/>
        <v>0</v>
      </c>
      <c r="QZ89" s="218"/>
      <c r="RA89">
        <f t="shared" si="245"/>
        <v>1</v>
      </c>
      <c r="RB89">
        <f t="shared" si="232"/>
        <v>1</v>
      </c>
      <c r="RC89">
        <f t="shared" si="233"/>
        <v>1</v>
      </c>
      <c r="RD89">
        <f t="shared" si="234"/>
        <v>1</v>
      </c>
      <c r="RE89" s="253"/>
      <c r="RF89" s="206"/>
      <c r="RG89">
        <v>60</v>
      </c>
      <c r="RH89" t="str">
        <f t="shared" si="200"/>
        <v>FALSE</v>
      </c>
      <c r="RI89">
        <f>VLOOKUP($A89,'FuturesInfo (3)'!$A$2:$V$80,22)</f>
        <v>0</v>
      </c>
      <c r="RJ89" s="257"/>
      <c r="RK89">
        <f t="shared" si="235"/>
        <v>0</v>
      </c>
      <c r="RL89" s="139">
        <f>VLOOKUP($A89,'FuturesInfo (3)'!$A$2:$O$80,15)*RI89</f>
        <v>0</v>
      </c>
      <c r="RM89" s="139">
        <f>VLOOKUP($A89,'FuturesInfo (3)'!$A$2:$O$80,15)*RK89</f>
        <v>0</v>
      </c>
      <c r="RN89" s="200">
        <f t="shared" si="236"/>
        <v>0</v>
      </c>
      <c r="RO89" s="200">
        <f t="shared" si="237"/>
        <v>0</v>
      </c>
      <c r="RP89" s="200">
        <f t="shared" si="238"/>
        <v>0</v>
      </c>
      <c r="RQ89" s="200">
        <f t="shared" si="239"/>
        <v>0</v>
      </c>
      <c r="RR89" s="200">
        <f t="shared" si="252"/>
        <v>0</v>
      </c>
    </row>
    <row r="90" spans="1:486"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3</v>
      </c>
      <c r="BP90">
        <f t="shared" si="246"/>
        <v>3</v>
      </c>
      <c r="BQ90" s="139">
        <f>VLOOKUP($A90,'FuturesInfo (3)'!$A$2:$O$80,15)*BP90</f>
        <v>268725</v>
      </c>
      <c r="BR90" s="145">
        <f t="shared" si="202"/>
        <v>-695.27813712696002</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268725</v>
      </c>
      <c r="CH90" s="145">
        <f t="shared" si="187"/>
        <v>-376.89340813477048</v>
      </c>
      <c r="CI90" s="145">
        <f t="shared" si="204"/>
        <v>376.89340813477048</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3</v>
      </c>
      <c r="CV90">
        <f t="shared" si="191"/>
        <v>4</v>
      </c>
      <c r="CW90">
        <f t="shared" si="206"/>
        <v>3</v>
      </c>
      <c r="CX90" s="139">
        <f>VLOOKUP($A90,'FuturesInfo (3)'!$A$2:$O$80,15)*CW90</f>
        <v>268725</v>
      </c>
      <c r="CY90" s="200">
        <f t="shared" si="192"/>
        <v>-1736.1446629204424</v>
      </c>
      <c r="CZ90" s="200">
        <f t="shared" si="207"/>
        <v>-1736.1446629204424</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8"/>
        <v>3</v>
      </c>
      <c r="DO90" s="139">
        <f>VLOOKUP($A90,'FuturesInfo (3)'!$A$2:$O$80,15)*DN90</f>
        <v>268725</v>
      </c>
      <c r="DP90" s="200">
        <f t="shared" si="197"/>
        <v>270.00000000075221</v>
      </c>
      <c r="DQ90" s="200">
        <f t="shared" si="209"/>
        <v>-270.00000000075221</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1273</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1273</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v>1</v>
      </c>
      <c r="MU90" s="244">
        <v>-1</v>
      </c>
      <c r="MV90" s="218">
        <v>-1</v>
      </c>
      <c r="MW90" s="245">
        <v>2</v>
      </c>
      <c r="MX90">
        <v>1</v>
      </c>
      <c r="MY90">
        <v>-1</v>
      </c>
      <c r="MZ90" s="218">
        <v>-1</v>
      </c>
      <c r="NA90">
        <v>1</v>
      </c>
      <c r="NB90">
        <v>1</v>
      </c>
      <c r="NC90">
        <v>0</v>
      </c>
      <c r="ND90">
        <v>1</v>
      </c>
      <c r="NE90" s="253">
        <v>-2.7625866832000001E-3</v>
      </c>
      <c r="NF90" s="206">
        <v>42534</v>
      </c>
      <c r="NG90">
        <v>60</v>
      </c>
      <c r="NH90" t="s">
        <v>1273</v>
      </c>
      <c r="NI90">
        <v>3</v>
      </c>
      <c r="NJ90" s="257">
        <v>2</v>
      </c>
      <c r="NK90">
        <v>2</v>
      </c>
      <c r="NL90" s="139">
        <v>268725</v>
      </c>
      <c r="NM90" s="139">
        <v>179150</v>
      </c>
      <c r="NN90" s="200">
        <v>742.37610644291999</v>
      </c>
      <c r="NO90" s="200">
        <v>494.91740429527999</v>
      </c>
      <c r="NP90" s="200">
        <v>742.37610644291999</v>
      </c>
      <c r="NQ90" s="200">
        <v>-742.37610644291999</v>
      </c>
      <c r="NR90" s="200">
        <v>742.37610644291999</v>
      </c>
      <c r="NT90">
        <v>-1</v>
      </c>
      <c r="NU90" s="244">
        <v>-1</v>
      </c>
      <c r="NV90" s="218">
        <v>1</v>
      </c>
      <c r="NW90" s="245">
        <v>3</v>
      </c>
      <c r="NX90">
        <v>-1</v>
      </c>
      <c r="NY90">
        <v>1</v>
      </c>
      <c r="NZ90" s="218">
        <v>1</v>
      </c>
      <c r="OA90">
        <v>0</v>
      </c>
      <c r="OB90">
        <v>1</v>
      </c>
      <c r="OC90">
        <v>0</v>
      </c>
      <c r="OD90">
        <v>1</v>
      </c>
      <c r="OE90" s="253">
        <v>1.28335594754E-2</v>
      </c>
      <c r="OF90" s="206">
        <v>42534</v>
      </c>
      <c r="OG90">
        <v>60</v>
      </c>
      <c r="OH90" t="s">
        <v>1273</v>
      </c>
      <c r="OI90">
        <v>3</v>
      </c>
      <c r="OJ90" s="257">
        <v>2</v>
      </c>
      <c r="OK90">
        <v>2</v>
      </c>
      <c r="OL90" s="139">
        <v>268725</v>
      </c>
      <c r="OM90" s="139">
        <v>179150</v>
      </c>
      <c r="ON90" s="200">
        <v>-3448.698270026865</v>
      </c>
      <c r="OO90" s="200">
        <v>-2299.1321800179098</v>
      </c>
      <c r="OP90" s="200">
        <v>3448.698270026865</v>
      </c>
      <c r="OQ90" s="200">
        <v>-3448.698270026865</v>
      </c>
      <c r="OR90" s="200">
        <v>3448.698270026865</v>
      </c>
      <c r="OT90">
        <f t="shared" si="210"/>
        <v>-1</v>
      </c>
      <c r="OU90" s="244">
        <v>1</v>
      </c>
      <c r="OV90" s="218">
        <v>1</v>
      </c>
      <c r="OW90" s="245">
        <v>-4</v>
      </c>
      <c r="OX90">
        <f t="shared" si="247"/>
        <v>1</v>
      </c>
      <c r="OY90">
        <f t="shared" si="211"/>
        <v>-1</v>
      </c>
      <c r="OZ90" s="218"/>
      <c r="PA90">
        <f t="shared" si="243"/>
        <v>0</v>
      </c>
      <c r="PB90">
        <f t="shared" si="212"/>
        <v>0</v>
      </c>
      <c r="PC90">
        <f t="shared" si="213"/>
        <v>0</v>
      </c>
      <c r="PD90">
        <f t="shared" si="214"/>
        <v>0</v>
      </c>
      <c r="PE90" s="253"/>
      <c r="PF90" s="206">
        <v>42538</v>
      </c>
      <c r="PG90">
        <v>60</v>
      </c>
      <c r="PH90" t="str">
        <f t="shared" si="198"/>
        <v>TRUE</v>
      </c>
      <c r="PI90">
        <f>VLOOKUP($A90,'FuturesInfo (3)'!$A$2:$V$80,22)</f>
        <v>3</v>
      </c>
      <c r="PJ90" s="257">
        <v>2</v>
      </c>
      <c r="PK90">
        <f t="shared" si="215"/>
        <v>2</v>
      </c>
      <c r="PL90" s="139">
        <f>VLOOKUP($A90,'FuturesInfo (3)'!$A$2:$O$80,15)*PI90</f>
        <v>268725</v>
      </c>
      <c r="PM90" s="139">
        <f>VLOOKUP($A90,'FuturesInfo (3)'!$A$2:$O$80,15)*PK90</f>
        <v>179150</v>
      </c>
      <c r="PN90" s="200">
        <f t="shared" si="216"/>
        <v>0</v>
      </c>
      <c r="PO90" s="200">
        <f t="shared" si="217"/>
        <v>0</v>
      </c>
      <c r="PP90" s="200">
        <f t="shared" si="218"/>
        <v>0</v>
      </c>
      <c r="PQ90" s="200">
        <f t="shared" si="219"/>
        <v>0</v>
      </c>
      <c r="PR90" s="200">
        <f t="shared" si="250"/>
        <v>0</v>
      </c>
      <c r="PT90">
        <f t="shared" si="220"/>
        <v>1</v>
      </c>
      <c r="PU90" s="244"/>
      <c r="PV90" s="218"/>
      <c r="PW90" s="245"/>
      <c r="PX90">
        <f t="shared" si="248"/>
        <v>0</v>
      </c>
      <c r="PY90">
        <f t="shared" si="221"/>
        <v>0</v>
      </c>
      <c r="PZ90" s="218"/>
      <c r="QA90">
        <f t="shared" si="244"/>
        <v>1</v>
      </c>
      <c r="QB90">
        <f t="shared" si="222"/>
        <v>1</v>
      </c>
      <c r="QC90">
        <f t="shared" si="223"/>
        <v>1</v>
      </c>
      <c r="QD90">
        <f t="shared" si="224"/>
        <v>1</v>
      </c>
      <c r="QE90" s="253"/>
      <c r="QF90" s="206"/>
      <c r="QG90">
        <v>60</v>
      </c>
      <c r="QH90" t="str">
        <f t="shared" si="199"/>
        <v>FALSE</v>
      </c>
      <c r="QI90">
        <f>VLOOKUP($A90,'FuturesInfo (3)'!$A$2:$V$80,22)</f>
        <v>3</v>
      </c>
      <c r="QJ90" s="257"/>
      <c r="QK90">
        <f t="shared" si="225"/>
        <v>2</v>
      </c>
      <c r="QL90" s="139">
        <f>VLOOKUP($A90,'FuturesInfo (3)'!$A$2:$O$80,15)*QI90</f>
        <v>268725</v>
      </c>
      <c r="QM90" s="139">
        <f>VLOOKUP($A90,'FuturesInfo (3)'!$A$2:$O$80,15)*QK90</f>
        <v>179150</v>
      </c>
      <c r="QN90" s="200">
        <f t="shared" si="226"/>
        <v>0</v>
      </c>
      <c r="QO90" s="200">
        <f t="shared" si="227"/>
        <v>0</v>
      </c>
      <c r="QP90" s="200">
        <f t="shared" si="228"/>
        <v>0</v>
      </c>
      <c r="QQ90" s="200">
        <f t="shared" si="229"/>
        <v>0</v>
      </c>
      <c r="QR90" s="200">
        <f t="shared" si="251"/>
        <v>0</v>
      </c>
      <c r="QT90">
        <f t="shared" si="230"/>
        <v>0</v>
      </c>
      <c r="QU90" s="244"/>
      <c r="QV90" s="218"/>
      <c r="QW90" s="245"/>
      <c r="QX90">
        <f t="shared" si="249"/>
        <v>0</v>
      </c>
      <c r="QY90">
        <f t="shared" si="231"/>
        <v>0</v>
      </c>
      <c r="QZ90" s="218"/>
      <c r="RA90">
        <f t="shared" si="245"/>
        <v>1</v>
      </c>
      <c r="RB90">
        <f t="shared" si="232"/>
        <v>1</v>
      </c>
      <c r="RC90">
        <f t="shared" si="233"/>
        <v>1</v>
      </c>
      <c r="RD90">
        <f t="shared" si="234"/>
        <v>1</v>
      </c>
      <c r="RE90" s="253"/>
      <c r="RF90" s="206"/>
      <c r="RG90">
        <v>60</v>
      </c>
      <c r="RH90" t="str">
        <f t="shared" si="200"/>
        <v>FALSE</v>
      </c>
      <c r="RI90">
        <f>VLOOKUP($A90,'FuturesInfo (3)'!$A$2:$V$80,22)</f>
        <v>3</v>
      </c>
      <c r="RJ90" s="257"/>
      <c r="RK90">
        <f t="shared" si="235"/>
        <v>2</v>
      </c>
      <c r="RL90" s="139">
        <f>VLOOKUP($A90,'FuturesInfo (3)'!$A$2:$O$80,15)*RI90</f>
        <v>268725</v>
      </c>
      <c r="RM90" s="139">
        <f>VLOOKUP($A90,'FuturesInfo (3)'!$A$2:$O$80,15)*RK90</f>
        <v>179150</v>
      </c>
      <c r="RN90" s="200">
        <f t="shared" si="236"/>
        <v>0</v>
      </c>
      <c r="RO90" s="200">
        <f t="shared" si="237"/>
        <v>0</v>
      </c>
      <c r="RP90" s="200">
        <f t="shared" si="238"/>
        <v>0</v>
      </c>
      <c r="RQ90" s="200">
        <f t="shared" si="239"/>
        <v>0</v>
      </c>
      <c r="RR90" s="200">
        <f t="shared" si="252"/>
        <v>0</v>
      </c>
    </row>
    <row r="91" spans="1:486"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15</v>
      </c>
      <c r="BP91">
        <f t="shared" si="246"/>
        <v>15</v>
      </c>
      <c r="BQ91" s="139">
        <f>VLOOKUP($A91,'FuturesInfo (3)'!$A$2:$O$80,15)*BP91</f>
        <v>3083790.9564000005</v>
      </c>
      <c r="BR91" s="145">
        <f t="shared" si="202"/>
        <v>940.56251211908989</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3083790.9564000005</v>
      </c>
      <c r="CH91" s="145">
        <f t="shared" si="187"/>
        <v>-626.85048407341117</v>
      </c>
      <c r="CI91" s="145">
        <f t="shared" si="204"/>
        <v>-626.85048407341117</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15</v>
      </c>
      <c r="CV91">
        <f t="shared" si="191"/>
        <v>11</v>
      </c>
      <c r="CW91">
        <f t="shared" si="206"/>
        <v>15</v>
      </c>
      <c r="CX91" s="139">
        <f>VLOOKUP($A91,'FuturesInfo (3)'!$A$2:$O$80,15)*CW91</f>
        <v>3083790.9564000005</v>
      </c>
      <c r="CY91" s="200">
        <f t="shared" si="192"/>
        <v>1880.1692651568499</v>
      </c>
      <c r="CZ91" s="200">
        <f t="shared" si="207"/>
        <v>-1880.1692651568499</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8"/>
        <v>15</v>
      </c>
      <c r="DO91" s="139">
        <f>VLOOKUP($A91,'FuturesInfo (3)'!$A$2:$O$80,15)*DN91</f>
        <v>3083790.9564000005</v>
      </c>
      <c r="DP91" s="200">
        <f t="shared" si="197"/>
        <v>-2192.1942413742518</v>
      </c>
      <c r="DQ91" s="200">
        <f t="shared" si="209"/>
        <v>2192.1942413742518</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1273</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1273</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v>1</v>
      </c>
      <c r="MU91" s="244">
        <v>1</v>
      </c>
      <c r="MV91" s="218">
        <v>1</v>
      </c>
      <c r="MW91" s="245">
        <v>-7</v>
      </c>
      <c r="MX91">
        <v>-1</v>
      </c>
      <c r="MY91">
        <v>-1</v>
      </c>
      <c r="MZ91" s="218">
        <v>-1</v>
      </c>
      <c r="NA91">
        <v>0</v>
      </c>
      <c r="NB91">
        <v>0</v>
      </c>
      <c r="NC91">
        <v>1</v>
      </c>
      <c r="ND91">
        <v>1</v>
      </c>
      <c r="NE91" s="253">
        <v>-5.0802682381599997E-4</v>
      </c>
      <c r="NF91" s="206">
        <v>42531</v>
      </c>
      <c r="NG91">
        <v>60</v>
      </c>
      <c r="NH91" t="s">
        <v>1273</v>
      </c>
      <c r="NI91">
        <v>15</v>
      </c>
      <c r="NJ91" s="257">
        <v>1</v>
      </c>
      <c r="NK91">
        <v>19</v>
      </c>
      <c r="NL91" s="139">
        <v>3143349.594</v>
      </c>
      <c r="NM91" s="139">
        <v>3981576.1524</v>
      </c>
      <c r="NN91" s="200">
        <v>-1596.905910383133</v>
      </c>
      <c r="NO91" s="200">
        <v>-2022.7474864853018</v>
      </c>
      <c r="NP91" s="200">
        <v>-1596.905910383133</v>
      </c>
      <c r="NQ91" s="200">
        <v>1596.905910383133</v>
      </c>
      <c r="NR91" s="200">
        <v>1596.905910383133</v>
      </c>
      <c r="NT91">
        <v>1</v>
      </c>
      <c r="NU91" s="244">
        <v>-1</v>
      </c>
      <c r="NV91" s="218">
        <v>1</v>
      </c>
      <c r="NW91" s="245">
        <v>12</v>
      </c>
      <c r="NX91">
        <v>1</v>
      </c>
      <c r="NY91">
        <v>1</v>
      </c>
      <c r="NZ91" s="218">
        <v>-1</v>
      </c>
      <c r="OA91">
        <v>1</v>
      </c>
      <c r="OB91">
        <v>0</v>
      </c>
      <c r="OC91">
        <v>0</v>
      </c>
      <c r="OD91">
        <v>0</v>
      </c>
      <c r="OE91" s="253">
        <v>-3.0497102775199999E-4</v>
      </c>
      <c r="OF91" s="206">
        <v>42527</v>
      </c>
      <c r="OG91">
        <v>60</v>
      </c>
      <c r="OH91" t="s">
        <v>1273</v>
      </c>
      <c r="OI91">
        <v>15</v>
      </c>
      <c r="OJ91" s="257">
        <v>2</v>
      </c>
      <c r="OK91">
        <v>11</v>
      </c>
      <c r="OL91" s="139">
        <v>3143349.594</v>
      </c>
      <c r="OM91" s="139">
        <v>2305123.0356000001</v>
      </c>
      <c r="ON91" s="200">
        <v>958.63055626601192</v>
      </c>
      <c r="OO91" s="200">
        <v>702.99574126174207</v>
      </c>
      <c r="OP91" s="200">
        <v>-958.63055626601192</v>
      </c>
      <c r="OQ91" s="200">
        <v>-958.63055626601192</v>
      </c>
      <c r="OR91" s="200">
        <v>-958.63055626601192</v>
      </c>
      <c r="OT91">
        <f t="shared" si="210"/>
        <v>-1</v>
      </c>
      <c r="OU91" s="244">
        <v>-1</v>
      </c>
      <c r="OV91" s="218">
        <v>1</v>
      </c>
      <c r="OW91" s="245">
        <v>-9</v>
      </c>
      <c r="OX91">
        <f t="shared" si="247"/>
        <v>-1</v>
      </c>
      <c r="OY91">
        <f t="shared" si="211"/>
        <v>-1</v>
      </c>
      <c r="OZ91" s="218"/>
      <c r="PA91">
        <f t="shared" si="243"/>
        <v>0</v>
      </c>
      <c r="PB91">
        <f t="shared" si="212"/>
        <v>0</v>
      </c>
      <c r="PC91">
        <f t="shared" si="213"/>
        <v>0</v>
      </c>
      <c r="PD91">
        <f t="shared" si="214"/>
        <v>0</v>
      </c>
      <c r="PE91" s="253"/>
      <c r="PF91" s="206">
        <v>42531</v>
      </c>
      <c r="PG91">
        <v>60</v>
      </c>
      <c r="PH91" t="str">
        <f t="shared" si="198"/>
        <v>TRUE</v>
      </c>
      <c r="PI91">
        <f>VLOOKUP($A91,'FuturesInfo (3)'!$A$2:$V$80,22)</f>
        <v>15</v>
      </c>
      <c r="PJ91" s="257">
        <v>2</v>
      </c>
      <c r="PK91">
        <f t="shared" si="215"/>
        <v>11</v>
      </c>
      <c r="PL91" s="139">
        <f>VLOOKUP($A91,'FuturesInfo (3)'!$A$2:$O$80,15)*PI91</f>
        <v>3083790.9564000005</v>
      </c>
      <c r="PM91" s="139">
        <f>VLOOKUP($A91,'FuturesInfo (3)'!$A$2:$O$80,15)*PK91</f>
        <v>2261446.7013600003</v>
      </c>
      <c r="PN91" s="200">
        <f t="shared" si="216"/>
        <v>0</v>
      </c>
      <c r="PO91" s="200">
        <f t="shared" si="217"/>
        <v>0</v>
      </c>
      <c r="PP91" s="200">
        <f t="shared" si="218"/>
        <v>0</v>
      </c>
      <c r="PQ91" s="200">
        <f t="shared" si="219"/>
        <v>0</v>
      </c>
      <c r="PR91" s="200">
        <f t="shared" si="250"/>
        <v>0</v>
      </c>
      <c r="PT91">
        <f t="shared" si="220"/>
        <v>-1</v>
      </c>
      <c r="PU91" s="244"/>
      <c r="PV91" s="218"/>
      <c r="PW91" s="245"/>
      <c r="PX91">
        <f t="shared" si="248"/>
        <v>0</v>
      </c>
      <c r="PY91">
        <f t="shared" si="221"/>
        <v>0</v>
      </c>
      <c r="PZ91" s="218"/>
      <c r="QA91">
        <f t="shared" si="244"/>
        <v>1</v>
      </c>
      <c r="QB91">
        <f t="shared" si="222"/>
        <v>1</v>
      </c>
      <c r="QC91">
        <f t="shared" si="223"/>
        <v>1</v>
      </c>
      <c r="QD91">
        <f t="shared" si="224"/>
        <v>1</v>
      </c>
      <c r="QE91" s="253"/>
      <c r="QF91" s="206"/>
      <c r="QG91">
        <v>60</v>
      </c>
      <c r="QH91" t="str">
        <f t="shared" si="199"/>
        <v>FALSE</v>
      </c>
      <c r="QI91">
        <f>VLOOKUP($A91,'FuturesInfo (3)'!$A$2:$V$80,22)</f>
        <v>15</v>
      </c>
      <c r="QJ91" s="257"/>
      <c r="QK91">
        <f t="shared" si="225"/>
        <v>11</v>
      </c>
      <c r="QL91" s="139">
        <f>VLOOKUP($A91,'FuturesInfo (3)'!$A$2:$O$80,15)*QI91</f>
        <v>3083790.9564000005</v>
      </c>
      <c r="QM91" s="139">
        <f>VLOOKUP($A91,'FuturesInfo (3)'!$A$2:$O$80,15)*QK91</f>
        <v>2261446.7013600003</v>
      </c>
      <c r="QN91" s="200">
        <f t="shared" si="226"/>
        <v>0</v>
      </c>
      <c r="QO91" s="200">
        <f t="shared" si="227"/>
        <v>0</v>
      </c>
      <c r="QP91" s="200">
        <f t="shared" si="228"/>
        <v>0</v>
      </c>
      <c r="QQ91" s="200">
        <f t="shared" si="229"/>
        <v>0</v>
      </c>
      <c r="QR91" s="200">
        <f t="shared" si="251"/>
        <v>0</v>
      </c>
      <c r="QT91">
        <f t="shared" si="230"/>
        <v>0</v>
      </c>
      <c r="QU91" s="244"/>
      <c r="QV91" s="218"/>
      <c r="QW91" s="245"/>
      <c r="QX91">
        <f t="shared" si="249"/>
        <v>0</v>
      </c>
      <c r="QY91">
        <f t="shared" si="231"/>
        <v>0</v>
      </c>
      <c r="QZ91" s="218"/>
      <c r="RA91">
        <f t="shared" si="245"/>
        <v>1</v>
      </c>
      <c r="RB91">
        <f t="shared" si="232"/>
        <v>1</v>
      </c>
      <c r="RC91">
        <f t="shared" si="233"/>
        <v>1</v>
      </c>
      <c r="RD91">
        <f t="shared" si="234"/>
        <v>1</v>
      </c>
      <c r="RE91" s="253"/>
      <c r="RF91" s="206"/>
      <c r="RG91">
        <v>60</v>
      </c>
      <c r="RH91" t="str">
        <f t="shared" si="200"/>
        <v>FALSE</v>
      </c>
      <c r="RI91">
        <f>VLOOKUP($A91,'FuturesInfo (3)'!$A$2:$V$80,22)</f>
        <v>15</v>
      </c>
      <c r="RJ91" s="257"/>
      <c r="RK91">
        <f t="shared" si="235"/>
        <v>11</v>
      </c>
      <c r="RL91" s="139">
        <f>VLOOKUP($A91,'FuturesInfo (3)'!$A$2:$O$80,15)*RI91</f>
        <v>3083790.9564000005</v>
      </c>
      <c r="RM91" s="139">
        <f>VLOOKUP($A91,'FuturesInfo (3)'!$A$2:$O$80,15)*RK91</f>
        <v>2261446.7013600003</v>
      </c>
      <c r="RN91" s="200">
        <f t="shared" si="236"/>
        <v>0</v>
      </c>
      <c r="RO91" s="200">
        <f t="shared" si="237"/>
        <v>0</v>
      </c>
      <c r="RP91" s="200">
        <f t="shared" si="238"/>
        <v>0</v>
      </c>
      <c r="RQ91" s="200">
        <f t="shared" si="239"/>
        <v>0</v>
      </c>
      <c r="RR91" s="200">
        <f t="shared" si="252"/>
        <v>0</v>
      </c>
    </row>
    <row r="92" spans="1:486"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5</v>
      </c>
      <c r="BP92">
        <f t="shared" si="246"/>
        <v>5</v>
      </c>
      <c r="BQ92" s="139">
        <f>VLOOKUP($A92,'FuturesInfo (3)'!$A$2:$O$80,15)*BP92</f>
        <v>2918875.3220000002</v>
      </c>
      <c r="BR92" s="145">
        <f t="shared" si="202"/>
        <v>746.82103213585572</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2918875.3220000002</v>
      </c>
      <c r="CH92" s="145">
        <f t="shared" si="187"/>
        <v>1045.2820000002705</v>
      </c>
      <c r="CI92" s="145">
        <f t="shared" si="204"/>
        <v>1045.2820000002705</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5</v>
      </c>
      <c r="CV92">
        <f t="shared" si="191"/>
        <v>6</v>
      </c>
      <c r="CW92">
        <f t="shared" si="206"/>
        <v>5</v>
      </c>
      <c r="CX92" s="139">
        <f>VLOOKUP($A92,'FuturesInfo (3)'!$A$2:$O$80,15)*CW92</f>
        <v>2918875.3220000002</v>
      </c>
      <c r="CY92" s="200">
        <f t="shared" si="192"/>
        <v>2239.0881574112886</v>
      </c>
      <c r="CZ92" s="200">
        <f t="shared" si="207"/>
        <v>2239.0881574112886</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8"/>
        <v>5</v>
      </c>
      <c r="DO92" s="139">
        <f>VLOOKUP($A92,'FuturesInfo (3)'!$A$2:$O$80,15)*DN92</f>
        <v>2918875.3220000002</v>
      </c>
      <c r="DP92" s="200">
        <f t="shared" si="197"/>
        <v>1044.1068656555608</v>
      </c>
      <c r="DQ92" s="200">
        <f t="shared" si="209"/>
        <v>-1044.1068656555608</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1273</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1273</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v>-1</v>
      </c>
      <c r="MU92" s="248">
        <v>-1</v>
      </c>
      <c r="MV92" s="219">
        <v>1</v>
      </c>
      <c r="MW92" s="249">
        <v>-3</v>
      </c>
      <c r="MX92">
        <v>-1</v>
      </c>
      <c r="MY92">
        <v>-1</v>
      </c>
      <c r="MZ92" s="219">
        <v>-1</v>
      </c>
      <c r="NA92">
        <v>1</v>
      </c>
      <c r="NB92">
        <v>0</v>
      </c>
      <c r="NC92">
        <v>1</v>
      </c>
      <c r="ND92">
        <v>1</v>
      </c>
      <c r="NE92" s="255">
        <v>-6.6441786772999999E-4</v>
      </c>
      <c r="NF92" s="206">
        <v>42509</v>
      </c>
      <c r="NG92">
        <v>60</v>
      </c>
      <c r="NH92" t="s">
        <v>1273</v>
      </c>
      <c r="NI92">
        <v>5</v>
      </c>
      <c r="NJ92" s="258">
        <v>2</v>
      </c>
      <c r="NK92">
        <v>4</v>
      </c>
      <c r="NL92" s="139">
        <v>2975248.87</v>
      </c>
      <c r="NM92" s="139">
        <v>2380199.0959999999</v>
      </c>
      <c r="NN92" s="200">
        <v>1976.8085101714919</v>
      </c>
      <c r="NO92" s="200">
        <v>1581.4468081371936</v>
      </c>
      <c r="NP92" s="200">
        <v>-1976.8085101714919</v>
      </c>
      <c r="NQ92" s="200">
        <v>1976.8085101714919</v>
      </c>
      <c r="NR92" s="200">
        <v>1976.8085101714919</v>
      </c>
      <c r="NT92">
        <v>-1</v>
      </c>
      <c r="NU92" s="248">
        <v>-1</v>
      </c>
      <c r="NV92" s="219">
        <v>1</v>
      </c>
      <c r="NW92" s="249">
        <v>4</v>
      </c>
      <c r="NX92">
        <v>1</v>
      </c>
      <c r="NY92">
        <v>1</v>
      </c>
      <c r="NZ92" s="219">
        <v>-1</v>
      </c>
      <c r="OA92">
        <v>1</v>
      </c>
      <c r="OB92">
        <v>0</v>
      </c>
      <c r="OC92">
        <v>0</v>
      </c>
      <c r="OD92">
        <v>0</v>
      </c>
      <c r="OE92" s="255">
        <v>-3.0685828261600001E-4</v>
      </c>
      <c r="OF92" s="206">
        <v>42537</v>
      </c>
      <c r="OG92">
        <v>60</v>
      </c>
      <c r="OH92" t="s">
        <v>1273</v>
      </c>
      <c r="OI92">
        <v>5</v>
      </c>
      <c r="OJ92" s="258">
        <v>2</v>
      </c>
      <c r="OK92">
        <v>4</v>
      </c>
      <c r="OL92" s="139">
        <v>2975248.87</v>
      </c>
      <c r="OM92" s="139">
        <v>2380199.0959999999</v>
      </c>
      <c r="ON92" s="200">
        <v>912.97975860339477</v>
      </c>
      <c r="OO92" s="200">
        <v>730.3838068827157</v>
      </c>
      <c r="OP92" s="200">
        <v>-912.97975860339477</v>
      </c>
      <c r="OQ92" s="200">
        <v>-912.97975860339477</v>
      </c>
      <c r="OR92" s="200">
        <v>-912.97975860339477</v>
      </c>
      <c r="OT92">
        <f t="shared" si="210"/>
        <v>-1</v>
      </c>
      <c r="OU92" s="248">
        <v>1</v>
      </c>
      <c r="OV92" s="219">
        <v>1</v>
      </c>
      <c r="OW92" s="249">
        <v>-1</v>
      </c>
      <c r="OX92">
        <f t="shared" si="247"/>
        <v>-1</v>
      </c>
      <c r="OY92">
        <f t="shared" si="211"/>
        <v>-1</v>
      </c>
      <c r="OZ92" s="219"/>
      <c r="PA92">
        <f t="shared" si="243"/>
        <v>0</v>
      </c>
      <c r="PB92">
        <f t="shared" si="212"/>
        <v>0</v>
      </c>
      <c r="PC92">
        <f t="shared" si="213"/>
        <v>0</v>
      </c>
      <c r="PD92">
        <f t="shared" si="214"/>
        <v>0</v>
      </c>
      <c r="PE92" s="255"/>
      <c r="PF92" s="206">
        <v>42537</v>
      </c>
      <c r="PG92">
        <v>60</v>
      </c>
      <c r="PH92" t="str">
        <f t="shared" si="198"/>
        <v>TRUE</v>
      </c>
      <c r="PI92">
        <f>VLOOKUP($A92,'FuturesInfo (3)'!$A$2:$V$80,22)</f>
        <v>5</v>
      </c>
      <c r="PJ92" s="258">
        <v>1</v>
      </c>
      <c r="PK92">
        <f t="shared" si="215"/>
        <v>6</v>
      </c>
      <c r="PL92" s="139">
        <f>VLOOKUP($A92,'FuturesInfo (3)'!$A$2:$O$80,15)*PI92</f>
        <v>2918875.3220000002</v>
      </c>
      <c r="PM92" s="139">
        <f>VLOOKUP($A92,'FuturesInfo (3)'!$A$2:$O$80,15)*PK92</f>
        <v>3502650.3864000002</v>
      </c>
      <c r="PN92" s="200">
        <f t="shared" si="216"/>
        <v>0</v>
      </c>
      <c r="PO92" s="200">
        <f t="shared" si="217"/>
        <v>0</v>
      </c>
      <c r="PP92" s="200">
        <f t="shared" si="218"/>
        <v>0</v>
      </c>
      <c r="PQ92" s="200">
        <f t="shared" si="219"/>
        <v>0</v>
      </c>
      <c r="PR92" s="200">
        <f t="shared" si="250"/>
        <v>0</v>
      </c>
      <c r="PT92">
        <f t="shared" si="220"/>
        <v>1</v>
      </c>
      <c r="PU92" s="248"/>
      <c r="PV92" s="219"/>
      <c r="PW92" s="249"/>
      <c r="PX92">
        <f t="shared" si="248"/>
        <v>0</v>
      </c>
      <c r="PY92">
        <f t="shared" si="221"/>
        <v>0</v>
      </c>
      <c r="PZ92" s="219"/>
      <c r="QA92">
        <f t="shared" si="244"/>
        <v>1</v>
      </c>
      <c r="QB92">
        <f t="shared" si="222"/>
        <v>1</v>
      </c>
      <c r="QC92">
        <f t="shared" si="223"/>
        <v>1</v>
      </c>
      <c r="QD92">
        <f t="shared" si="224"/>
        <v>1</v>
      </c>
      <c r="QE92" s="255"/>
      <c r="QF92" s="206"/>
      <c r="QG92">
        <v>60</v>
      </c>
      <c r="QH92" t="str">
        <f t="shared" si="199"/>
        <v>FALSE</v>
      </c>
      <c r="QI92">
        <f>VLOOKUP($A92,'FuturesInfo (3)'!$A$2:$V$80,22)</f>
        <v>5</v>
      </c>
      <c r="QJ92" s="258"/>
      <c r="QK92">
        <f t="shared" si="225"/>
        <v>4</v>
      </c>
      <c r="QL92" s="139">
        <f>VLOOKUP($A92,'FuturesInfo (3)'!$A$2:$O$80,15)*QI92</f>
        <v>2918875.3220000002</v>
      </c>
      <c r="QM92" s="139">
        <f>VLOOKUP($A92,'FuturesInfo (3)'!$A$2:$O$80,15)*QK92</f>
        <v>2335100.2576000001</v>
      </c>
      <c r="QN92" s="200">
        <f t="shared" si="226"/>
        <v>0</v>
      </c>
      <c r="QO92" s="200">
        <f t="shared" si="227"/>
        <v>0</v>
      </c>
      <c r="QP92" s="200">
        <f t="shared" si="228"/>
        <v>0</v>
      </c>
      <c r="QQ92" s="200">
        <f t="shared" si="229"/>
        <v>0</v>
      </c>
      <c r="QR92" s="200">
        <f t="shared" si="251"/>
        <v>0</v>
      </c>
      <c r="QT92">
        <f t="shared" si="230"/>
        <v>0</v>
      </c>
      <c r="QU92" s="248"/>
      <c r="QV92" s="219"/>
      <c r="QW92" s="249"/>
      <c r="QX92">
        <f t="shared" si="249"/>
        <v>0</v>
      </c>
      <c r="QY92">
        <f t="shared" si="231"/>
        <v>0</v>
      </c>
      <c r="QZ92" s="219"/>
      <c r="RA92">
        <f t="shared" si="245"/>
        <v>1</v>
      </c>
      <c r="RB92">
        <f t="shared" si="232"/>
        <v>1</v>
      </c>
      <c r="RC92">
        <f t="shared" si="233"/>
        <v>1</v>
      </c>
      <c r="RD92">
        <f t="shared" si="234"/>
        <v>1</v>
      </c>
      <c r="RE92" s="255"/>
      <c r="RF92" s="206"/>
      <c r="RG92">
        <v>60</v>
      </c>
      <c r="RH92" t="str">
        <f t="shared" si="200"/>
        <v>FALSE</v>
      </c>
      <c r="RI92">
        <f>VLOOKUP($A92,'FuturesInfo (3)'!$A$2:$V$80,22)</f>
        <v>5</v>
      </c>
      <c r="RJ92" s="258"/>
      <c r="RK92">
        <f t="shared" si="235"/>
        <v>4</v>
      </c>
      <c r="RL92" s="139">
        <f>VLOOKUP($A92,'FuturesInfo (3)'!$A$2:$O$80,15)*RI92</f>
        <v>2918875.3220000002</v>
      </c>
      <c r="RM92" s="139">
        <f>VLOOKUP($A92,'FuturesInfo (3)'!$A$2:$O$80,15)*RK92</f>
        <v>2335100.2576000001</v>
      </c>
      <c r="RN92" s="200">
        <f t="shared" si="236"/>
        <v>0</v>
      </c>
      <c r="RO92" s="200">
        <f t="shared" si="237"/>
        <v>0</v>
      </c>
      <c r="RP92" s="200">
        <f t="shared" si="238"/>
        <v>0</v>
      </c>
      <c r="RQ92" s="200">
        <f t="shared" si="239"/>
        <v>0</v>
      </c>
      <c r="RR92" s="200">
        <f t="shared" si="252"/>
        <v>0</v>
      </c>
    </row>
    <row r="94" spans="1:486"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
        <v>1155</v>
      </c>
      <c r="KX94" t="s">
        <v>1246</v>
      </c>
      <c r="KZ94" t="s">
        <v>1149</v>
      </c>
      <c r="LA94" t="s">
        <v>1206</v>
      </c>
      <c r="LC94" t="s">
        <v>1246</v>
      </c>
      <c r="LE94" t="s">
        <v>1147</v>
      </c>
      <c r="LG94" t="s">
        <v>1</v>
      </c>
      <c r="LH94" t="s">
        <v>34</v>
      </c>
      <c r="LI94" t="s">
        <v>785</v>
      </c>
      <c r="LK94" t="s">
        <v>1205</v>
      </c>
      <c r="LL94" t="s">
        <v>1287</v>
      </c>
      <c r="LN94" s="198" t="s">
        <v>1289</v>
      </c>
      <c r="LQ94" s="198" t="s">
        <v>1249</v>
      </c>
      <c r="LR94" s="198" t="s">
        <v>1267</v>
      </c>
      <c r="LT94" t="s">
        <v>1155</v>
      </c>
      <c r="LU94">
        <v>20160620</v>
      </c>
      <c r="LV94" t="s">
        <v>1247</v>
      </c>
      <c r="LX94" t="s">
        <v>1246</v>
      </c>
      <c r="LZ94" t="s">
        <v>1149</v>
      </c>
      <c r="MA94" t="s">
        <v>1206</v>
      </c>
      <c r="MC94" t="s">
        <v>1246</v>
      </c>
      <c r="ME94" t="s">
        <v>1147</v>
      </c>
      <c r="MF94" t="s">
        <v>1277</v>
      </c>
      <c r="MG94" t="s">
        <v>1</v>
      </c>
      <c r="MH94" t="s">
        <v>34</v>
      </c>
      <c r="MI94" t="s">
        <v>785</v>
      </c>
      <c r="MJ94" t="s">
        <v>1286</v>
      </c>
      <c r="MK94" t="s">
        <v>1205</v>
      </c>
      <c r="ML94" t="s">
        <v>1287</v>
      </c>
      <c r="MN94" s="198" t="s">
        <v>1289</v>
      </c>
      <c r="MQ94" s="198" t="s">
        <v>1249</v>
      </c>
      <c r="MR94" s="198" t="s">
        <v>1267</v>
      </c>
      <c r="MT94" t="s">
        <v>1155</v>
      </c>
      <c r="MU94">
        <v>20160621</v>
      </c>
      <c r="MV94" t="s">
        <v>1247</v>
      </c>
      <c r="MX94" t="s">
        <v>1246</v>
      </c>
      <c r="MZ94" t="s">
        <v>1149</v>
      </c>
      <c r="NA94" t="s">
        <v>1206</v>
      </c>
      <c r="NC94" t="s">
        <v>1246</v>
      </c>
      <c r="NE94" t="s">
        <v>1147</v>
      </c>
      <c r="NF94" t="s">
        <v>1277</v>
      </c>
      <c r="NG94" t="s">
        <v>1</v>
      </c>
      <c r="NH94" t="s">
        <v>34</v>
      </c>
      <c r="NI94" t="s">
        <v>785</v>
      </c>
      <c r="NJ94" t="s">
        <v>1286</v>
      </c>
      <c r="NK94" t="s">
        <v>1298</v>
      </c>
      <c r="NL94" t="s">
        <v>1287</v>
      </c>
      <c r="NN94" s="198" t="s">
        <v>1289</v>
      </c>
      <c r="NQ94" s="198" t="s">
        <v>1249</v>
      </c>
      <c r="NR94" s="198" t="s">
        <v>1267</v>
      </c>
      <c r="NT94" t="s">
        <v>1155</v>
      </c>
      <c r="NU94">
        <v>20160622</v>
      </c>
      <c r="NV94" t="s">
        <v>1247</v>
      </c>
      <c r="NX94" t="s">
        <v>1246</v>
      </c>
      <c r="NZ94" t="s">
        <v>1149</v>
      </c>
      <c r="OA94" t="s">
        <v>1206</v>
      </c>
      <c r="OC94" t="s">
        <v>1246</v>
      </c>
      <c r="OE94" t="s">
        <v>1147</v>
      </c>
      <c r="OF94" t="s">
        <v>1277</v>
      </c>
      <c r="OG94" t="s">
        <v>1</v>
      </c>
      <c r="OH94" t="s">
        <v>34</v>
      </c>
      <c r="OI94" t="s">
        <v>785</v>
      </c>
      <c r="OJ94" t="s">
        <v>1286</v>
      </c>
      <c r="OK94" t="s">
        <v>1205</v>
      </c>
      <c r="OL94" t="s">
        <v>1287</v>
      </c>
      <c r="ON94" s="198" t="s">
        <v>1289</v>
      </c>
      <c r="OQ94" s="198" t="s">
        <v>1249</v>
      </c>
      <c r="OR94" s="198" t="s">
        <v>1267</v>
      </c>
      <c r="OT94" t="str">
        <f>OT12</f>
        <v>prev</v>
      </c>
      <c r="OU94">
        <f>OU12</f>
        <v>20160623</v>
      </c>
      <c r="OV94" t="str">
        <f>OV12</f>
        <v>SEA1</v>
      </c>
      <c r="OX94" t="str">
        <f>OX12</f>
        <v>SEA2</v>
      </c>
      <c r="OZ94" t="str">
        <f t="shared" ref="OZ94:PA94" si="258">OZ12</f>
        <v>ACT</v>
      </c>
      <c r="PA94" t="str">
        <f t="shared" si="258"/>
        <v>SIG</v>
      </c>
      <c r="PC94" t="str">
        <f t="shared" ref="PC94" si="259">PC12</f>
        <v>SEA2</v>
      </c>
      <c r="PE94" t="str">
        <f t="shared" ref="PE94:PL94" si="260">PE12</f>
        <v>PctChg</v>
      </c>
      <c r="PF94" t="str">
        <f t="shared" si="260"/>
        <v>vStart</v>
      </c>
      <c r="PG94" t="str">
        <f t="shared" si="260"/>
        <v>lb</v>
      </c>
      <c r="PH94" t="str">
        <f t="shared" si="260"/>
        <v>Submit</v>
      </c>
      <c r="PI94" t="str">
        <f t="shared" si="260"/>
        <v>c2qty</v>
      </c>
      <c r="PJ94" t="str">
        <f t="shared" si="260"/>
        <v>safef</v>
      </c>
      <c r="PK94" t="str">
        <f t="shared" si="260"/>
        <v>FIN</v>
      </c>
      <c r="PL94" t="str">
        <f t="shared" si="260"/>
        <v>value-noDPS</v>
      </c>
      <c r="PN94" s="198" t="str">
        <f t="shared" ref="PN94" si="261">PN12</f>
        <v>PNL SIG-noDPS</v>
      </c>
      <c r="PQ94" s="198" t="str">
        <f t="shared" ref="PQ94:PR94" si="262">PQ12</f>
        <v>PNL SEA2</v>
      </c>
      <c r="PR94" s="198" t="str">
        <f t="shared" si="262"/>
        <v>PNL SEA3</v>
      </c>
      <c r="PT94" t="str">
        <f>PT12</f>
        <v>prev</v>
      </c>
      <c r="PU94">
        <f>PU12</f>
        <v>20160624</v>
      </c>
      <c r="PV94" t="str">
        <f>PV12</f>
        <v>SEA1</v>
      </c>
      <c r="PX94" t="str">
        <f>PX12</f>
        <v>SEA2</v>
      </c>
      <c r="PZ94" t="str">
        <f t="shared" ref="PZ94:QA94" si="263">PZ12</f>
        <v>ACT</v>
      </c>
      <c r="QA94" t="str">
        <f t="shared" si="263"/>
        <v>SIG</v>
      </c>
      <c r="QC94" t="str">
        <f t="shared" ref="QC94" si="264">QC12</f>
        <v>SEA2</v>
      </c>
      <c r="QE94" t="str">
        <f t="shared" ref="QE94:QL94" si="265">QE12</f>
        <v>PctChg</v>
      </c>
      <c r="QF94" t="str">
        <f t="shared" si="265"/>
        <v>vStart</v>
      </c>
      <c r="QG94" t="str">
        <f t="shared" si="265"/>
        <v>lb</v>
      </c>
      <c r="QH94" t="str">
        <f t="shared" si="265"/>
        <v>Submit</v>
      </c>
      <c r="QI94" t="str">
        <f t="shared" si="265"/>
        <v>c2qty</v>
      </c>
      <c r="QJ94" t="str">
        <f t="shared" si="265"/>
        <v>safef</v>
      </c>
      <c r="QK94" t="str">
        <f t="shared" si="265"/>
        <v>FIN</v>
      </c>
      <c r="QL94" t="str">
        <f t="shared" si="265"/>
        <v>value-noDPS</v>
      </c>
      <c r="QN94" s="198" t="str">
        <f t="shared" ref="QN94" si="266">QN12</f>
        <v>PNL SIG-noDPS</v>
      </c>
      <c r="QQ94" s="198" t="str">
        <f t="shared" ref="QQ94:QR94" si="267">QQ12</f>
        <v>PNL SEA2</v>
      </c>
      <c r="QR94" s="198" t="str">
        <f t="shared" si="267"/>
        <v>PNL SEA3</v>
      </c>
      <c r="QT94" t="str">
        <f>QT12</f>
        <v>prev</v>
      </c>
      <c r="QU94">
        <f>QU12</f>
        <v>20160625</v>
      </c>
      <c r="QV94" t="str">
        <f>QV12</f>
        <v>SEA1</v>
      </c>
      <c r="QX94" t="str">
        <f>QX12</f>
        <v>SEA2</v>
      </c>
      <c r="QZ94" t="str">
        <f t="shared" ref="QZ94:RA94" si="268">QZ12</f>
        <v>ACT</v>
      </c>
      <c r="RA94" t="str">
        <f t="shared" si="268"/>
        <v>SIG</v>
      </c>
      <c r="RC94" t="str">
        <f t="shared" ref="RC94" si="269">RC12</f>
        <v>SEA2</v>
      </c>
      <c r="RE94" t="str">
        <f t="shared" ref="RE94:RL94" si="270">RE12</f>
        <v>PctChg</v>
      </c>
      <c r="RF94" t="str">
        <f t="shared" si="270"/>
        <v>vStart</v>
      </c>
      <c r="RG94" t="str">
        <f t="shared" si="270"/>
        <v>lb</v>
      </c>
      <c r="RH94" t="str">
        <f t="shared" si="270"/>
        <v>Submit</v>
      </c>
      <c r="RI94" t="str">
        <f t="shared" si="270"/>
        <v>c2qty</v>
      </c>
      <c r="RJ94" t="str">
        <f t="shared" si="270"/>
        <v>safef</v>
      </c>
      <c r="RK94" t="str">
        <f t="shared" si="270"/>
        <v>FIN</v>
      </c>
      <c r="RL94" t="str">
        <f t="shared" si="270"/>
        <v>value-noDPS</v>
      </c>
      <c r="RN94" s="198" t="str">
        <f t="shared" ref="RN94" si="271">RN12</f>
        <v>PNL SIG-noDPS</v>
      </c>
      <c r="RQ94" s="198" t="str">
        <f t="shared" ref="RQ94:RR94" si="272">RQ12</f>
        <v>PNL SEA2</v>
      </c>
      <c r="RR94" s="198" t="str">
        <f t="shared" si="272"/>
        <v>PNL SEA3</v>
      </c>
    </row>
    <row r="95" spans="1:486"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1397382.6997443663</v>
      </c>
      <c r="CH95" s="139">
        <f>SUM(CH96:CH123)</f>
        <v>3084.0771361548973</v>
      </c>
      <c r="CI95" s="139">
        <f>SUM(CI96:CI123)</f>
        <v>2147.4032302588948</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1397382.6997443663</v>
      </c>
      <c r="CY95" s="199">
        <f>SUM(CY96:CY173)</f>
        <v>-6232.6758600884868</v>
      </c>
      <c r="CZ95" s="199">
        <f>SUM(CZ96:CZ123)</f>
        <v>-5092.673723088802</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1397382.6997443663</v>
      </c>
      <c r="DP95" s="199">
        <f>SUM(DP96:DP173)</f>
        <v>230.47872873955518</v>
      </c>
      <c r="DQ95" s="199">
        <f>SUM(DQ96:DQ123)</f>
        <v>156.91169911769398</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v>0</v>
      </c>
      <c r="MV95" s="197">
        <v>0.5714285714285714</v>
      </c>
      <c r="MW95" s="197"/>
      <c r="MX95" s="197">
        <v>0.5714285714285714</v>
      </c>
      <c r="MY95" s="197"/>
      <c r="MZ95" s="197">
        <v>0</v>
      </c>
      <c r="NA95" s="194">
        <v>1</v>
      </c>
      <c r="NB95" s="194"/>
      <c r="NC95" s="194">
        <v>0</v>
      </c>
      <c r="ND95" s="241"/>
      <c r="NE95" s="128"/>
      <c r="NF95" s="128"/>
      <c r="NG95" s="128"/>
      <c r="NH95" s="128"/>
      <c r="NI95" s="128"/>
      <c r="NJ95" s="190">
        <v>0.25</v>
      </c>
      <c r="NK95" s="128"/>
      <c r="NL95" s="195">
        <v>1350404.0480610558</v>
      </c>
      <c r="NM95" s="195"/>
      <c r="NN95" s="199">
        <v>0</v>
      </c>
      <c r="NO95" s="199"/>
      <c r="NP95" s="199"/>
      <c r="NQ95" s="199">
        <v>0</v>
      </c>
      <c r="NR95" s="199">
        <v>0</v>
      </c>
      <c r="NT95" s="128" t="s">
        <v>1201</v>
      </c>
      <c r="NU95" s="197">
        <v>0</v>
      </c>
      <c r="NV95" s="197">
        <v>0.5714285714285714</v>
      </c>
      <c r="NW95" s="197"/>
      <c r="NX95" s="197">
        <v>0.5714285714285714</v>
      </c>
      <c r="NY95" s="197"/>
      <c r="NZ95" s="197">
        <v>0</v>
      </c>
      <c r="OA95" s="194">
        <v>1</v>
      </c>
      <c r="OB95" s="194"/>
      <c r="OC95" s="194">
        <v>0</v>
      </c>
      <c r="OD95" s="241"/>
      <c r="OE95" s="128"/>
      <c r="OF95" s="128"/>
      <c r="OG95" s="128"/>
      <c r="OH95" s="128"/>
      <c r="OI95" s="128"/>
      <c r="OJ95" s="190">
        <v>0.25</v>
      </c>
      <c r="OK95" s="128"/>
      <c r="OL95" s="195">
        <v>1350404.0480610558</v>
      </c>
      <c r="OM95" s="195"/>
      <c r="ON95" s="199">
        <v>0</v>
      </c>
      <c r="OO95" s="199"/>
      <c r="OP95" s="199"/>
      <c r="OQ95" s="199">
        <v>0</v>
      </c>
      <c r="OR95" s="199">
        <v>0</v>
      </c>
      <c r="OT95" s="128" t="s">
        <v>1201</v>
      </c>
      <c r="OU95" s="197">
        <f>COUNTIF(OU96:OU123,1)/28</f>
        <v>0</v>
      </c>
      <c r="OV95" s="197">
        <f>COUNTIF(OV96:OV123,1)/28</f>
        <v>0.5714285714285714</v>
      </c>
      <c r="OW95" s="197"/>
      <c r="OX95" s="197">
        <f>COUNTIF(OX96:OX123,1)/28</f>
        <v>0.5714285714285714</v>
      </c>
      <c r="OY95" s="197"/>
      <c r="OZ95" s="197">
        <f>COUNTIF(OZ96:OZ123,1)/28</f>
        <v>0</v>
      </c>
      <c r="PA95" s="194">
        <f>SUM(PA96:PA123)/28</f>
        <v>1</v>
      </c>
      <c r="PB95" s="194"/>
      <c r="PC95" s="194">
        <f>SUM(PC96:PC123)/28</f>
        <v>0</v>
      </c>
      <c r="PD95" s="241"/>
      <c r="PE95" s="128"/>
      <c r="PF95" s="128"/>
      <c r="PG95" s="128"/>
      <c r="PH95" s="128"/>
      <c r="PI95" s="128"/>
      <c r="PJ95" s="190">
        <v>0.25</v>
      </c>
      <c r="PK95" s="128"/>
      <c r="PL95" s="195">
        <f>SUM(PL96:PL173)</f>
        <v>1397382.6997443663</v>
      </c>
      <c r="PM95" s="195"/>
      <c r="PN95" s="199">
        <f>SUM(PN96:PN173)</f>
        <v>0</v>
      </c>
      <c r="PO95" s="199"/>
      <c r="PP95" s="199"/>
      <c r="PQ95" s="199">
        <f>SUM(PQ96:PQ123)</f>
        <v>0</v>
      </c>
      <c r="PR95" s="199">
        <f>SUM(PR96:PR123)</f>
        <v>0</v>
      </c>
      <c r="PT95" s="128" t="s">
        <v>1201</v>
      </c>
      <c r="PU95" s="197">
        <f>COUNTIF(PU96:PU123,1)/28</f>
        <v>0</v>
      </c>
      <c r="PV95" s="197">
        <f>COUNTIF(PV96:PV123,1)/28</f>
        <v>0.5714285714285714</v>
      </c>
      <c r="PW95" s="197"/>
      <c r="PX95" s="197">
        <f>COUNTIF(PX96:PX123,1)/28</f>
        <v>0.5714285714285714</v>
      </c>
      <c r="PY95" s="197"/>
      <c r="PZ95" s="197">
        <f>COUNTIF(PZ96:PZ123,1)/28</f>
        <v>0</v>
      </c>
      <c r="QA95" s="194">
        <f>SUM(QA96:QA123)/28</f>
        <v>1</v>
      </c>
      <c r="QB95" s="194"/>
      <c r="QC95" s="194">
        <f>SUM(QC96:QC123)/28</f>
        <v>0</v>
      </c>
      <c r="QD95" s="241"/>
      <c r="QE95" s="128"/>
      <c r="QF95" s="128"/>
      <c r="QG95" s="128"/>
      <c r="QH95" s="128"/>
      <c r="QI95" s="128"/>
      <c r="QJ95" s="190">
        <v>0.25</v>
      </c>
      <c r="QK95" s="128"/>
      <c r="QL95" s="195">
        <f>SUM(QL96:QL173)</f>
        <v>1397382.6997443663</v>
      </c>
      <c r="QM95" s="195"/>
      <c r="QN95" s="199">
        <f>SUM(QN96:QN173)</f>
        <v>0</v>
      </c>
      <c r="QO95" s="199"/>
      <c r="QP95" s="199"/>
      <c r="QQ95" s="199">
        <f>SUM(QQ96:QQ123)</f>
        <v>0</v>
      </c>
      <c r="QR95" s="199">
        <f>SUM(QR96:QR123)</f>
        <v>0</v>
      </c>
      <c r="QT95" s="128" t="s">
        <v>1201</v>
      </c>
      <c r="QU95" s="197">
        <f>COUNTIF(QU96:QU123,1)/28</f>
        <v>0</v>
      </c>
      <c r="QV95" s="197">
        <f>COUNTIF(QV96:QV123,1)/28</f>
        <v>0.5714285714285714</v>
      </c>
      <c r="QW95" s="197"/>
      <c r="QX95" s="197">
        <f>COUNTIF(QX96:QX123,1)/28</f>
        <v>0.5714285714285714</v>
      </c>
      <c r="QY95" s="197"/>
      <c r="QZ95" s="197">
        <f>COUNTIF(QZ96:QZ123,1)/28</f>
        <v>0</v>
      </c>
      <c r="RA95" s="194">
        <f>SUM(RA96:RA123)/28</f>
        <v>1</v>
      </c>
      <c r="RB95" s="194"/>
      <c r="RC95" s="194">
        <f>SUM(RC96:RC123)/28</f>
        <v>0</v>
      </c>
      <c r="RD95" s="241"/>
      <c r="RE95" s="128"/>
      <c r="RF95" s="128"/>
      <c r="RG95" s="128"/>
      <c r="RH95" s="128"/>
      <c r="RI95" s="128"/>
      <c r="RJ95" s="190">
        <v>0.25</v>
      </c>
      <c r="RK95" s="128"/>
      <c r="RL95" s="195">
        <f>SUM(RL96:RL173)</f>
        <v>1397382.6997443663</v>
      </c>
      <c r="RM95" s="195"/>
      <c r="RN95" s="199">
        <f>SUM(RN96:RN173)</f>
        <v>0</v>
      </c>
      <c r="RO95" s="199"/>
      <c r="RP95" s="199"/>
      <c r="RQ95" s="199">
        <f>SUM(RQ96:RQ123)</f>
        <v>0</v>
      </c>
      <c r="RR95" s="199">
        <f>SUM(RR96:RR123)</f>
        <v>0</v>
      </c>
    </row>
    <row r="96" spans="1:486"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3">IF(J96="","FALSE","TRUE")</f>
        <v>TRUE</v>
      </c>
      <c r="N96">
        <f>ROUND(MARGIN!$J15,0)</f>
        <v>7</v>
      </c>
      <c r="P96">
        <f t="shared" ref="P96:P123" si="274">-J96+Q96</f>
        <v>0</v>
      </c>
      <c r="Q96">
        <v>-1</v>
      </c>
      <c r="T96" s="117" t="s">
        <v>788</v>
      </c>
      <c r="U96">
        <v>50</v>
      </c>
      <c r="V96" t="str">
        <f t="shared" ref="V96:V123" si="275">IF(Q96="","FALSE","TRUE")</f>
        <v>TRUE</v>
      </c>
      <c r="W96">
        <f>ROUND(MARGIN!$J15,0)</f>
        <v>7</v>
      </c>
      <c r="Z96">
        <f t="shared" ref="Z96:Z123" si="276">-Q96+AA96</f>
        <v>2</v>
      </c>
      <c r="AA96">
        <v>1</v>
      </c>
      <c r="AD96" s="117" t="s">
        <v>962</v>
      </c>
      <c r="AE96">
        <v>50</v>
      </c>
      <c r="AF96" t="str">
        <f t="shared" ref="AF96:AF123" si="277">IF(AA96="","FALSE","TRUE")</f>
        <v>TRUE</v>
      </c>
      <c r="AG96">
        <f>ROUND(MARGIN!$J15,0)</f>
        <v>7</v>
      </c>
      <c r="AH96">
        <f t="shared" ref="AH96:AH123" si="278">IF(ABS(AA96+AB96)=2,ROUND(AG96*(1+$X$13),0),IF(AB96="",AG96,ROUND(AG96*(1+-$AH$13),0)))</f>
        <v>7</v>
      </c>
      <c r="AK96">
        <f t="shared" ref="AK96:AK123" si="279">-AA96+AL96</f>
        <v>-2</v>
      </c>
      <c r="AL96">
        <v>-1</v>
      </c>
      <c r="AO96" s="117" t="s">
        <v>962</v>
      </c>
      <c r="AP96">
        <v>50</v>
      </c>
      <c r="AQ96" t="str">
        <f t="shared" ref="AQ96:AQ123" si="280">IF(AL96="","FALSE","TRUE")</f>
        <v>TRUE</v>
      </c>
      <c r="AR96">
        <f>ROUND(MARGIN!$J15,0)</f>
        <v>7</v>
      </c>
      <c r="AS96">
        <f t="shared" ref="AS96:AS123" si="281">IF(ABS(AL96+AM96)=2,ROUND(AR96*(1+$X$13),0),IF(AM96="",AR96,ROUND(AR96*(1+-$AH$13),0)))</f>
        <v>7</v>
      </c>
      <c r="AV96">
        <f t="shared" ref="AV96:AV123" si="282">-AL96+AW96</f>
        <v>0</v>
      </c>
      <c r="AW96">
        <v>-1</v>
      </c>
      <c r="AZ96" s="117" t="s">
        <v>962</v>
      </c>
      <c r="BA96">
        <v>50</v>
      </c>
      <c r="BB96" t="str">
        <f t="shared" ref="BB96:BB123" si="283">IF(AW96="","FALSE","TRUE")</f>
        <v>TRUE</v>
      </c>
      <c r="BC96">
        <f>ROUND(MARGIN!$J15,0)</f>
        <v>7</v>
      </c>
      <c r="BD96">
        <f t="shared" ref="BD96:BD123" si="284">IF(ABS(AW96+AX96)=2,ROUND(BC96*(1+$X$13),0),IF(AX96="",BC96,ROUND(BC96*(1+-$AH$13),0)))</f>
        <v>7</v>
      </c>
      <c r="BG96">
        <f t="shared" ref="BG96:BG123" si="285">-AW96+BH96</f>
        <v>1</v>
      </c>
      <c r="BL96" s="117" t="s">
        <v>962</v>
      </c>
      <c r="BM96">
        <v>50</v>
      </c>
      <c r="BN96" t="str">
        <f t="shared" ref="BN96:BN123" si="286">IF(BH96="","FALSE","TRUE")</f>
        <v>FALSE</v>
      </c>
      <c r="BO96">
        <f>ROUND(MARGIN!$J15,0)</f>
        <v>7</v>
      </c>
      <c r="BP96">
        <f t="shared" ref="BP96:BP123" si="287">IF(ABS(BH96+BI96)=2,ROUND(BO96*(1+$X$13),0),IF(BI96="",BO96,ROUND(BO96*(1+-$AH$13),0)))</f>
        <v>7</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7</v>
      </c>
      <c r="CE96">
        <f t="shared" ref="CE96:CE123" si="292">IF(ABS(BU96+BW96)=2,ROUND(CD96*(1+$X$13),0),IF(BW96="",CD96,ROUND(CD96*(1+-$AH$13),0)))</f>
        <v>9</v>
      </c>
      <c r="CF96">
        <f>CD96</f>
        <v>7</v>
      </c>
      <c r="CG96" s="139">
        <f>CF96*10000*MARGIN!$G12/MARGIN!$D12</f>
        <v>52244.627084999986</v>
      </c>
      <c r="CH96" s="145">
        <f t="shared" ref="CH96:CH123" si="293">IF(BX96=1,ABS(CG96*BZ96),-ABS(CG96*BZ96))</f>
        <v>176.76327785641735</v>
      </c>
      <c r="CI96" s="145">
        <f t="shared" ref="CI96:CI123" si="294">IF(BY96=1,ABS(CG96*BZ96),-ABS(CG96*BZ96))</f>
        <v>176.76327785641735</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7</v>
      </c>
      <c r="CV96">
        <f>ROUND(IF(CL96=CM96,CU96*(1+$CV$95),CU96*(1-$CV$95)),0)</f>
        <v>9</v>
      </c>
      <c r="CW96">
        <f>CU96</f>
        <v>7</v>
      </c>
      <c r="CX96" s="139">
        <f>CW96*10000*MARGIN!$G12/MARGIN!$D12</f>
        <v>52244.627084999986</v>
      </c>
      <c r="CY96" s="200">
        <f t="shared" ref="CY96:CY123" si="299">IF(CO96=1,ABS(CX96*CQ96),-ABS(CX96*CQ96))</f>
        <v>-303.83974786543757</v>
      </c>
      <c r="CZ96" s="200">
        <f t="shared" ref="CZ96:CZ123" si="300">IF(CP96=1,ABS(CX96*CQ96),-ABS(CX96*CQ96))</f>
        <v>-303.83974786543757</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7</v>
      </c>
      <c r="DM96">
        <f>ROUND(IF(DC96=DD96,DL96*(1+$CV$95),DL96*(1-$CV$95)),0)</f>
        <v>9</v>
      </c>
      <c r="DN96">
        <f>DL96</f>
        <v>7</v>
      </c>
      <c r="DO96" s="139">
        <f>DN96*10000*MARGIN!$G12/MARGIN!$D12</f>
        <v>52244.627084999986</v>
      </c>
      <c r="DP96" s="200">
        <f t="shared" ref="DP96:DP123" si="305">IF(DF96=1,ABS(DO96*DH96),-ABS(DO96*DH96))</f>
        <v>-220.05389970260967</v>
      </c>
      <c r="DQ96" s="200">
        <f t="shared" ref="DQ96:DQ123" si="306">IF(DG96=1,ABS(DO96*DH96),-ABS(DO96*DH96))</f>
        <v>-220.05389970260967</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v>0</v>
      </c>
      <c r="KX96">
        <v>1</v>
      </c>
      <c r="LA96">
        <v>1</v>
      </c>
      <c r="LC96">
        <v>0</v>
      </c>
      <c r="LF96" s="117"/>
      <c r="LG96">
        <v>50</v>
      </c>
      <c r="LH96" t="s">
        <v>1283</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1283</v>
      </c>
      <c r="MI96">
        <v>7</v>
      </c>
      <c r="MJ96">
        <v>5</v>
      </c>
      <c r="MK96">
        <v>7</v>
      </c>
      <c r="ML96" s="139">
        <v>52092.378912000007</v>
      </c>
      <c r="MM96" s="139"/>
      <c r="MN96" s="200">
        <v>0</v>
      </c>
      <c r="MO96" s="200"/>
      <c r="MP96" s="200"/>
      <c r="MQ96" s="200">
        <v>0</v>
      </c>
      <c r="MR96" s="200">
        <v>0</v>
      </c>
      <c r="MT96">
        <v>0</v>
      </c>
      <c r="MV96">
        <v>1</v>
      </c>
      <c r="MX96">
        <v>1</v>
      </c>
      <c r="NA96">
        <v>1</v>
      </c>
      <c r="NC96">
        <v>0</v>
      </c>
      <c r="NF96" s="117" t="s">
        <v>1189</v>
      </c>
      <c r="NG96">
        <v>50</v>
      </c>
      <c r="NH96" t="s">
        <v>1283</v>
      </c>
      <c r="NI96">
        <v>7</v>
      </c>
      <c r="NJ96">
        <v>5</v>
      </c>
      <c r="NK96">
        <v>7</v>
      </c>
      <c r="NL96" s="139">
        <v>53068.086344000003</v>
      </c>
      <c r="NM96" s="139"/>
      <c r="NN96" s="200">
        <v>0</v>
      </c>
      <c r="NO96" s="200"/>
      <c r="NP96" s="200"/>
      <c r="NQ96" s="200">
        <v>0</v>
      </c>
      <c r="NR96" s="200">
        <v>0</v>
      </c>
      <c r="NT96">
        <v>0</v>
      </c>
      <c r="NV96">
        <v>1</v>
      </c>
      <c r="NX96">
        <v>1</v>
      </c>
      <c r="OA96">
        <v>1</v>
      </c>
      <c r="OC96">
        <v>0</v>
      </c>
      <c r="OF96" s="117" t="s">
        <v>1189</v>
      </c>
      <c r="OG96">
        <v>50</v>
      </c>
      <c r="OH96" t="s">
        <v>1283</v>
      </c>
      <c r="OI96">
        <v>7</v>
      </c>
      <c r="OJ96">
        <v>5</v>
      </c>
      <c r="OK96">
        <v>7</v>
      </c>
      <c r="OL96" s="139">
        <v>53068.086344000003</v>
      </c>
      <c r="OM96" s="139"/>
      <c r="ON96" s="200">
        <v>0</v>
      </c>
      <c r="OO96" s="200"/>
      <c r="OP96" s="200"/>
      <c r="OQ96" s="200">
        <v>0</v>
      </c>
      <c r="OR96" s="200">
        <v>0</v>
      </c>
      <c r="OT96">
        <f t="shared" ref="OT96:OT123" si="307">-OE96+OU96</f>
        <v>0</v>
      </c>
      <c r="OV96">
        <v>1</v>
      </c>
      <c r="OX96">
        <v>1</v>
      </c>
      <c r="PA96">
        <f t="shared" ref="PA96:PA101" si="308">IF(OU96=OZ96,1,0)</f>
        <v>1</v>
      </c>
      <c r="PC96">
        <f>IF(OZ96=OX96,1,0)</f>
        <v>0</v>
      </c>
      <c r="PF96" s="117" t="s">
        <v>1189</v>
      </c>
      <c r="PG96">
        <v>50</v>
      </c>
      <c r="PH96" t="str">
        <f t="shared" ref="PH96:PH101" si="309">IF(OU96="","FALSE","TRUE")</f>
        <v>FALSE</v>
      </c>
      <c r="PI96">
        <f>ROUND(MARGIN!$J12,0)</f>
        <v>7</v>
      </c>
      <c r="PJ96">
        <f>ROUND(IF(OU96=OX96,PI96*(1+$CV$95),PI96*(1-$CV$95)),0)</f>
        <v>5</v>
      </c>
      <c r="PK96">
        <f>PI96</f>
        <v>7</v>
      </c>
      <c r="PL96" s="139">
        <f>PK96*10000*MARGIN!$G12/MARGIN!$D12</f>
        <v>52244.627084999986</v>
      </c>
      <c r="PM96" s="139"/>
      <c r="PN96" s="200">
        <f t="shared" ref="PN96:PN101" si="310">IF(PA96=1,ABS(PL96*PE96),-ABS(PL96*PE96))</f>
        <v>0</v>
      </c>
      <c r="PO96" s="200"/>
      <c r="PP96" s="200"/>
      <c r="PQ96" s="200">
        <f t="shared" ref="PQ96:PQ123" si="311">IF(PC96=1,ABS(PL96*PE96),-ABS(PL96*PE96))</f>
        <v>0</v>
      </c>
      <c r="PR96" s="200">
        <f t="shared" ref="PR96:PR101" si="312">IF(PE96=1,ABS(PN96*PF96),-ABS(PN96*PF96))</f>
        <v>0</v>
      </c>
      <c r="PT96">
        <f t="shared" ref="PT96:PT123" si="313">-PE96+PU96</f>
        <v>0</v>
      </c>
      <c r="PV96">
        <v>1</v>
      </c>
      <c r="PX96">
        <v>1</v>
      </c>
      <c r="QA96">
        <f t="shared" ref="QA96:QA101" si="314">IF(PU96=PZ96,1,0)</f>
        <v>1</v>
      </c>
      <c r="QC96">
        <f>IF(PZ96=PX96,1,0)</f>
        <v>0</v>
      </c>
      <c r="QF96" s="117" t="s">
        <v>1189</v>
      </c>
      <c r="QG96">
        <v>50</v>
      </c>
      <c r="QH96" t="str">
        <f t="shared" ref="QH96:QH101" si="315">IF(PU96="","FALSE","TRUE")</f>
        <v>FALSE</v>
      </c>
      <c r="QI96">
        <f>ROUND(MARGIN!$J12,0)</f>
        <v>7</v>
      </c>
      <c r="QJ96">
        <f>ROUND(IF(PU96=PX96,QI96*(1+$CV$95),QI96*(1-$CV$95)),0)</f>
        <v>5</v>
      </c>
      <c r="QK96">
        <f>QI96</f>
        <v>7</v>
      </c>
      <c r="QL96" s="139">
        <f>QK96*10000*MARGIN!$G12/MARGIN!$D12</f>
        <v>52244.627084999986</v>
      </c>
      <c r="QM96" s="139"/>
      <c r="QN96" s="200">
        <f t="shared" ref="QN96:QN101" si="316">IF(QA96=1,ABS(QL96*QE96),-ABS(QL96*QE96))</f>
        <v>0</v>
      </c>
      <c r="QO96" s="200"/>
      <c r="QP96" s="200"/>
      <c r="QQ96" s="200">
        <f t="shared" ref="QQ96:QQ123" si="317">IF(QC96=1,ABS(QL96*QE96),-ABS(QL96*QE96))</f>
        <v>0</v>
      </c>
      <c r="QR96" s="200">
        <f t="shared" ref="QR96:QR101" si="318">IF(QE96=1,ABS(QN96*QF96),-ABS(QN96*QF96))</f>
        <v>0</v>
      </c>
      <c r="QT96">
        <f t="shared" ref="QT96:QT123" si="319">-QE96+QU96</f>
        <v>0</v>
      </c>
      <c r="QV96">
        <v>1</v>
      </c>
      <c r="QX96">
        <v>1</v>
      </c>
      <c r="RA96">
        <f t="shared" ref="RA96:RA101" si="320">IF(QU96=QZ96,1,0)</f>
        <v>1</v>
      </c>
      <c r="RC96">
        <f>IF(QZ96=QX96,1,0)</f>
        <v>0</v>
      </c>
      <c r="RF96" s="117" t="s">
        <v>1189</v>
      </c>
      <c r="RG96">
        <v>50</v>
      </c>
      <c r="RH96" t="str">
        <f t="shared" ref="RH96:RH101" si="321">IF(QU96="","FALSE","TRUE")</f>
        <v>FALSE</v>
      </c>
      <c r="RI96">
        <f>ROUND(MARGIN!$J12,0)</f>
        <v>7</v>
      </c>
      <c r="RJ96">
        <f>ROUND(IF(QU96=QX96,RI96*(1+$CV$95),RI96*(1-$CV$95)),0)</f>
        <v>5</v>
      </c>
      <c r="RK96">
        <f>RI96</f>
        <v>7</v>
      </c>
      <c r="RL96" s="139">
        <f>RK96*10000*MARGIN!$G12/MARGIN!$D12</f>
        <v>52244.627084999986</v>
      </c>
      <c r="RM96" s="139"/>
      <c r="RN96" s="200">
        <f t="shared" ref="RN96:RN101" si="322">IF(RA96=1,ABS(RL96*RE96),-ABS(RL96*RE96))</f>
        <v>0</v>
      </c>
      <c r="RO96" s="200"/>
      <c r="RP96" s="200"/>
      <c r="RQ96" s="200">
        <f t="shared" ref="RQ96:RQ123" si="323">IF(RC96=1,ABS(RL96*RE96),-ABS(RL96*RE96))</f>
        <v>0</v>
      </c>
      <c r="RR96" s="200">
        <f t="shared" ref="RR96:RR101" si="324">IF(RE96=1,ABS(RN96*RF96),-ABS(RN96*RF96))</f>
        <v>0</v>
      </c>
    </row>
    <row r="97" spans="1:486" x14ac:dyDescent="0.25">
      <c r="A97" s="186" t="s">
        <v>1207</v>
      </c>
      <c r="B97" s="167" t="s">
        <v>23</v>
      </c>
      <c r="D97" s="117" t="s">
        <v>788</v>
      </c>
      <c r="E97">
        <v>50</v>
      </c>
      <c r="F97" t="e">
        <f>IF(#REF!="","FALSE","TRUE")</f>
        <v>#REF!</v>
      </c>
      <c r="G97">
        <f>ROUND(MARGIN!$J28,0)</f>
        <v>4</v>
      </c>
      <c r="I97" t="e">
        <f>-#REF!+J97</f>
        <v>#REF!</v>
      </c>
      <c r="J97">
        <v>1</v>
      </c>
      <c r="K97" s="117" t="s">
        <v>788</v>
      </c>
      <c r="L97">
        <v>50</v>
      </c>
      <c r="M97" t="str">
        <f t="shared" si="273"/>
        <v>TRUE</v>
      </c>
      <c r="N97">
        <f>ROUND(MARGIN!$J28,0)</f>
        <v>4</v>
      </c>
      <c r="P97">
        <f t="shared" si="274"/>
        <v>0</v>
      </c>
      <c r="Q97">
        <v>1</v>
      </c>
      <c r="T97" s="117" t="s">
        <v>788</v>
      </c>
      <c r="U97">
        <v>50</v>
      </c>
      <c r="V97" t="str">
        <f t="shared" si="275"/>
        <v>TRUE</v>
      </c>
      <c r="W97">
        <f>ROUND(MARGIN!$J28,0)</f>
        <v>4</v>
      </c>
      <c r="Z97">
        <f t="shared" si="276"/>
        <v>0</v>
      </c>
      <c r="AA97">
        <v>1</v>
      </c>
      <c r="AD97" s="117" t="s">
        <v>962</v>
      </c>
      <c r="AE97">
        <v>50</v>
      </c>
      <c r="AF97" t="str">
        <f t="shared" si="277"/>
        <v>TRUE</v>
      </c>
      <c r="AG97">
        <f>ROUND(MARGIN!$J28,0)</f>
        <v>4</v>
      </c>
      <c r="AH97">
        <f t="shared" si="278"/>
        <v>4</v>
      </c>
      <c r="AK97">
        <f t="shared" si="279"/>
        <v>0</v>
      </c>
      <c r="AL97">
        <v>1</v>
      </c>
      <c r="AO97" s="117" t="s">
        <v>962</v>
      </c>
      <c r="AP97">
        <v>50</v>
      </c>
      <c r="AQ97" t="str">
        <f t="shared" si="280"/>
        <v>TRUE</v>
      </c>
      <c r="AR97">
        <f>ROUND(MARGIN!$J28,0)</f>
        <v>4</v>
      </c>
      <c r="AS97">
        <f t="shared" si="281"/>
        <v>4</v>
      </c>
      <c r="AV97">
        <f t="shared" si="282"/>
        <v>0</v>
      </c>
      <c r="AW97">
        <v>1</v>
      </c>
      <c r="AZ97" s="117" t="s">
        <v>962</v>
      </c>
      <c r="BA97">
        <v>50</v>
      </c>
      <c r="BB97" t="str">
        <f t="shared" si="283"/>
        <v>TRUE</v>
      </c>
      <c r="BC97">
        <f>ROUND(MARGIN!$J28,0)</f>
        <v>4</v>
      </c>
      <c r="BD97">
        <f t="shared" si="284"/>
        <v>4</v>
      </c>
      <c r="BG97">
        <f t="shared" si="285"/>
        <v>-1</v>
      </c>
      <c r="BL97" s="117" t="s">
        <v>962</v>
      </c>
      <c r="BM97">
        <v>50</v>
      </c>
      <c r="BN97" t="str">
        <f t="shared" si="286"/>
        <v>FALSE</v>
      </c>
      <c r="BO97">
        <f>ROUND(MARGIN!$J28,0)</f>
        <v>4</v>
      </c>
      <c r="BP97">
        <f t="shared" si="287"/>
        <v>4</v>
      </c>
      <c r="BT97">
        <f t="shared" si="288"/>
        <v>1</v>
      </c>
      <c r="BU97">
        <v>1</v>
      </c>
      <c r="BV97">
        <v>1</v>
      </c>
      <c r="BW97">
        <v>-1</v>
      </c>
      <c r="BX97">
        <f t="shared" si="289"/>
        <v>0</v>
      </c>
      <c r="BY97">
        <f t="shared" si="290"/>
        <v>0</v>
      </c>
      <c r="BZ97" s="187">
        <v>-1.3062591165E-2</v>
      </c>
      <c r="CA97" s="117" t="s">
        <v>962</v>
      </c>
      <c r="CB97">
        <v>50</v>
      </c>
      <c r="CC97" t="str">
        <f t="shared" si="291"/>
        <v>TRUE</v>
      </c>
      <c r="CD97">
        <f>ROUND(MARGIN!$J13,0)</f>
        <v>4</v>
      </c>
      <c r="CE97">
        <f t="shared" si="292"/>
        <v>3</v>
      </c>
      <c r="CF97">
        <f t="shared" ref="CF97:CF123" si="325">CD97</f>
        <v>4</v>
      </c>
      <c r="CG97" s="139">
        <f>CF97*10000*MARGIN!$G13/MARGIN!$D13</f>
        <v>55010.205140000005</v>
      </c>
      <c r="CH97" s="145">
        <f t="shared" si="293"/>
        <v>-718.57581964660164</v>
      </c>
      <c r="CI97" s="145">
        <f t="shared" si="294"/>
        <v>-718.57581964660164</v>
      </c>
      <c r="CK97">
        <f t="shared" si="295"/>
        <v>-2</v>
      </c>
      <c r="CL97">
        <v>-1</v>
      </c>
      <c r="CM97">
        <v>1</v>
      </c>
      <c r="CN97">
        <v>-1</v>
      </c>
      <c r="CO97">
        <f t="shared" si="296"/>
        <v>1</v>
      </c>
      <c r="CP97">
        <f t="shared" si="297"/>
        <v>0</v>
      </c>
      <c r="CQ97">
        <v>-4.85030092181E-3</v>
      </c>
      <c r="CR97" s="117" t="s">
        <v>1189</v>
      </c>
      <c r="CS97">
        <v>50</v>
      </c>
      <c r="CT97" t="str">
        <f t="shared" si="298"/>
        <v>TRUE</v>
      </c>
      <c r="CU97">
        <f>ROUND(MARGIN!$J13,0)</f>
        <v>4</v>
      </c>
      <c r="CV97">
        <f t="shared" ref="CV97:CV123" si="326">ROUND(IF(CL97=CM97,CU97*(1+$CV$95),CU97*(1-$CV$95)),0)</f>
        <v>3</v>
      </c>
      <c r="CW97">
        <f t="shared" ref="CW97:CW123" si="327">CU97</f>
        <v>4</v>
      </c>
      <c r="CX97" s="139">
        <f>CW97*10000*MARGIN!$G13/MARGIN!$D13</f>
        <v>55010.205140000005</v>
      </c>
      <c r="CY97" s="200">
        <f t="shared" si="299"/>
        <v>266.81604869949922</v>
      </c>
      <c r="CZ97" s="200">
        <f t="shared" si="300"/>
        <v>-266.81604869949922</v>
      </c>
      <c r="DB97">
        <f t="shared" si="301"/>
        <v>2</v>
      </c>
      <c r="DC97">
        <v>1</v>
      </c>
      <c r="DD97">
        <v>1</v>
      </c>
      <c r="DE97">
        <v>-1</v>
      </c>
      <c r="DF97">
        <f t="shared" si="302"/>
        <v>0</v>
      </c>
      <c r="DG97">
        <f t="shared" si="303"/>
        <v>0</v>
      </c>
      <c r="DH97">
        <v>-5.1189139532499999E-3</v>
      </c>
      <c r="DI97" s="117" t="s">
        <v>1189</v>
      </c>
      <c r="DJ97">
        <v>50</v>
      </c>
      <c r="DK97" t="str">
        <f t="shared" si="304"/>
        <v>TRUE</v>
      </c>
      <c r="DL97">
        <f>ROUND(MARGIN!$J13,0)</f>
        <v>4</v>
      </c>
      <c r="DM97">
        <f t="shared" ref="DM97:DM123" si="328">ROUND(IF(DC97=DD97,DL97*(1+$CV$95),DL97*(1-$CV$95)),0)</f>
        <v>5</v>
      </c>
      <c r="DN97">
        <f t="shared" ref="DN97:DN123" si="329">DL97</f>
        <v>4</v>
      </c>
      <c r="DO97" s="139">
        <f>DN97*10000*MARGIN!$G13/MARGIN!$D13</f>
        <v>55010.205140000005</v>
      </c>
      <c r="DP97" s="200">
        <f t="shared" si="305"/>
        <v>-281.59250666229087</v>
      </c>
      <c r="DQ97" s="200">
        <f t="shared" si="306"/>
        <v>-281.59250666229087</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v>0</v>
      </c>
      <c r="KX97">
        <v>-1</v>
      </c>
      <c r="LA97">
        <v>1</v>
      </c>
      <c r="LC97">
        <v>0</v>
      </c>
      <c r="LF97" s="117"/>
      <c r="LG97">
        <v>50</v>
      </c>
      <c r="LH97" t="s">
        <v>1283</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1283</v>
      </c>
      <c r="MI97">
        <v>3</v>
      </c>
      <c r="MJ97">
        <v>2</v>
      </c>
      <c r="MK97">
        <v>3</v>
      </c>
      <c r="ML97" s="139">
        <v>43985.921403000008</v>
      </c>
      <c r="MM97" s="139"/>
      <c r="MN97" s="200">
        <v>0</v>
      </c>
      <c r="MO97" s="200"/>
      <c r="MP97" s="200"/>
      <c r="MQ97" s="200">
        <v>0</v>
      </c>
      <c r="MR97" s="200">
        <v>0</v>
      </c>
      <c r="MT97">
        <v>0</v>
      </c>
      <c r="MV97">
        <v>-1</v>
      </c>
      <c r="MX97">
        <v>-1</v>
      </c>
      <c r="NA97">
        <v>1</v>
      </c>
      <c r="NC97">
        <v>0</v>
      </c>
      <c r="NF97" s="117" t="s">
        <v>1189</v>
      </c>
      <c r="NG97">
        <v>50</v>
      </c>
      <c r="NH97" t="s">
        <v>1283</v>
      </c>
      <c r="NI97">
        <v>3</v>
      </c>
      <c r="NJ97">
        <v>2</v>
      </c>
      <c r="NK97">
        <v>3</v>
      </c>
      <c r="NL97" s="139">
        <v>44520.968370000002</v>
      </c>
      <c r="NM97" s="139"/>
      <c r="NN97" s="200">
        <v>0</v>
      </c>
      <c r="NO97" s="200"/>
      <c r="NP97" s="200"/>
      <c r="NQ97" s="200">
        <v>0</v>
      </c>
      <c r="NR97" s="200">
        <v>0</v>
      </c>
      <c r="NT97">
        <v>0</v>
      </c>
      <c r="NV97">
        <v>-1</v>
      </c>
      <c r="NX97">
        <v>-1</v>
      </c>
      <c r="OA97">
        <v>1</v>
      </c>
      <c r="OC97">
        <v>0</v>
      </c>
      <c r="OF97" s="117" t="s">
        <v>1189</v>
      </c>
      <c r="OG97">
        <v>50</v>
      </c>
      <c r="OH97" t="s">
        <v>1283</v>
      </c>
      <c r="OI97">
        <v>3</v>
      </c>
      <c r="OJ97">
        <v>2</v>
      </c>
      <c r="OK97">
        <v>3</v>
      </c>
      <c r="OL97" s="139">
        <v>44520.968370000002</v>
      </c>
      <c r="OM97" s="139"/>
      <c r="ON97" s="200">
        <v>0</v>
      </c>
      <c r="OO97" s="200"/>
      <c r="OP97" s="200"/>
      <c r="OQ97" s="200">
        <v>0</v>
      </c>
      <c r="OR97" s="200">
        <v>0</v>
      </c>
      <c r="OT97">
        <f t="shared" si="307"/>
        <v>0</v>
      </c>
      <c r="OV97">
        <v>-1</v>
      </c>
      <c r="OX97">
        <v>-1</v>
      </c>
      <c r="PA97">
        <f t="shared" si="308"/>
        <v>1</v>
      </c>
      <c r="PC97">
        <f t="shared" ref="PC97:PC101" si="330">IF(OZ97=OX97,1,0)</f>
        <v>0</v>
      </c>
      <c r="PF97" s="117" t="s">
        <v>1189</v>
      </c>
      <c r="PG97">
        <v>50</v>
      </c>
      <c r="PH97" t="str">
        <f t="shared" si="309"/>
        <v>FALSE</v>
      </c>
      <c r="PI97">
        <f>ROUND(MARGIN!$J13,0)</f>
        <v>4</v>
      </c>
      <c r="PJ97">
        <f t="shared" ref="PJ97:PJ101" si="331">ROUND(IF(OU97=OX97,PI97*(1+$CV$95),PI97*(1-$CV$95)),0)</f>
        <v>3</v>
      </c>
      <c r="PK97">
        <f t="shared" ref="PK97:PK101" si="332">PI97</f>
        <v>4</v>
      </c>
      <c r="PL97" s="139">
        <f>PK97*10000*MARGIN!$G13/MARGIN!$D13</f>
        <v>55010.205140000005</v>
      </c>
      <c r="PM97" s="139"/>
      <c r="PN97" s="200">
        <f t="shared" si="310"/>
        <v>0</v>
      </c>
      <c r="PO97" s="200"/>
      <c r="PP97" s="200"/>
      <c r="PQ97" s="200">
        <f t="shared" si="311"/>
        <v>0</v>
      </c>
      <c r="PR97" s="200">
        <f t="shared" si="312"/>
        <v>0</v>
      </c>
      <c r="PT97">
        <f t="shared" si="313"/>
        <v>0</v>
      </c>
      <c r="PV97">
        <v>-1</v>
      </c>
      <c r="PX97">
        <v>-1</v>
      </c>
      <c r="QA97">
        <f t="shared" si="314"/>
        <v>1</v>
      </c>
      <c r="QC97">
        <f t="shared" ref="QC97:QC101" si="333">IF(PZ97=PX97,1,0)</f>
        <v>0</v>
      </c>
      <c r="QF97" s="117" t="s">
        <v>1189</v>
      </c>
      <c r="QG97">
        <v>50</v>
      </c>
      <c r="QH97" t="str">
        <f t="shared" si="315"/>
        <v>FALSE</v>
      </c>
      <c r="QI97">
        <f>ROUND(MARGIN!$J13,0)</f>
        <v>4</v>
      </c>
      <c r="QJ97">
        <f t="shared" ref="QJ97:QJ101" si="334">ROUND(IF(PU97=PX97,QI97*(1+$CV$95),QI97*(1-$CV$95)),0)</f>
        <v>3</v>
      </c>
      <c r="QK97">
        <f t="shared" ref="QK97:QK101" si="335">QI97</f>
        <v>4</v>
      </c>
      <c r="QL97" s="139">
        <f>QK97*10000*MARGIN!$G13/MARGIN!$D13</f>
        <v>55010.205140000005</v>
      </c>
      <c r="QM97" s="139"/>
      <c r="QN97" s="200">
        <f t="shared" si="316"/>
        <v>0</v>
      </c>
      <c r="QO97" s="200"/>
      <c r="QP97" s="200"/>
      <c r="QQ97" s="200">
        <f t="shared" si="317"/>
        <v>0</v>
      </c>
      <c r="QR97" s="200">
        <f t="shared" si="318"/>
        <v>0</v>
      </c>
      <c r="QT97">
        <f t="shared" si="319"/>
        <v>0</v>
      </c>
      <c r="QV97">
        <v>-1</v>
      </c>
      <c r="QX97">
        <v>-1</v>
      </c>
      <c r="RA97">
        <f t="shared" si="320"/>
        <v>1</v>
      </c>
      <c r="RC97">
        <f t="shared" ref="RC97:RC101" si="336">IF(QZ97=QX97,1,0)</f>
        <v>0</v>
      </c>
      <c r="RF97" s="117" t="s">
        <v>1189</v>
      </c>
      <c r="RG97">
        <v>50</v>
      </c>
      <c r="RH97" t="str">
        <f t="shared" si="321"/>
        <v>FALSE</v>
      </c>
      <c r="RI97">
        <f>ROUND(MARGIN!$J13,0)</f>
        <v>4</v>
      </c>
      <c r="RJ97">
        <f t="shared" ref="RJ97:RJ101" si="337">ROUND(IF(QU97=QX97,RI97*(1+$CV$95),RI97*(1-$CV$95)),0)</f>
        <v>3</v>
      </c>
      <c r="RK97">
        <f t="shared" ref="RK97:RK101" si="338">RI97</f>
        <v>4</v>
      </c>
      <c r="RL97" s="139">
        <f>RK97*10000*MARGIN!$G13/MARGIN!$D13</f>
        <v>55010.205140000005</v>
      </c>
      <c r="RM97" s="139"/>
      <c r="RN97" s="200">
        <f t="shared" si="322"/>
        <v>0</v>
      </c>
      <c r="RO97" s="200"/>
      <c r="RP97" s="200"/>
      <c r="RQ97" s="200">
        <f t="shared" si="323"/>
        <v>0</v>
      </c>
      <c r="RR97" s="200">
        <f t="shared" si="324"/>
        <v>0</v>
      </c>
    </row>
    <row r="98" spans="1:486" x14ac:dyDescent="0.25">
      <c r="A98" t="s">
        <v>1162</v>
      </c>
      <c r="B98" s="167" t="s">
        <v>7</v>
      </c>
      <c r="D98" s="117" t="s">
        <v>788</v>
      </c>
      <c r="E98">
        <v>50</v>
      </c>
      <c r="F98" t="e">
        <f>IF(#REF!="","FALSE","TRUE")</f>
        <v>#REF!</v>
      </c>
      <c r="G98">
        <f>ROUND(MARGIN!$J14,0)</f>
        <v>7</v>
      </c>
      <c r="I98" t="e">
        <f>-#REF!+J98</f>
        <v>#REF!</v>
      </c>
      <c r="J98">
        <v>-1</v>
      </c>
      <c r="K98" s="117" t="s">
        <v>788</v>
      </c>
      <c r="L98">
        <v>50</v>
      </c>
      <c r="M98" t="str">
        <f t="shared" si="273"/>
        <v>TRUE</v>
      </c>
      <c r="N98">
        <f>ROUND(MARGIN!$J14,0)</f>
        <v>7</v>
      </c>
      <c r="P98">
        <f t="shared" si="274"/>
        <v>2</v>
      </c>
      <c r="Q98">
        <v>1</v>
      </c>
      <c r="S98" t="str">
        <f>FORECAST!B58</f>
        <v>High: Apr // Low: Aug</v>
      </c>
      <c r="T98" s="117" t="s">
        <v>788</v>
      </c>
      <c r="U98">
        <v>50</v>
      </c>
      <c r="V98" t="str">
        <f t="shared" si="275"/>
        <v>TRUE</v>
      </c>
      <c r="W98">
        <f>ROUND(MARGIN!$J14,0)</f>
        <v>7</v>
      </c>
      <c r="Z98">
        <f t="shared" si="276"/>
        <v>-2</v>
      </c>
      <c r="AA98">
        <v>-1</v>
      </c>
      <c r="AB98">
        <v>-1</v>
      </c>
      <c r="AC98" t="s">
        <v>961</v>
      </c>
      <c r="AD98" s="117" t="s">
        <v>789</v>
      </c>
      <c r="AE98">
        <v>50</v>
      </c>
      <c r="AF98" t="str">
        <f t="shared" si="277"/>
        <v>TRUE</v>
      </c>
      <c r="AG98">
        <f>ROUND(MARGIN!$J14,0)</f>
        <v>7</v>
      </c>
      <c r="AH98">
        <f t="shared" si="278"/>
        <v>9</v>
      </c>
      <c r="AK98">
        <f t="shared" si="279"/>
        <v>0</v>
      </c>
      <c r="AL98">
        <v>-1</v>
      </c>
      <c r="AN98" t="s">
        <v>961</v>
      </c>
      <c r="AO98" s="117" t="s">
        <v>963</v>
      </c>
      <c r="AP98">
        <v>50</v>
      </c>
      <c r="AQ98" t="str">
        <f t="shared" si="280"/>
        <v>TRUE</v>
      </c>
      <c r="AR98">
        <f>ROUND(MARGIN!$J14,0)</f>
        <v>7</v>
      </c>
      <c r="AS98">
        <f t="shared" si="281"/>
        <v>7</v>
      </c>
      <c r="AV98">
        <f t="shared" si="282"/>
        <v>2</v>
      </c>
      <c r="AW98">
        <v>1</v>
      </c>
      <c r="AY98" t="s">
        <v>961</v>
      </c>
      <c r="AZ98" s="117" t="s">
        <v>963</v>
      </c>
      <c r="BA98">
        <v>50</v>
      </c>
      <c r="BB98" t="str">
        <f t="shared" si="283"/>
        <v>TRUE</v>
      </c>
      <c r="BC98">
        <f>ROUND(MARGIN!$J14,0)</f>
        <v>7</v>
      </c>
      <c r="BD98">
        <f t="shared" si="284"/>
        <v>7</v>
      </c>
      <c r="BG98">
        <f t="shared" si="285"/>
        <v>-1</v>
      </c>
      <c r="BK98" t="s">
        <v>961</v>
      </c>
      <c r="BL98" s="117" t="s">
        <v>963</v>
      </c>
      <c r="BM98">
        <v>50</v>
      </c>
      <c r="BN98" t="str">
        <f t="shared" si="286"/>
        <v>FALSE</v>
      </c>
      <c r="BO98">
        <f>ROUND(MARGIN!$J14,0)</f>
        <v>7</v>
      </c>
      <c r="BP98">
        <f t="shared" si="287"/>
        <v>7</v>
      </c>
      <c r="BT98">
        <f t="shared" si="288"/>
        <v>1</v>
      </c>
      <c r="BU98">
        <v>1</v>
      </c>
      <c r="BV98">
        <v>-1</v>
      </c>
      <c r="BW98">
        <v>-1</v>
      </c>
      <c r="BX98">
        <f t="shared" si="289"/>
        <v>0</v>
      </c>
      <c r="BY98">
        <f t="shared" si="290"/>
        <v>1</v>
      </c>
      <c r="BZ98" s="187">
        <v>-3.2285536333900001E-3</v>
      </c>
      <c r="CA98" s="117" t="s">
        <v>963</v>
      </c>
      <c r="CB98">
        <v>50</v>
      </c>
      <c r="CC98" t="str">
        <f t="shared" si="291"/>
        <v>TRUE</v>
      </c>
      <c r="CD98">
        <f>ROUND(MARGIN!$J14,0)</f>
        <v>7</v>
      </c>
      <c r="CE98">
        <f t="shared" si="292"/>
        <v>5</v>
      </c>
      <c r="CF98">
        <f t="shared" si="325"/>
        <v>7</v>
      </c>
      <c r="CG98" s="139">
        <f>CF98*10000*MARGIN!$G14/MARGIN!$D14</f>
        <v>52263.735618689825</v>
      </c>
      <c r="CH98" s="145">
        <f t="shared" si="293"/>
        <v>-168.73627352625539</v>
      </c>
      <c r="CI98" s="145">
        <f t="shared" si="294"/>
        <v>168.73627352625539</v>
      </c>
      <c r="CK98">
        <f t="shared" si="295"/>
        <v>-2</v>
      </c>
      <c r="CL98">
        <v>-1</v>
      </c>
      <c r="CM98">
        <v>-1</v>
      </c>
      <c r="CN98">
        <v>1</v>
      </c>
      <c r="CO98">
        <f t="shared" si="296"/>
        <v>0</v>
      </c>
      <c r="CP98">
        <f t="shared" si="297"/>
        <v>0</v>
      </c>
      <c r="CQ98">
        <v>9.8955610247499996E-3</v>
      </c>
      <c r="CR98" s="117" t="s">
        <v>1189</v>
      </c>
      <c r="CS98">
        <v>50</v>
      </c>
      <c r="CT98" t="str">
        <f t="shared" si="298"/>
        <v>TRUE</v>
      </c>
      <c r="CU98">
        <f>ROUND(MARGIN!$J14,0)</f>
        <v>7</v>
      </c>
      <c r="CV98">
        <f t="shared" si="326"/>
        <v>9</v>
      </c>
      <c r="CW98">
        <f t="shared" si="327"/>
        <v>7</v>
      </c>
      <c r="CX98" s="139">
        <f>CW98*10000*MARGIN!$G14/MARGIN!$D14</f>
        <v>52263.735618689825</v>
      </c>
      <c r="CY98" s="200">
        <f t="shared" si="299"/>
        <v>-517.17898519614539</v>
      </c>
      <c r="CZ98" s="200">
        <f t="shared" si="300"/>
        <v>-517.17898519614539</v>
      </c>
      <c r="DB98">
        <f t="shared" si="301"/>
        <v>2</v>
      </c>
      <c r="DC98">
        <v>1</v>
      </c>
      <c r="DD98">
        <v>1</v>
      </c>
      <c r="DE98">
        <v>1</v>
      </c>
      <c r="DF98">
        <f t="shared" si="302"/>
        <v>1</v>
      </c>
      <c r="DG98">
        <f t="shared" si="303"/>
        <v>1</v>
      </c>
      <c r="DH98">
        <v>1.0518340804299999E-2</v>
      </c>
      <c r="DI98" s="117" t="s">
        <v>1189</v>
      </c>
      <c r="DJ98">
        <v>50</v>
      </c>
      <c r="DK98" t="str">
        <f t="shared" si="304"/>
        <v>TRUE</v>
      </c>
      <c r="DL98">
        <f>ROUND(MARGIN!$J14,0)</f>
        <v>7</v>
      </c>
      <c r="DM98">
        <f t="shared" si="328"/>
        <v>9</v>
      </c>
      <c r="DN98">
        <f t="shared" si="329"/>
        <v>7</v>
      </c>
      <c r="DO98" s="139">
        <f>DN98*10000*MARGIN!$G14/MARGIN!$D14</f>
        <v>52263.735618689825</v>
      </c>
      <c r="DP98" s="200">
        <f t="shared" si="305"/>
        <v>549.72778294321245</v>
      </c>
      <c r="DQ98" s="200">
        <f t="shared" si="306"/>
        <v>549.72778294321245</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v>0</v>
      </c>
      <c r="KX98">
        <v>1</v>
      </c>
      <c r="LA98">
        <v>1</v>
      </c>
      <c r="LC98">
        <v>0</v>
      </c>
      <c r="LF98" s="117"/>
      <c r="LG98">
        <v>50</v>
      </c>
      <c r="LH98" t="s">
        <v>1283</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1283</v>
      </c>
      <c r="MI98">
        <v>7</v>
      </c>
      <c r="MJ98">
        <v>5</v>
      </c>
      <c r="MK98">
        <v>7</v>
      </c>
      <c r="ML98" s="139">
        <v>52104.251167062073</v>
      </c>
      <c r="MM98" s="139"/>
      <c r="MN98" s="200">
        <v>0</v>
      </c>
      <c r="MO98" s="200"/>
      <c r="MP98" s="200"/>
      <c r="MQ98" s="200">
        <v>0</v>
      </c>
      <c r="MR98" s="200">
        <v>0</v>
      </c>
      <c r="MT98">
        <v>0</v>
      </c>
      <c r="MV98">
        <v>1</v>
      </c>
      <c r="MX98">
        <v>1</v>
      </c>
      <c r="NA98">
        <v>1</v>
      </c>
      <c r="NC98">
        <v>0</v>
      </c>
      <c r="NF98" s="117" t="s">
        <v>1189</v>
      </c>
      <c r="NG98">
        <v>50</v>
      </c>
      <c r="NH98" t="s">
        <v>1283</v>
      </c>
      <c r="NI98">
        <v>7</v>
      </c>
      <c r="NJ98">
        <v>5</v>
      </c>
      <c r="NK98">
        <v>7</v>
      </c>
      <c r="NL98" s="139">
        <v>53267.092567465705</v>
      </c>
      <c r="NM98" s="139"/>
      <c r="NN98" s="200">
        <v>0</v>
      </c>
      <c r="NO98" s="200"/>
      <c r="NP98" s="200"/>
      <c r="NQ98" s="200">
        <v>0</v>
      </c>
      <c r="NR98" s="200">
        <v>0</v>
      </c>
      <c r="NT98">
        <v>0</v>
      </c>
      <c r="NV98">
        <v>1</v>
      </c>
      <c r="NX98">
        <v>1</v>
      </c>
      <c r="OA98">
        <v>1</v>
      </c>
      <c r="OC98">
        <v>0</v>
      </c>
      <c r="OF98" s="117" t="s">
        <v>1189</v>
      </c>
      <c r="OG98">
        <v>50</v>
      </c>
      <c r="OH98" t="s">
        <v>1283</v>
      </c>
      <c r="OI98">
        <v>7</v>
      </c>
      <c r="OJ98">
        <v>5</v>
      </c>
      <c r="OK98">
        <v>7</v>
      </c>
      <c r="OL98" s="139">
        <v>53267.092567465705</v>
      </c>
      <c r="OM98" s="139"/>
      <c r="ON98" s="200">
        <v>0</v>
      </c>
      <c r="OO98" s="200"/>
      <c r="OP98" s="200"/>
      <c r="OQ98" s="200">
        <v>0</v>
      </c>
      <c r="OR98" s="200">
        <v>0</v>
      </c>
      <c r="OT98">
        <f t="shared" si="307"/>
        <v>0</v>
      </c>
      <c r="OV98">
        <v>1</v>
      </c>
      <c r="OX98">
        <v>1</v>
      </c>
      <c r="PA98">
        <f t="shared" si="308"/>
        <v>1</v>
      </c>
      <c r="PC98">
        <f t="shared" si="330"/>
        <v>0</v>
      </c>
      <c r="PF98" s="117" t="s">
        <v>1189</v>
      </c>
      <c r="PG98">
        <v>50</v>
      </c>
      <c r="PH98" t="str">
        <f t="shared" si="309"/>
        <v>FALSE</v>
      </c>
      <c r="PI98">
        <f>ROUND(MARGIN!$J14,0)</f>
        <v>7</v>
      </c>
      <c r="PJ98">
        <f t="shared" si="331"/>
        <v>5</v>
      </c>
      <c r="PK98">
        <f t="shared" si="332"/>
        <v>7</v>
      </c>
      <c r="PL98" s="139">
        <f>PK98*10000*MARGIN!$G14/MARGIN!$D14</f>
        <v>52263.735618689825</v>
      </c>
      <c r="PM98" s="139"/>
      <c r="PN98" s="200">
        <f t="shared" si="310"/>
        <v>0</v>
      </c>
      <c r="PO98" s="200"/>
      <c r="PP98" s="200"/>
      <c r="PQ98" s="200">
        <f t="shared" si="311"/>
        <v>0</v>
      </c>
      <c r="PR98" s="200">
        <f t="shared" si="312"/>
        <v>0</v>
      </c>
      <c r="PT98">
        <f t="shared" si="313"/>
        <v>0</v>
      </c>
      <c r="PV98">
        <v>1</v>
      </c>
      <c r="PX98">
        <v>1</v>
      </c>
      <c r="QA98">
        <f t="shared" si="314"/>
        <v>1</v>
      </c>
      <c r="QC98">
        <f t="shared" si="333"/>
        <v>0</v>
      </c>
      <c r="QF98" s="117" t="s">
        <v>1189</v>
      </c>
      <c r="QG98">
        <v>50</v>
      </c>
      <c r="QH98" t="str">
        <f t="shared" si="315"/>
        <v>FALSE</v>
      </c>
      <c r="QI98">
        <f>ROUND(MARGIN!$J14,0)</f>
        <v>7</v>
      </c>
      <c r="QJ98">
        <f t="shared" si="334"/>
        <v>5</v>
      </c>
      <c r="QK98">
        <f t="shared" si="335"/>
        <v>7</v>
      </c>
      <c r="QL98" s="139">
        <f>QK98*10000*MARGIN!$G14/MARGIN!$D14</f>
        <v>52263.735618689825</v>
      </c>
      <c r="QM98" s="139"/>
      <c r="QN98" s="200">
        <f t="shared" si="316"/>
        <v>0</v>
      </c>
      <c r="QO98" s="200"/>
      <c r="QP98" s="200"/>
      <c r="QQ98" s="200">
        <f t="shared" si="317"/>
        <v>0</v>
      </c>
      <c r="QR98" s="200">
        <f t="shared" si="318"/>
        <v>0</v>
      </c>
      <c r="QT98">
        <f t="shared" si="319"/>
        <v>0</v>
      </c>
      <c r="QV98">
        <v>1</v>
      </c>
      <c r="QX98">
        <v>1</v>
      </c>
      <c r="RA98">
        <f t="shared" si="320"/>
        <v>1</v>
      </c>
      <c r="RC98">
        <f t="shared" si="336"/>
        <v>0</v>
      </c>
      <c r="RF98" s="117" t="s">
        <v>1189</v>
      </c>
      <c r="RG98">
        <v>50</v>
      </c>
      <c r="RH98" t="str">
        <f t="shared" si="321"/>
        <v>FALSE</v>
      </c>
      <c r="RI98">
        <f>ROUND(MARGIN!$J14,0)</f>
        <v>7</v>
      </c>
      <c r="RJ98">
        <f t="shared" si="337"/>
        <v>5</v>
      </c>
      <c r="RK98">
        <f t="shared" si="338"/>
        <v>7</v>
      </c>
      <c r="RL98" s="139">
        <f>RK98*10000*MARGIN!$G14/MARGIN!$D14</f>
        <v>52263.735618689825</v>
      </c>
      <c r="RM98" s="139"/>
      <c r="RN98" s="200">
        <f t="shared" si="322"/>
        <v>0</v>
      </c>
      <c r="RO98" s="200"/>
      <c r="RP98" s="200"/>
      <c r="RQ98" s="200">
        <f t="shared" si="323"/>
        <v>0</v>
      </c>
      <c r="RR98" s="200">
        <f t="shared" si="324"/>
        <v>0</v>
      </c>
    </row>
    <row r="99" spans="1:486" x14ac:dyDescent="0.25">
      <c r="A99" t="s">
        <v>1163</v>
      </c>
      <c r="B99" s="167" t="s">
        <v>21</v>
      </c>
      <c r="D99" s="117" t="s">
        <v>788</v>
      </c>
      <c r="E99">
        <v>50</v>
      </c>
      <c r="F99" t="e">
        <f>IF(#REF!="","FALSE","TRUE")</f>
        <v>#REF!</v>
      </c>
      <c r="G99">
        <f>ROUND(MARGIN!$J13,0)</f>
        <v>4</v>
      </c>
      <c r="I99" t="e">
        <f>-#REF!+J99</f>
        <v>#REF!</v>
      </c>
      <c r="J99">
        <v>1</v>
      </c>
      <c r="K99" s="117" t="s">
        <v>788</v>
      </c>
      <c r="L99">
        <v>50</v>
      </c>
      <c r="M99" t="str">
        <f t="shared" si="273"/>
        <v>TRUE</v>
      </c>
      <c r="N99">
        <f>ROUND(MARGIN!$J13,0)</f>
        <v>4</v>
      </c>
      <c r="P99">
        <f t="shared" si="274"/>
        <v>0</v>
      </c>
      <c r="Q99">
        <v>1</v>
      </c>
      <c r="T99" s="117" t="s">
        <v>788</v>
      </c>
      <c r="U99">
        <v>50</v>
      </c>
      <c r="V99" t="str">
        <f t="shared" si="275"/>
        <v>TRUE</v>
      </c>
      <c r="W99">
        <f>ROUND(MARGIN!$J13,0)</f>
        <v>4</v>
      </c>
      <c r="Z99">
        <f t="shared" si="276"/>
        <v>0</v>
      </c>
      <c r="AA99">
        <v>1</v>
      </c>
      <c r="AD99" s="117" t="s">
        <v>962</v>
      </c>
      <c r="AE99">
        <v>50</v>
      </c>
      <c r="AF99" t="str">
        <f t="shared" si="277"/>
        <v>TRUE</v>
      </c>
      <c r="AG99">
        <f>ROUND(MARGIN!$J13,0)</f>
        <v>4</v>
      </c>
      <c r="AH99">
        <f t="shared" si="278"/>
        <v>4</v>
      </c>
      <c r="AK99">
        <f t="shared" si="279"/>
        <v>0</v>
      </c>
      <c r="AL99">
        <v>1</v>
      </c>
      <c r="AO99" s="117" t="s">
        <v>962</v>
      </c>
      <c r="AP99">
        <v>50</v>
      </c>
      <c r="AQ99" t="str">
        <f t="shared" si="280"/>
        <v>TRUE</v>
      </c>
      <c r="AR99">
        <f>ROUND(MARGIN!$J13,0)</f>
        <v>4</v>
      </c>
      <c r="AS99">
        <f t="shared" si="281"/>
        <v>4</v>
      </c>
      <c r="AV99">
        <f t="shared" si="282"/>
        <v>0</v>
      </c>
      <c r="AW99">
        <v>1</v>
      </c>
      <c r="AZ99" s="117" t="s">
        <v>962</v>
      </c>
      <c r="BA99">
        <v>50</v>
      </c>
      <c r="BB99" t="str">
        <f t="shared" si="283"/>
        <v>TRUE</v>
      </c>
      <c r="BC99">
        <f>ROUND(MARGIN!$J13,0)</f>
        <v>4</v>
      </c>
      <c r="BD99">
        <f t="shared" si="284"/>
        <v>4</v>
      </c>
      <c r="BG99">
        <f t="shared" si="285"/>
        <v>-1</v>
      </c>
      <c r="BL99" s="117" t="s">
        <v>962</v>
      </c>
      <c r="BM99">
        <v>50</v>
      </c>
      <c r="BN99" t="str">
        <f t="shared" si="286"/>
        <v>FALSE</v>
      </c>
      <c r="BO99">
        <f>ROUND(MARGIN!$J13,0)</f>
        <v>4</v>
      </c>
      <c r="BP99">
        <f t="shared" si="287"/>
        <v>4</v>
      </c>
      <c r="BT99">
        <f t="shared" si="288"/>
        <v>-1</v>
      </c>
      <c r="BU99">
        <v>-1</v>
      </c>
      <c r="BV99">
        <v>-1</v>
      </c>
      <c r="BW99">
        <v>1</v>
      </c>
      <c r="BX99">
        <f t="shared" si="289"/>
        <v>0</v>
      </c>
      <c r="BY99">
        <f t="shared" si="290"/>
        <v>0</v>
      </c>
      <c r="BZ99" s="187">
        <v>4.0381175944600002E-3</v>
      </c>
      <c r="CA99" s="117" t="s">
        <v>962</v>
      </c>
      <c r="CB99">
        <v>50</v>
      </c>
      <c r="CC99" t="str">
        <f t="shared" si="291"/>
        <v>TRUE</v>
      </c>
      <c r="CD99">
        <f>ROUND(MARGIN!$J15,0)</f>
        <v>7</v>
      </c>
      <c r="CE99">
        <f t="shared" si="292"/>
        <v>5</v>
      </c>
      <c r="CF99">
        <f t="shared" si="325"/>
        <v>7</v>
      </c>
      <c r="CG99" s="139">
        <f>CF99*10000*MARGIN!$G15/MARGIN!$D15</f>
        <v>52261.800496646094</v>
      </c>
      <c r="CH99" s="145">
        <f t="shared" si="293"/>
        <v>-211.03929610366498</v>
      </c>
      <c r="CI99" s="145">
        <f t="shared" si="294"/>
        <v>-211.03929610366498</v>
      </c>
      <c r="CK99">
        <f t="shared" si="295"/>
        <v>2</v>
      </c>
      <c r="CL99">
        <v>1</v>
      </c>
      <c r="CM99">
        <v>-1</v>
      </c>
      <c r="CN99">
        <v>-1</v>
      </c>
      <c r="CO99">
        <f t="shared" si="296"/>
        <v>0</v>
      </c>
      <c r="CP99">
        <f t="shared" si="297"/>
        <v>1</v>
      </c>
      <c r="CQ99">
        <v>-5.4552792351499997E-3</v>
      </c>
      <c r="CR99" s="117" t="s">
        <v>1189</v>
      </c>
      <c r="CS99">
        <v>50</v>
      </c>
      <c r="CT99" t="str">
        <f t="shared" si="298"/>
        <v>TRUE</v>
      </c>
      <c r="CU99">
        <f>ROUND(MARGIN!$J15,0)</f>
        <v>7</v>
      </c>
      <c r="CV99">
        <f t="shared" si="326"/>
        <v>5</v>
      </c>
      <c r="CW99">
        <f t="shared" si="327"/>
        <v>7</v>
      </c>
      <c r="CX99" s="139">
        <f>CW99*10000*MARGIN!$G15/MARGIN!$D15</f>
        <v>52261.800496646094</v>
      </c>
      <c r="CY99" s="200">
        <f t="shared" si="299"/>
        <v>-285.10271504090537</v>
      </c>
      <c r="CZ99" s="200">
        <f t="shared" si="300"/>
        <v>285.10271504090537</v>
      </c>
      <c r="DB99">
        <f t="shared" si="301"/>
        <v>-2</v>
      </c>
      <c r="DC99">
        <v>-1</v>
      </c>
      <c r="DD99">
        <v>-1</v>
      </c>
      <c r="DE99">
        <v>1</v>
      </c>
      <c r="DF99">
        <f t="shared" si="302"/>
        <v>0</v>
      </c>
      <c r="DG99">
        <f t="shared" si="303"/>
        <v>0</v>
      </c>
      <c r="DH99">
        <v>6.8005317288200003E-3</v>
      </c>
      <c r="DI99" s="117" t="s">
        <v>1189</v>
      </c>
      <c r="DJ99">
        <v>50</v>
      </c>
      <c r="DK99" t="str">
        <f t="shared" si="304"/>
        <v>TRUE</v>
      </c>
      <c r="DL99">
        <f>ROUND(MARGIN!$J15,0)</f>
        <v>7</v>
      </c>
      <c r="DM99">
        <f t="shared" si="328"/>
        <v>9</v>
      </c>
      <c r="DN99">
        <f t="shared" si="329"/>
        <v>7</v>
      </c>
      <c r="DO99" s="139">
        <f>DN99*10000*MARGIN!$G15/MARGIN!$D15</f>
        <v>52261.800496646094</v>
      </c>
      <c r="DP99" s="200">
        <f t="shared" si="305"/>
        <v>-355.40803248270259</v>
      </c>
      <c r="DQ99" s="200">
        <f t="shared" si="306"/>
        <v>-355.40803248270259</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v>0</v>
      </c>
      <c r="KX99">
        <v>1</v>
      </c>
      <c r="LA99">
        <v>1</v>
      </c>
      <c r="LC99">
        <v>0</v>
      </c>
      <c r="LF99" s="117"/>
      <c r="LG99">
        <v>50</v>
      </c>
      <c r="LH99" t="s">
        <v>1283</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1283</v>
      </c>
      <c r="MI99">
        <v>7</v>
      </c>
      <c r="MJ99">
        <v>5</v>
      </c>
      <c r="MK99">
        <v>7</v>
      </c>
      <c r="ML99" s="139">
        <v>52107.101280558789</v>
      </c>
      <c r="MM99" s="139"/>
      <c r="MN99" s="200">
        <v>0</v>
      </c>
      <c r="MO99" s="200"/>
      <c r="MP99" s="200"/>
      <c r="MQ99" s="200">
        <v>0</v>
      </c>
      <c r="MR99" s="200">
        <v>0</v>
      </c>
      <c r="MT99">
        <v>0</v>
      </c>
      <c r="MV99">
        <v>1</v>
      </c>
      <c r="MX99">
        <v>1</v>
      </c>
      <c r="NA99">
        <v>1</v>
      </c>
      <c r="NC99">
        <v>0</v>
      </c>
      <c r="NF99" s="117" t="s">
        <v>1189</v>
      </c>
      <c r="NG99">
        <v>50</v>
      </c>
      <c r="NH99" t="s">
        <v>1283</v>
      </c>
      <c r="NI99">
        <v>7</v>
      </c>
      <c r="NJ99">
        <v>5</v>
      </c>
      <c r="NK99">
        <v>7</v>
      </c>
      <c r="NL99" s="139">
        <v>53255.573323299781</v>
      </c>
      <c r="NM99" s="139"/>
      <c r="NN99" s="200">
        <v>0</v>
      </c>
      <c r="NO99" s="200"/>
      <c r="NP99" s="200"/>
      <c r="NQ99" s="200">
        <v>0</v>
      </c>
      <c r="NR99" s="200">
        <v>0</v>
      </c>
      <c r="NT99">
        <v>0</v>
      </c>
      <c r="NV99">
        <v>1</v>
      </c>
      <c r="NX99">
        <v>1</v>
      </c>
      <c r="OA99">
        <v>1</v>
      </c>
      <c r="OC99">
        <v>0</v>
      </c>
      <c r="OF99" s="117" t="s">
        <v>1189</v>
      </c>
      <c r="OG99">
        <v>50</v>
      </c>
      <c r="OH99" t="s">
        <v>1283</v>
      </c>
      <c r="OI99">
        <v>7</v>
      </c>
      <c r="OJ99">
        <v>5</v>
      </c>
      <c r="OK99">
        <v>7</v>
      </c>
      <c r="OL99" s="139">
        <v>53255.573323299781</v>
      </c>
      <c r="OM99" s="139"/>
      <c r="ON99" s="200">
        <v>0</v>
      </c>
      <c r="OO99" s="200"/>
      <c r="OP99" s="200"/>
      <c r="OQ99" s="200">
        <v>0</v>
      </c>
      <c r="OR99" s="200">
        <v>0</v>
      </c>
      <c r="OT99">
        <f t="shared" si="307"/>
        <v>0</v>
      </c>
      <c r="OV99">
        <v>1</v>
      </c>
      <c r="OX99">
        <v>1</v>
      </c>
      <c r="PA99">
        <f t="shared" si="308"/>
        <v>1</v>
      </c>
      <c r="PC99">
        <f t="shared" si="330"/>
        <v>0</v>
      </c>
      <c r="PF99" s="117" t="s">
        <v>1189</v>
      </c>
      <c r="PG99">
        <v>50</v>
      </c>
      <c r="PH99" t="str">
        <f t="shared" si="309"/>
        <v>FALSE</v>
      </c>
      <c r="PI99">
        <f>ROUND(MARGIN!$J15,0)</f>
        <v>7</v>
      </c>
      <c r="PJ99">
        <f t="shared" si="331"/>
        <v>5</v>
      </c>
      <c r="PK99">
        <f t="shared" si="332"/>
        <v>7</v>
      </c>
      <c r="PL99" s="139">
        <f>PK99*10000*MARGIN!$G15/MARGIN!$D15</f>
        <v>52261.800496646094</v>
      </c>
      <c r="PM99" s="139"/>
      <c r="PN99" s="200">
        <f t="shared" si="310"/>
        <v>0</v>
      </c>
      <c r="PO99" s="200"/>
      <c r="PP99" s="200"/>
      <c r="PQ99" s="200">
        <f t="shared" si="311"/>
        <v>0</v>
      </c>
      <c r="PR99" s="200">
        <f t="shared" si="312"/>
        <v>0</v>
      </c>
      <c r="PT99">
        <f t="shared" si="313"/>
        <v>0</v>
      </c>
      <c r="PV99">
        <v>1</v>
      </c>
      <c r="PX99">
        <v>1</v>
      </c>
      <c r="QA99">
        <f t="shared" si="314"/>
        <v>1</v>
      </c>
      <c r="QC99">
        <f t="shared" si="333"/>
        <v>0</v>
      </c>
      <c r="QF99" s="117" t="s">
        <v>1189</v>
      </c>
      <c r="QG99">
        <v>50</v>
      </c>
      <c r="QH99" t="str">
        <f t="shared" si="315"/>
        <v>FALSE</v>
      </c>
      <c r="QI99">
        <f>ROUND(MARGIN!$J15,0)</f>
        <v>7</v>
      </c>
      <c r="QJ99">
        <f t="shared" si="334"/>
        <v>5</v>
      </c>
      <c r="QK99">
        <f t="shared" si="335"/>
        <v>7</v>
      </c>
      <c r="QL99" s="139">
        <f>QK99*10000*MARGIN!$G15/MARGIN!$D15</f>
        <v>52261.800496646094</v>
      </c>
      <c r="QM99" s="139"/>
      <c r="QN99" s="200">
        <f t="shared" si="316"/>
        <v>0</v>
      </c>
      <c r="QO99" s="200"/>
      <c r="QP99" s="200"/>
      <c r="QQ99" s="200">
        <f t="shared" si="317"/>
        <v>0</v>
      </c>
      <c r="QR99" s="200">
        <f t="shared" si="318"/>
        <v>0</v>
      </c>
      <c r="QT99">
        <f t="shared" si="319"/>
        <v>0</v>
      </c>
      <c r="QV99">
        <v>1</v>
      </c>
      <c r="QX99">
        <v>1</v>
      </c>
      <c r="RA99">
        <f t="shared" si="320"/>
        <v>1</v>
      </c>
      <c r="RC99">
        <f t="shared" si="336"/>
        <v>0</v>
      </c>
      <c r="RF99" s="117" t="s">
        <v>1189</v>
      </c>
      <c r="RG99">
        <v>50</v>
      </c>
      <c r="RH99" t="str">
        <f t="shared" si="321"/>
        <v>FALSE</v>
      </c>
      <c r="RI99">
        <f>ROUND(MARGIN!$J15,0)</f>
        <v>7</v>
      </c>
      <c r="RJ99">
        <f t="shared" si="337"/>
        <v>5</v>
      </c>
      <c r="RK99">
        <f t="shared" si="338"/>
        <v>7</v>
      </c>
      <c r="RL99" s="139">
        <f>RK99*10000*MARGIN!$G15/MARGIN!$D15</f>
        <v>52261.800496646094</v>
      </c>
      <c r="RM99" s="139"/>
      <c r="RN99" s="200">
        <f t="shared" si="322"/>
        <v>0</v>
      </c>
      <c r="RO99" s="200"/>
      <c r="RP99" s="200"/>
      <c r="RQ99" s="200">
        <f t="shared" si="323"/>
        <v>0</v>
      </c>
      <c r="RR99" s="200">
        <f t="shared" si="324"/>
        <v>0</v>
      </c>
    </row>
    <row r="100" spans="1:486" x14ac:dyDescent="0.25">
      <c r="A100" t="s">
        <v>1164</v>
      </c>
      <c r="B100" s="167" t="s">
        <v>9</v>
      </c>
      <c r="D100" s="117" t="s">
        <v>788</v>
      </c>
      <c r="E100">
        <v>50</v>
      </c>
      <c r="F100" t="e">
        <f>IF(#REF!="","FALSE","TRUE")</f>
        <v>#REF!</v>
      </c>
      <c r="G100">
        <f>ROUND(MARGIN!$J16,0)</f>
        <v>7</v>
      </c>
      <c r="I100" t="e">
        <f>-#REF!+J100</f>
        <v>#REF!</v>
      </c>
      <c r="J100">
        <v>1</v>
      </c>
      <c r="K100" s="117" t="s">
        <v>788</v>
      </c>
      <c r="L100">
        <v>50</v>
      </c>
      <c r="M100" t="str">
        <f t="shared" si="273"/>
        <v>TRUE</v>
      </c>
      <c r="N100">
        <f>ROUND(MARGIN!$J16,0)</f>
        <v>7</v>
      </c>
      <c r="P100">
        <f t="shared" si="274"/>
        <v>0</v>
      </c>
      <c r="Q100">
        <v>1</v>
      </c>
      <c r="S100" t="str">
        <f>FORECAST!$B$60</f>
        <v>High: Apr-May // Low: Aug-Sept</v>
      </c>
      <c r="T100" s="117" t="s">
        <v>788</v>
      </c>
      <c r="U100">
        <v>50</v>
      </c>
      <c r="V100" t="str">
        <f t="shared" si="275"/>
        <v>TRUE</v>
      </c>
      <c r="W100">
        <f>ROUND(MARGIN!$J16,0)</f>
        <v>7</v>
      </c>
      <c r="Z100">
        <f t="shared" si="276"/>
        <v>-2</v>
      </c>
      <c r="AA100">
        <v>-1</v>
      </c>
      <c r="AC100" t="s">
        <v>933</v>
      </c>
      <c r="AD100" s="117" t="s">
        <v>962</v>
      </c>
      <c r="AE100">
        <v>50</v>
      </c>
      <c r="AF100" t="str">
        <f t="shared" si="277"/>
        <v>TRUE</v>
      </c>
      <c r="AG100">
        <f>ROUND(MARGIN!$J16,0)</f>
        <v>7</v>
      </c>
      <c r="AH100">
        <f t="shared" si="278"/>
        <v>7</v>
      </c>
      <c r="AK100">
        <f t="shared" si="279"/>
        <v>0</v>
      </c>
      <c r="AL100">
        <v>-1</v>
      </c>
      <c r="AN100" t="s">
        <v>933</v>
      </c>
      <c r="AO100" s="117" t="s">
        <v>962</v>
      </c>
      <c r="AP100">
        <v>50</v>
      </c>
      <c r="AQ100" t="str">
        <f t="shared" si="280"/>
        <v>TRUE</v>
      </c>
      <c r="AR100">
        <f>ROUND(MARGIN!$J16,0)</f>
        <v>7</v>
      </c>
      <c r="AS100">
        <f t="shared" si="281"/>
        <v>7</v>
      </c>
      <c r="AV100">
        <f t="shared" si="282"/>
        <v>0</v>
      </c>
      <c r="AW100">
        <v>-1</v>
      </c>
      <c r="AY100" t="s">
        <v>933</v>
      </c>
      <c r="AZ100" s="117" t="s">
        <v>962</v>
      </c>
      <c r="BA100">
        <v>50</v>
      </c>
      <c r="BB100" t="str">
        <f t="shared" si="283"/>
        <v>TRUE</v>
      </c>
      <c r="BC100">
        <f>ROUND(MARGIN!$J16,0)</f>
        <v>7</v>
      </c>
      <c r="BD100">
        <f t="shared" si="284"/>
        <v>7</v>
      </c>
      <c r="BG100">
        <f t="shared" si="285"/>
        <v>1</v>
      </c>
      <c r="BK100" t="s">
        <v>933</v>
      </c>
      <c r="BL100" s="117" t="s">
        <v>962</v>
      </c>
      <c r="BM100">
        <v>50</v>
      </c>
      <c r="BN100" t="str">
        <f t="shared" si="286"/>
        <v>FALSE</v>
      </c>
      <c r="BO100">
        <f>ROUND(MARGIN!$J16,0)</f>
        <v>7</v>
      </c>
      <c r="BP100">
        <f t="shared" si="287"/>
        <v>7</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7</v>
      </c>
      <c r="CE100">
        <f t="shared" si="292"/>
        <v>9</v>
      </c>
      <c r="CF100">
        <f t="shared" si="325"/>
        <v>7</v>
      </c>
      <c r="CG100" s="139">
        <f>CF100*10000*MARGIN!$G16/MARGIN!$D16</f>
        <v>52264.1</v>
      </c>
      <c r="CH100" s="145">
        <f t="shared" si="293"/>
        <v>1005.8993413850324</v>
      </c>
      <c r="CI100" s="145">
        <f t="shared" si="294"/>
        <v>1005.8993413850324</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7</v>
      </c>
      <c r="CV100">
        <f t="shared" si="326"/>
        <v>9</v>
      </c>
      <c r="CW100">
        <f t="shared" si="327"/>
        <v>7</v>
      </c>
      <c r="CX100" s="139">
        <f>CW100*10000*MARGIN!$G16/MARGIN!$D16</f>
        <v>52264.1</v>
      </c>
      <c r="CY100" s="200">
        <f t="shared" si="299"/>
        <v>-13.480368972613967</v>
      </c>
      <c r="CZ100" s="200">
        <f t="shared" si="300"/>
        <v>-13.480368972613967</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7</v>
      </c>
      <c r="DM100">
        <f t="shared" si="328"/>
        <v>9</v>
      </c>
      <c r="DN100">
        <f t="shared" si="329"/>
        <v>7</v>
      </c>
      <c r="DO100" s="139">
        <f>DN100*10000*MARGIN!$G16/MARGIN!$D16</f>
        <v>52264.1</v>
      </c>
      <c r="DP100" s="200">
        <f t="shared" si="305"/>
        <v>-645.09561952525689</v>
      </c>
      <c r="DQ100" s="200">
        <f t="shared" si="306"/>
        <v>-645.09561952525689</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1283</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1283</v>
      </c>
      <c r="MI100">
        <v>7</v>
      </c>
      <c r="MJ100">
        <v>5</v>
      </c>
      <c r="MK100">
        <v>7</v>
      </c>
      <c r="ML100" s="139">
        <v>52108.700000000004</v>
      </c>
      <c r="MM100" s="139"/>
      <c r="MN100" s="200">
        <v>0</v>
      </c>
      <c r="MO100" s="200"/>
      <c r="MP100" s="200"/>
      <c r="MQ100" s="200">
        <v>0</v>
      </c>
      <c r="MR100" s="200">
        <v>0</v>
      </c>
      <c r="MT100">
        <v>0</v>
      </c>
      <c r="MV100">
        <v>1</v>
      </c>
      <c r="MX100">
        <v>1</v>
      </c>
      <c r="NA100">
        <v>1</v>
      </c>
      <c r="NC100">
        <v>0</v>
      </c>
      <c r="NF100" s="117" t="s">
        <v>1189</v>
      </c>
      <c r="NG100">
        <v>50</v>
      </c>
      <c r="NH100" t="s">
        <v>1283</v>
      </c>
      <c r="NI100">
        <v>7</v>
      </c>
      <c r="NJ100">
        <v>5</v>
      </c>
      <c r="NK100">
        <v>7</v>
      </c>
      <c r="NL100" s="139">
        <v>53273.5</v>
      </c>
      <c r="NM100" s="139"/>
      <c r="NN100" s="200">
        <v>0</v>
      </c>
      <c r="NO100" s="200"/>
      <c r="NP100" s="200"/>
      <c r="NQ100" s="200">
        <v>0</v>
      </c>
      <c r="NR100" s="200">
        <v>0</v>
      </c>
      <c r="NT100">
        <v>0</v>
      </c>
      <c r="NV100">
        <v>1</v>
      </c>
      <c r="NX100">
        <v>1</v>
      </c>
      <c r="OA100">
        <v>1</v>
      </c>
      <c r="OC100">
        <v>0</v>
      </c>
      <c r="OF100" s="117" t="s">
        <v>1189</v>
      </c>
      <c r="OG100">
        <v>50</v>
      </c>
      <c r="OH100" t="s">
        <v>1283</v>
      </c>
      <c r="OI100">
        <v>7</v>
      </c>
      <c r="OJ100">
        <v>5</v>
      </c>
      <c r="OK100">
        <v>7</v>
      </c>
      <c r="OL100" s="139">
        <v>53273.5</v>
      </c>
      <c r="OM100" s="139"/>
      <c r="ON100" s="200">
        <v>0</v>
      </c>
      <c r="OO100" s="200"/>
      <c r="OP100" s="200"/>
      <c r="OQ100" s="200">
        <v>0</v>
      </c>
      <c r="OR100" s="200">
        <v>0</v>
      </c>
      <c r="OT100">
        <f t="shared" si="307"/>
        <v>0</v>
      </c>
      <c r="OV100">
        <v>1</v>
      </c>
      <c r="OX100">
        <v>1</v>
      </c>
      <c r="PA100">
        <f t="shared" si="308"/>
        <v>1</v>
      </c>
      <c r="PC100">
        <f t="shared" si="330"/>
        <v>0</v>
      </c>
      <c r="PF100" s="117" t="s">
        <v>1189</v>
      </c>
      <c r="PG100">
        <v>50</v>
      </c>
      <c r="PH100" t="str">
        <f t="shared" si="309"/>
        <v>FALSE</v>
      </c>
      <c r="PI100">
        <f>ROUND(MARGIN!$J16,0)</f>
        <v>7</v>
      </c>
      <c r="PJ100">
        <f t="shared" si="331"/>
        <v>5</v>
      </c>
      <c r="PK100">
        <f t="shared" si="332"/>
        <v>7</v>
      </c>
      <c r="PL100" s="139">
        <f>PK100*10000*MARGIN!$G16/MARGIN!$D16</f>
        <v>52264.1</v>
      </c>
      <c r="PM100" s="139"/>
      <c r="PN100" s="200">
        <f t="shared" si="310"/>
        <v>0</v>
      </c>
      <c r="PO100" s="200"/>
      <c r="PP100" s="200"/>
      <c r="PQ100" s="200">
        <f t="shared" si="311"/>
        <v>0</v>
      </c>
      <c r="PR100" s="200">
        <f t="shared" si="312"/>
        <v>0</v>
      </c>
      <c r="PT100">
        <f t="shared" si="313"/>
        <v>0</v>
      </c>
      <c r="PV100">
        <v>1</v>
      </c>
      <c r="PX100">
        <v>1</v>
      </c>
      <c r="QA100">
        <f t="shared" si="314"/>
        <v>1</v>
      </c>
      <c r="QC100">
        <f t="shared" si="333"/>
        <v>0</v>
      </c>
      <c r="QF100" s="117" t="s">
        <v>1189</v>
      </c>
      <c r="QG100">
        <v>50</v>
      </c>
      <c r="QH100" t="str">
        <f t="shared" si="315"/>
        <v>FALSE</v>
      </c>
      <c r="QI100">
        <f>ROUND(MARGIN!$J16,0)</f>
        <v>7</v>
      </c>
      <c r="QJ100">
        <f t="shared" si="334"/>
        <v>5</v>
      </c>
      <c r="QK100">
        <f t="shared" si="335"/>
        <v>7</v>
      </c>
      <c r="QL100" s="139">
        <f>QK100*10000*MARGIN!$G16/MARGIN!$D16</f>
        <v>52264.1</v>
      </c>
      <c r="QM100" s="139"/>
      <c r="QN100" s="200">
        <f t="shared" si="316"/>
        <v>0</v>
      </c>
      <c r="QO100" s="200"/>
      <c r="QP100" s="200"/>
      <c r="QQ100" s="200">
        <f t="shared" si="317"/>
        <v>0</v>
      </c>
      <c r="QR100" s="200">
        <f t="shared" si="318"/>
        <v>0</v>
      </c>
      <c r="QT100">
        <f t="shared" si="319"/>
        <v>0</v>
      </c>
      <c r="QV100">
        <v>1</v>
      </c>
      <c r="QX100">
        <v>1</v>
      </c>
      <c r="RA100">
        <f t="shared" si="320"/>
        <v>1</v>
      </c>
      <c r="RC100">
        <f t="shared" si="336"/>
        <v>0</v>
      </c>
      <c r="RF100" s="117" t="s">
        <v>1189</v>
      </c>
      <c r="RG100">
        <v>50</v>
      </c>
      <c r="RH100" t="str">
        <f t="shared" si="321"/>
        <v>FALSE</v>
      </c>
      <c r="RI100">
        <f>ROUND(MARGIN!$J16,0)</f>
        <v>7</v>
      </c>
      <c r="RJ100">
        <f t="shared" si="337"/>
        <v>5</v>
      </c>
      <c r="RK100">
        <f t="shared" si="338"/>
        <v>7</v>
      </c>
      <c r="RL100" s="139">
        <f>RK100*10000*MARGIN!$G16/MARGIN!$D16</f>
        <v>52264.1</v>
      </c>
      <c r="RM100" s="139"/>
      <c r="RN100" s="200">
        <f t="shared" si="322"/>
        <v>0</v>
      </c>
      <c r="RO100" s="200"/>
      <c r="RP100" s="200"/>
      <c r="RQ100" s="200">
        <f t="shared" si="323"/>
        <v>0</v>
      </c>
      <c r="RR100" s="200">
        <f t="shared" si="324"/>
        <v>0</v>
      </c>
    </row>
    <row r="101" spans="1:486" x14ac:dyDescent="0.25">
      <c r="A101" t="s">
        <v>1166</v>
      </c>
      <c r="B101" s="167" t="s">
        <v>20</v>
      </c>
      <c r="D101" s="117" t="s">
        <v>788</v>
      </c>
      <c r="E101">
        <v>50</v>
      </c>
      <c r="F101" t="e">
        <f>IF(#REF!="","FALSE","TRUE")</f>
        <v>#REF!</v>
      </c>
      <c r="G101">
        <f>ROUND(MARGIN!$J12,0)</f>
        <v>7</v>
      </c>
      <c r="I101" t="e">
        <f>-#REF!+J101</f>
        <v>#REF!</v>
      </c>
      <c r="J101">
        <v>-1</v>
      </c>
      <c r="K101" s="117" t="s">
        <v>788</v>
      </c>
      <c r="L101">
        <v>50</v>
      </c>
      <c r="M101" t="str">
        <f t="shared" si="273"/>
        <v>TRUE</v>
      </c>
      <c r="N101">
        <f>ROUND(MARGIN!$J12,0)</f>
        <v>7</v>
      </c>
      <c r="P101">
        <f t="shared" si="274"/>
        <v>0</v>
      </c>
      <c r="Q101">
        <v>-1</v>
      </c>
      <c r="T101" s="117" t="s">
        <v>788</v>
      </c>
      <c r="U101">
        <v>50</v>
      </c>
      <c r="V101" t="str">
        <f t="shared" si="275"/>
        <v>TRUE</v>
      </c>
      <c r="W101">
        <f>ROUND(MARGIN!$J12,0)</f>
        <v>7</v>
      </c>
      <c r="Z101">
        <f t="shared" si="276"/>
        <v>0</v>
      </c>
      <c r="AA101">
        <v>-1</v>
      </c>
      <c r="AD101" s="117" t="s">
        <v>962</v>
      </c>
      <c r="AE101">
        <v>50</v>
      </c>
      <c r="AF101" t="str">
        <f t="shared" si="277"/>
        <v>TRUE</v>
      </c>
      <c r="AG101">
        <f>ROUND(MARGIN!$J12,0)</f>
        <v>7</v>
      </c>
      <c r="AH101">
        <f t="shared" si="278"/>
        <v>7</v>
      </c>
      <c r="AK101">
        <f t="shared" si="279"/>
        <v>0</v>
      </c>
      <c r="AL101">
        <v>-1</v>
      </c>
      <c r="AO101" s="117" t="s">
        <v>962</v>
      </c>
      <c r="AP101">
        <v>50</v>
      </c>
      <c r="AQ101" t="str">
        <f t="shared" si="280"/>
        <v>TRUE</v>
      </c>
      <c r="AR101">
        <f>ROUND(MARGIN!$J12,0)</f>
        <v>7</v>
      </c>
      <c r="AS101">
        <f t="shared" si="281"/>
        <v>7</v>
      </c>
      <c r="AV101">
        <f t="shared" si="282"/>
        <v>2</v>
      </c>
      <c r="AW101">
        <v>1</v>
      </c>
      <c r="AZ101" s="117" t="s">
        <v>962</v>
      </c>
      <c r="BA101">
        <v>50</v>
      </c>
      <c r="BB101" t="str">
        <f t="shared" si="283"/>
        <v>TRUE</v>
      </c>
      <c r="BC101">
        <f>ROUND(MARGIN!$J12,0)</f>
        <v>7</v>
      </c>
      <c r="BD101">
        <f t="shared" si="284"/>
        <v>7</v>
      </c>
      <c r="BG101">
        <f t="shared" si="285"/>
        <v>-1</v>
      </c>
      <c r="BL101" s="117" t="s">
        <v>962</v>
      </c>
      <c r="BM101">
        <v>50</v>
      </c>
      <c r="BN101" t="str">
        <f t="shared" si="286"/>
        <v>FALSE</v>
      </c>
      <c r="BO101">
        <f>ROUND(MARGIN!$J12,0)</f>
        <v>7</v>
      </c>
      <c r="BP101">
        <f t="shared" si="287"/>
        <v>7</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7</v>
      </c>
      <c r="CE101">
        <f t="shared" si="292"/>
        <v>5</v>
      </c>
      <c r="CF101">
        <f t="shared" si="325"/>
        <v>7</v>
      </c>
      <c r="CG101" s="139">
        <f>CF101*10000*MARGIN!$G17/MARGIN!$D17</f>
        <v>52263.325592698602</v>
      </c>
      <c r="CH101" s="145">
        <f t="shared" si="293"/>
        <v>-301.48095944743574</v>
      </c>
      <c r="CI101" s="145">
        <f t="shared" si="294"/>
        <v>301.48095944743574</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7</v>
      </c>
      <c r="CV101">
        <f t="shared" si="326"/>
        <v>9</v>
      </c>
      <c r="CW101">
        <f t="shared" si="327"/>
        <v>7</v>
      </c>
      <c r="CX101" s="139">
        <f>CW101*10000*MARGIN!$G17/MARGIN!$D17</f>
        <v>52263.325592698602</v>
      </c>
      <c r="CY101" s="200">
        <f t="shared" si="299"/>
        <v>-442.49081312321061</v>
      </c>
      <c r="CZ101" s="200">
        <f t="shared" si="300"/>
        <v>-442.49081312321061</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7</v>
      </c>
      <c r="DM101">
        <f t="shared" si="328"/>
        <v>9</v>
      </c>
      <c r="DN101">
        <f t="shared" si="329"/>
        <v>7</v>
      </c>
      <c r="DO101" s="139">
        <f>DN101*10000*MARGIN!$G17/MARGIN!$D17</f>
        <v>52263.325592698602</v>
      </c>
      <c r="DP101" s="200">
        <f t="shared" si="305"/>
        <v>310.06295376637416</v>
      </c>
      <c r="DQ101" s="200">
        <f t="shared" si="306"/>
        <v>310.06295376637416</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1283</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1283</v>
      </c>
      <c r="MI101">
        <v>7</v>
      </c>
      <c r="MJ101">
        <v>5</v>
      </c>
      <c r="MK101">
        <v>7</v>
      </c>
      <c r="ML101" s="139">
        <v>52109.7329659436</v>
      </c>
      <c r="MM101" s="139"/>
      <c r="MN101" s="200">
        <v>0</v>
      </c>
      <c r="MO101" s="200"/>
      <c r="MP101" s="200"/>
      <c r="MQ101" s="200">
        <v>0</v>
      </c>
      <c r="MR101" s="200">
        <v>0</v>
      </c>
      <c r="MT101">
        <v>0</v>
      </c>
      <c r="MV101">
        <v>1</v>
      </c>
      <c r="MX101">
        <v>1</v>
      </c>
      <c r="NA101">
        <v>1</v>
      </c>
      <c r="NC101">
        <v>0</v>
      </c>
      <c r="NF101" s="117" t="s">
        <v>1189</v>
      </c>
      <c r="NG101">
        <v>50</v>
      </c>
      <c r="NH101" t="s">
        <v>1283</v>
      </c>
      <c r="NI101">
        <v>7</v>
      </c>
      <c r="NJ101">
        <v>5</v>
      </c>
      <c r="NK101">
        <v>7</v>
      </c>
      <c r="NL101" s="139">
        <v>53245.937671716776</v>
      </c>
      <c r="NM101" s="139"/>
      <c r="NN101" s="200">
        <v>0</v>
      </c>
      <c r="NO101" s="200"/>
      <c r="NP101" s="200"/>
      <c r="NQ101" s="200">
        <v>0</v>
      </c>
      <c r="NR101" s="200">
        <v>0</v>
      </c>
      <c r="NT101">
        <v>0</v>
      </c>
      <c r="NV101">
        <v>1</v>
      </c>
      <c r="NX101">
        <v>1</v>
      </c>
      <c r="OA101">
        <v>1</v>
      </c>
      <c r="OC101">
        <v>0</v>
      </c>
      <c r="OF101" s="117" t="s">
        <v>1189</v>
      </c>
      <c r="OG101">
        <v>50</v>
      </c>
      <c r="OH101" t="s">
        <v>1283</v>
      </c>
      <c r="OI101">
        <v>7</v>
      </c>
      <c r="OJ101">
        <v>5</v>
      </c>
      <c r="OK101">
        <v>7</v>
      </c>
      <c r="OL101" s="139">
        <v>53245.937671716776</v>
      </c>
      <c r="OM101" s="139"/>
      <c r="ON101" s="200">
        <v>0</v>
      </c>
      <c r="OO101" s="200"/>
      <c r="OP101" s="200"/>
      <c r="OQ101" s="200">
        <v>0</v>
      </c>
      <c r="OR101" s="200">
        <v>0</v>
      </c>
      <c r="OT101">
        <f t="shared" si="307"/>
        <v>0</v>
      </c>
      <c r="OV101">
        <v>1</v>
      </c>
      <c r="OX101">
        <v>1</v>
      </c>
      <c r="PA101">
        <f t="shared" si="308"/>
        <v>1</v>
      </c>
      <c r="PC101">
        <f t="shared" si="330"/>
        <v>0</v>
      </c>
      <c r="PF101" s="117" t="s">
        <v>1189</v>
      </c>
      <c r="PG101">
        <v>50</v>
      </c>
      <c r="PH101" t="str">
        <f t="shared" si="309"/>
        <v>FALSE</v>
      </c>
      <c r="PI101">
        <f>ROUND(MARGIN!$J17,0)</f>
        <v>7</v>
      </c>
      <c r="PJ101">
        <f t="shared" si="331"/>
        <v>5</v>
      </c>
      <c r="PK101">
        <f t="shared" si="332"/>
        <v>7</v>
      </c>
      <c r="PL101" s="139">
        <f>PK101*10000*MARGIN!$G17/MARGIN!$D17</f>
        <v>52263.325592698602</v>
      </c>
      <c r="PM101" s="139"/>
      <c r="PN101" s="200">
        <f t="shared" si="310"/>
        <v>0</v>
      </c>
      <c r="PO101" s="200"/>
      <c r="PP101" s="200"/>
      <c r="PQ101" s="200">
        <f t="shared" si="311"/>
        <v>0</v>
      </c>
      <c r="PR101" s="200">
        <f t="shared" si="312"/>
        <v>0</v>
      </c>
      <c r="PT101">
        <f t="shared" si="313"/>
        <v>0</v>
      </c>
      <c r="PV101">
        <v>1</v>
      </c>
      <c r="PX101">
        <v>1</v>
      </c>
      <c r="QA101">
        <f t="shared" si="314"/>
        <v>1</v>
      </c>
      <c r="QC101">
        <f t="shared" si="333"/>
        <v>0</v>
      </c>
      <c r="QF101" s="117" t="s">
        <v>1189</v>
      </c>
      <c r="QG101">
        <v>50</v>
      </c>
      <c r="QH101" t="str">
        <f t="shared" si="315"/>
        <v>FALSE</v>
      </c>
      <c r="QI101">
        <f>ROUND(MARGIN!$J17,0)</f>
        <v>7</v>
      </c>
      <c r="QJ101">
        <f t="shared" si="334"/>
        <v>5</v>
      </c>
      <c r="QK101">
        <f t="shared" si="335"/>
        <v>7</v>
      </c>
      <c r="QL101" s="139">
        <f>QK101*10000*MARGIN!$G17/MARGIN!$D17</f>
        <v>52263.325592698602</v>
      </c>
      <c r="QM101" s="139"/>
      <c r="QN101" s="200">
        <f t="shared" si="316"/>
        <v>0</v>
      </c>
      <c r="QO101" s="200"/>
      <c r="QP101" s="200"/>
      <c r="QQ101" s="200">
        <f t="shared" si="317"/>
        <v>0</v>
      </c>
      <c r="QR101" s="200">
        <f t="shared" si="318"/>
        <v>0</v>
      </c>
      <c r="QT101">
        <f t="shared" si="319"/>
        <v>0</v>
      </c>
      <c r="QV101">
        <v>1</v>
      </c>
      <c r="QX101">
        <v>1</v>
      </c>
      <c r="RA101">
        <f t="shared" si="320"/>
        <v>1</v>
      </c>
      <c r="RC101">
        <f t="shared" si="336"/>
        <v>0</v>
      </c>
      <c r="RF101" s="117" t="s">
        <v>1189</v>
      </c>
      <c r="RG101">
        <v>50</v>
      </c>
      <c r="RH101" t="str">
        <f t="shared" si="321"/>
        <v>FALSE</v>
      </c>
      <c r="RI101">
        <f>ROUND(MARGIN!$J17,0)</f>
        <v>7</v>
      </c>
      <c r="RJ101">
        <f t="shared" si="337"/>
        <v>5</v>
      </c>
      <c r="RK101">
        <f t="shared" si="338"/>
        <v>7</v>
      </c>
      <c r="RL101" s="139">
        <f>RK101*10000*MARGIN!$G17/MARGIN!$D17</f>
        <v>52263.325592698602</v>
      </c>
      <c r="RM101" s="139"/>
      <c r="RN101" s="200">
        <f t="shared" si="322"/>
        <v>0</v>
      </c>
      <c r="RO101" s="200"/>
      <c r="RP101" s="200"/>
      <c r="RQ101" s="200">
        <f t="shared" si="323"/>
        <v>0</v>
      </c>
      <c r="RR101" s="200">
        <f t="shared" si="324"/>
        <v>0</v>
      </c>
    </row>
    <row r="102" spans="1:486"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49834.74644920884</v>
      </c>
      <c r="CH102" s="145">
        <f>IF(BX102=1,ABS(CG102*BZ102),-ABS(CG102*BZ102))</f>
        <v>441.56450492810683</v>
      </c>
      <c r="CI102" s="145">
        <f>IF(BY102=1,ABS(CG102*BZ102),-ABS(CG102*BZ102))</f>
        <v>-441.56450492810683</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49834.74644920884</v>
      </c>
      <c r="CY102" s="200">
        <f>IF(CO102=1,ABS(CX102*CQ102),-ABS(CX102*CQ102))</f>
        <v>-710.82479732138472</v>
      </c>
      <c r="CZ102" s="200">
        <f>IF(CP102=1,ABS(CX102*CQ102),-ABS(CX102*CQ102))</f>
        <v>-710.82479732138472</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49834.74644920884</v>
      </c>
      <c r="DP102" s="200">
        <f>IF(DF102=1,ABS(DO102*DH102),-ABS(DO102*DH102))</f>
        <v>-102.8551936503186</v>
      </c>
      <c r="DQ102" s="200">
        <f>IF(DG102=1,ABS(DO102*DH102),-ABS(DO102*DH102))</f>
        <v>-102.8551936503186</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1283</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1283</v>
      </c>
      <c r="MI102">
        <v>7</v>
      </c>
      <c r="MJ102">
        <v>5</v>
      </c>
      <c r="MK102">
        <v>7</v>
      </c>
      <c r="ML102" s="139">
        <v>49856.374550194756</v>
      </c>
      <c r="MM102" s="139"/>
      <c r="MN102" s="200">
        <v>0</v>
      </c>
      <c r="MO102" s="200"/>
      <c r="MP102" s="200"/>
      <c r="MQ102" s="200">
        <v>0</v>
      </c>
      <c r="MR102" s="200">
        <v>0</v>
      </c>
      <c r="MT102">
        <v>0</v>
      </c>
      <c r="MV102">
        <v>1</v>
      </c>
      <c r="MX102">
        <v>1</v>
      </c>
      <c r="NA102">
        <v>1</v>
      </c>
      <c r="NC102">
        <v>0</v>
      </c>
      <c r="NF102" s="118" t="s">
        <v>1189</v>
      </c>
      <c r="NG102">
        <v>50</v>
      </c>
      <c r="NH102" t="s">
        <v>1283</v>
      </c>
      <c r="NI102">
        <v>7</v>
      </c>
      <c r="NJ102">
        <v>5</v>
      </c>
      <c r="NK102">
        <v>7</v>
      </c>
      <c r="NL102" s="139">
        <v>50674.856739147493</v>
      </c>
      <c r="NM102" s="139"/>
      <c r="NN102" s="200">
        <v>0</v>
      </c>
      <c r="NO102" s="200"/>
      <c r="NP102" s="200"/>
      <c r="NQ102" s="200">
        <v>0</v>
      </c>
      <c r="NR102" s="200">
        <v>0</v>
      </c>
      <c r="NT102">
        <v>0</v>
      </c>
      <c r="NV102">
        <v>1</v>
      </c>
      <c r="NX102">
        <v>1</v>
      </c>
      <c r="OA102">
        <v>1</v>
      </c>
      <c r="OC102">
        <v>0</v>
      </c>
      <c r="OF102" s="118" t="s">
        <v>1189</v>
      </c>
      <c r="OG102">
        <v>50</v>
      </c>
      <c r="OH102" t="s">
        <v>1283</v>
      </c>
      <c r="OI102">
        <v>7</v>
      </c>
      <c r="OJ102">
        <v>5</v>
      </c>
      <c r="OK102">
        <v>7</v>
      </c>
      <c r="OL102" s="139">
        <v>50674.856739147493</v>
      </c>
      <c r="OM102" s="139"/>
      <c r="ON102" s="200">
        <v>0</v>
      </c>
      <c r="OO102" s="200"/>
      <c r="OP102" s="200"/>
      <c r="OQ102" s="200">
        <v>0</v>
      </c>
      <c r="OR102" s="200">
        <v>0</v>
      </c>
      <c r="OT102">
        <f t="shared" si="307"/>
        <v>0</v>
      </c>
      <c r="OV102">
        <v>1</v>
      </c>
      <c r="OX102">
        <v>1</v>
      </c>
      <c r="PA102">
        <f>IF(OU102=OZ102,1,0)</f>
        <v>1</v>
      </c>
      <c r="PC102">
        <f>IF(OZ102=OX102,1,0)</f>
        <v>0</v>
      </c>
      <c r="PF102" s="118" t="s">
        <v>1189</v>
      </c>
      <c r="PG102">
        <v>50</v>
      </c>
      <c r="PH102" t="str">
        <f>IF(OU102="","FALSE","TRUE")</f>
        <v>FALSE</v>
      </c>
      <c r="PI102">
        <f>ROUND(MARGIN!$J18,0)</f>
        <v>7</v>
      </c>
      <c r="PJ102">
        <f>ROUND(IF(OU102=OX102,PI102*(1+$CV$95),PI102*(1-$CV$95)),0)</f>
        <v>5</v>
      </c>
      <c r="PK102">
        <f>PI102</f>
        <v>7</v>
      </c>
      <c r="PL102" s="139">
        <f>PK102*10000*MARGIN!$G18/MARGIN!$D18</f>
        <v>49834.74644920884</v>
      </c>
      <c r="PM102" s="139"/>
      <c r="PN102" s="200">
        <f>IF(PA102=1,ABS(PL102*PE102),-ABS(PL102*PE102))</f>
        <v>0</v>
      </c>
      <c r="PO102" s="200"/>
      <c r="PP102" s="200"/>
      <c r="PQ102" s="200">
        <f t="shared" si="311"/>
        <v>0</v>
      </c>
      <c r="PR102" s="200">
        <f>IF(PE102=1,ABS(PN102*PF102),-ABS(PN102*PF102))</f>
        <v>0</v>
      </c>
      <c r="PT102">
        <f t="shared" si="313"/>
        <v>0</v>
      </c>
      <c r="PV102">
        <v>1</v>
      </c>
      <c r="PX102">
        <v>1</v>
      </c>
      <c r="QA102">
        <f>IF(PU102=PZ102,1,0)</f>
        <v>1</v>
      </c>
      <c r="QC102">
        <f>IF(PZ102=PX102,1,0)</f>
        <v>0</v>
      </c>
      <c r="QF102" s="118" t="s">
        <v>1189</v>
      </c>
      <c r="QG102">
        <v>50</v>
      </c>
      <c r="QH102" t="str">
        <f>IF(PU102="","FALSE","TRUE")</f>
        <v>FALSE</v>
      </c>
      <c r="QI102">
        <f>ROUND(MARGIN!$J18,0)</f>
        <v>7</v>
      </c>
      <c r="QJ102">
        <f>ROUND(IF(PU102=PX102,QI102*(1+$CV$95),QI102*(1-$CV$95)),0)</f>
        <v>5</v>
      </c>
      <c r="QK102">
        <f>QI102</f>
        <v>7</v>
      </c>
      <c r="QL102" s="139">
        <f>QK102*10000*MARGIN!$G18/MARGIN!$D18</f>
        <v>49834.74644920884</v>
      </c>
      <c r="QM102" s="139"/>
      <c r="QN102" s="200">
        <f>IF(QA102=1,ABS(QL102*QE102),-ABS(QL102*QE102))</f>
        <v>0</v>
      </c>
      <c r="QO102" s="200"/>
      <c r="QP102" s="200"/>
      <c r="QQ102" s="200">
        <f t="shared" si="317"/>
        <v>0</v>
      </c>
      <c r="QR102" s="200">
        <f>IF(QE102=1,ABS(QN102*QF102),-ABS(QN102*QF102))</f>
        <v>0</v>
      </c>
      <c r="QT102">
        <f t="shared" si="319"/>
        <v>0</v>
      </c>
      <c r="QV102">
        <v>1</v>
      </c>
      <c r="QX102">
        <v>1</v>
      </c>
      <c r="RA102">
        <f>IF(QU102=QZ102,1,0)</f>
        <v>1</v>
      </c>
      <c r="RC102">
        <f>IF(QZ102=QX102,1,0)</f>
        <v>0</v>
      </c>
      <c r="RF102" s="118" t="s">
        <v>1189</v>
      </c>
      <c r="RG102">
        <v>50</v>
      </c>
      <c r="RH102" t="str">
        <f>IF(QU102="","FALSE","TRUE")</f>
        <v>FALSE</v>
      </c>
      <c r="RI102">
        <f>ROUND(MARGIN!$J18,0)</f>
        <v>7</v>
      </c>
      <c r="RJ102">
        <f>ROUND(IF(QU102=QX102,RI102*(1+$CV$95),RI102*(1-$CV$95)),0)</f>
        <v>5</v>
      </c>
      <c r="RK102">
        <f>RI102</f>
        <v>7</v>
      </c>
      <c r="RL102" s="139">
        <f>RK102*10000*MARGIN!$G18/MARGIN!$D18</f>
        <v>49834.74644920884</v>
      </c>
      <c r="RM102" s="139"/>
      <c r="RN102" s="200">
        <f>IF(RA102=1,ABS(RL102*RE102),-ABS(RL102*RE102))</f>
        <v>0</v>
      </c>
      <c r="RO102" s="200"/>
      <c r="RP102" s="200"/>
      <c r="RQ102" s="200">
        <f t="shared" si="323"/>
        <v>0</v>
      </c>
      <c r="RR102" s="200">
        <f>IF(RE102=1,ABS(RN102*RF102),-ABS(RN102*RF102))</f>
        <v>0</v>
      </c>
    </row>
    <row r="103" spans="1:486"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3"/>
        <v>TRUE</v>
      </c>
      <c r="N103">
        <f>ROUND(MARGIN!$J17,0)</f>
        <v>7</v>
      </c>
      <c r="P103">
        <f t="shared" si="274"/>
        <v>0</v>
      </c>
      <c r="Q103">
        <v>-1</v>
      </c>
      <c r="T103" s="117" t="s">
        <v>788</v>
      </c>
      <c r="U103">
        <v>50</v>
      </c>
      <c r="V103" t="str">
        <f t="shared" si="275"/>
        <v>TRUE</v>
      </c>
      <c r="W103">
        <f>ROUND(MARGIN!$J17,0)</f>
        <v>7</v>
      </c>
      <c r="Z103">
        <f t="shared" si="276"/>
        <v>0</v>
      </c>
      <c r="AA103">
        <v>-1</v>
      </c>
      <c r="AD103" s="117" t="s">
        <v>32</v>
      </c>
      <c r="AE103">
        <v>50</v>
      </c>
      <c r="AF103" t="str">
        <f t="shared" si="277"/>
        <v>TRUE</v>
      </c>
      <c r="AG103">
        <f>ROUND(MARGIN!$J17,0)</f>
        <v>7</v>
      </c>
      <c r="AH103">
        <f t="shared" si="278"/>
        <v>7</v>
      </c>
      <c r="AK103">
        <f t="shared" si="279"/>
        <v>0</v>
      </c>
      <c r="AL103">
        <v>-1</v>
      </c>
      <c r="AO103" s="117" t="s">
        <v>32</v>
      </c>
      <c r="AP103">
        <v>50</v>
      </c>
      <c r="AQ103" t="str">
        <f t="shared" si="280"/>
        <v>TRUE</v>
      </c>
      <c r="AR103">
        <f>ROUND(MARGIN!$J17,0)</f>
        <v>7</v>
      </c>
      <c r="AS103">
        <f t="shared" si="281"/>
        <v>7</v>
      </c>
      <c r="AV103">
        <f t="shared" si="282"/>
        <v>2</v>
      </c>
      <c r="AW103">
        <v>1</v>
      </c>
      <c r="AZ103" s="117" t="s">
        <v>32</v>
      </c>
      <c r="BA103">
        <v>50</v>
      </c>
      <c r="BB103" t="str">
        <f t="shared" si="283"/>
        <v>TRUE</v>
      </c>
      <c r="BC103">
        <f>ROUND(MARGIN!$J17,0)</f>
        <v>7</v>
      </c>
      <c r="BD103">
        <f t="shared" si="284"/>
        <v>7</v>
      </c>
      <c r="BG103">
        <f t="shared" si="285"/>
        <v>-1</v>
      </c>
      <c r="BL103" s="117" t="s">
        <v>32</v>
      </c>
      <c r="BM103">
        <v>50</v>
      </c>
      <c r="BN103" t="str">
        <f t="shared" si="286"/>
        <v>FALSE</v>
      </c>
      <c r="BO103">
        <f>ROUND(MARGIN!$J17,0)</f>
        <v>7</v>
      </c>
      <c r="BP103">
        <f t="shared" si="287"/>
        <v>7</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6</v>
      </c>
      <c r="CE103">
        <f t="shared" si="292"/>
        <v>8</v>
      </c>
      <c r="CF103">
        <f t="shared" si="325"/>
        <v>6</v>
      </c>
      <c r="CG103" s="139">
        <f>CF103*10000*MARGIN!$G19/MARGIN!$D19</f>
        <v>46272.784412319292</v>
      </c>
      <c r="CH103" s="145">
        <f t="shared" si="293"/>
        <v>123.65364198504625</v>
      </c>
      <c r="CI103" s="145">
        <f t="shared" si="294"/>
        <v>123.65364198504625</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6</v>
      </c>
      <c r="CV103">
        <f t="shared" si="326"/>
        <v>8</v>
      </c>
      <c r="CW103">
        <f t="shared" si="327"/>
        <v>6</v>
      </c>
      <c r="CX103" s="139">
        <f>CW103*10000*MARGIN!$G19/MARGIN!$D19</f>
        <v>46272.784412319292</v>
      </c>
      <c r="CY103" s="200">
        <f t="shared" si="299"/>
        <v>-185.36365905537357</v>
      </c>
      <c r="CZ103" s="200">
        <f t="shared" si="300"/>
        <v>-185.36365905537357</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6</v>
      </c>
      <c r="DM103">
        <f t="shared" si="328"/>
        <v>5</v>
      </c>
      <c r="DN103">
        <f t="shared" si="329"/>
        <v>6</v>
      </c>
      <c r="DO103" s="139">
        <f>DN103*10000*MARGIN!$G19/MARGIN!$D19</f>
        <v>46272.784412319292</v>
      </c>
      <c r="DP103" s="200">
        <f t="shared" si="305"/>
        <v>41.570983869134594</v>
      </c>
      <c r="DQ103" s="200">
        <f t="shared" si="306"/>
        <v>-41.570983869134594</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1283</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1283</v>
      </c>
      <c r="MI103">
        <v>6</v>
      </c>
      <c r="MJ103">
        <v>5</v>
      </c>
      <c r="MK103">
        <v>6</v>
      </c>
      <c r="ML103" s="139">
        <v>46825.419923499088</v>
      </c>
      <c r="MM103" s="139"/>
      <c r="MN103" s="200">
        <v>0</v>
      </c>
      <c r="MO103" s="200"/>
      <c r="MP103" s="200"/>
      <c r="MQ103" s="200">
        <v>0</v>
      </c>
      <c r="MR103" s="200">
        <v>0</v>
      </c>
      <c r="MT103">
        <v>0</v>
      </c>
      <c r="MV103">
        <v>1</v>
      </c>
      <c r="MX103">
        <v>1</v>
      </c>
      <c r="NA103">
        <v>1</v>
      </c>
      <c r="NC103">
        <v>0</v>
      </c>
      <c r="NF103" s="117" t="s">
        <v>1189</v>
      </c>
      <c r="NG103">
        <v>50</v>
      </c>
      <c r="NH103" t="s">
        <v>1283</v>
      </c>
      <c r="NI103">
        <v>6</v>
      </c>
      <c r="NJ103">
        <v>5</v>
      </c>
      <c r="NK103">
        <v>6</v>
      </c>
      <c r="NL103" s="139">
        <v>46983.350578496844</v>
      </c>
      <c r="NM103" s="139"/>
      <c r="NN103" s="200">
        <v>0</v>
      </c>
      <c r="NO103" s="200"/>
      <c r="NP103" s="200"/>
      <c r="NQ103" s="200">
        <v>0</v>
      </c>
      <c r="NR103" s="200">
        <v>0</v>
      </c>
      <c r="NT103">
        <v>0</v>
      </c>
      <c r="NV103">
        <v>1</v>
      </c>
      <c r="NX103">
        <v>1</v>
      </c>
      <c r="OA103">
        <v>1</v>
      </c>
      <c r="OC103">
        <v>0</v>
      </c>
      <c r="OF103" s="117" t="s">
        <v>1189</v>
      </c>
      <c r="OG103">
        <v>50</v>
      </c>
      <c r="OH103" t="s">
        <v>1283</v>
      </c>
      <c r="OI103">
        <v>6</v>
      </c>
      <c r="OJ103">
        <v>5</v>
      </c>
      <c r="OK103">
        <v>6</v>
      </c>
      <c r="OL103" s="139">
        <v>46983.350578496844</v>
      </c>
      <c r="OM103" s="139"/>
      <c r="ON103" s="200">
        <v>0</v>
      </c>
      <c r="OO103" s="200"/>
      <c r="OP103" s="200"/>
      <c r="OQ103" s="200">
        <v>0</v>
      </c>
      <c r="OR103" s="200">
        <v>0</v>
      </c>
      <c r="OT103">
        <f t="shared" si="307"/>
        <v>0</v>
      </c>
      <c r="OV103">
        <v>1</v>
      </c>
      <c r="OX103">
        <v>1</v>
      </c>
      <c r="PA103">
        <f t="shared" ref="PA103:PA123" si="339">IF(OU103=OZ103,1,0)</f>
        <v>1</v>
      </c>
      <c r="PC103">
        <f t="shared" ref="PC103:PC123" si="340">IF(OZ103=OX103,1,0)</f>
        <v>0</v>
      </c>
      <c r="PF103" s="117" t="s">
        <v>1189</v>
      </c>
      <c r="PG103">
        <v>50</v>
      </c>
      <c r="PH103" t="str">
        <f t="shared" ref="PH103:PH123" si="341">IF(OU103="","FALSE","TRUE")</f>
        <v>FALSE</v>
      </c>
      <c r="PI103">
        <f>ROUND(MARGIN!$J19,0)</f>
        <v>6</v>
      </c>
      <c r="PJ103">
        <f t="shared" ref="PJ103:PJ123" si="342">ROUND(IF(OU103=OX103,PI103*(1+$CV$95),PI103*(1-$CV$95)),0)</f>
        <v>5</v>
      </c>
      <c r="PK103">
        <f t="shared" ref="PK103:PK123" si="343">PI103</f>
        <v>6</v>
      </c>
      <c r="PL103" s="139">
        <f>PK103*10000*MARGIN!$G19/MARGIN!$D19</f>
        <v>46272.784412319292</v>
      </c>
      <c r="PM103" s="139"/>
      <c r="PN103" s="200">
        <f t="shared" ref="PN103:PN123" si="344">IF(PA103=1,ABS(PL103*PE103),-ABS(PL103*PE103))</f>
        <v>0</v>
      </c>
      <c r="PO103" s="200"/>
      <c r="PP103" s="200"/>
      <c r="PQ103" s="200">
        <f t="shared" si="311"/>
        <v>0</v>
      </c>
      <c r="PR103" s="200">
        <f t="shared" ref="PR103:PR123" si="345">IF(PE103=1,ABS(PN103*PF103),-ABS(PN103*PF103))</f>
        <v>0</v>
      </c>
      <c r="PT103">
        <f t="shared" si="313"/>
        <v>0</v>
      </c>
      <c r="PV103">
        <v>1</v>
      </c>
      <c r="PX103">
        <v>1</v>
      </c>
      <c r="QA103">
        <f t="shared" ref="QA103:QA123" si="346">IF(PU103=PZ103,1,0)</f>
        <v>1</v>
      </c>
      <c r="QC103">
        <f t="shared" ref="QC103:QC123" si="347">IF(PZ103=PX103,1,0)</f>
        <v>0</v>
      </c>
      <c r="QF103" s="117" t="s">
        <v>1189</v>
      </c>
      <c r="QG103">
        <v>50</v>
      </c>
      <c r="QH103" t="str">
        <f t="shared" ref="QH103:QH123" si="348">IF(PU103="","FALSE","TRUE")</f>
        <v>FALSE</v>
      </c>
      <c r="QI103">
        <f>ROUND(MARGIN!$J19,0)</f>
        <v>6</v>
      </c>
      <c r="QJ103">
        <f t="shared" ref="QJ103:QJ123" si="349">ROUND(IF(PU103=PX103,QI103*(1+$CV$95),QI103*(1-$CV$95)),0)</f>
        <v>5</v>
      </c>
      <c r="QK103">
        <f t="shared" ref="QK103:QK123" si="350">QI103</f>
        <v>6</v>
      </c>
      <c r="QL103" s="139">
        <f>QK103*10000*MARGIN!$G19/MARGIN!$D19</f>
        <v>46272.784412319292</v>
      </c>
      <c r="QM103" s="139"/>
      <c r="QN103" s="200">
        <f t="shared" ref="QN103:QN123" si="351">IF(QA103=1,ABS(QL103*QE103),-ABS(QL103*QE103))</f>
        <v>0</v>
      </c>
      <c r="QO103" s="200"/>
      <c r="QP103" s="200"/>
      <c r="QQ103" s="200">
        <f t="shared" si="317"/>
        <v>0</v>
      </c>
      <c r="QR103" s="200">
        <f t="shared" ref="QR103:QR123" si="352">IF(QE103=1,ABS(QN103*QF103),-ABS(QN103*QF103))</f>
        <v>0</v>
      </c>
      <c r="QT103">
        <f t="shared" si="319"/>
        <v>0</v>
      </c>
      <c r="QV103">
        <v>1</v>
      </c>
      <c r="QX103">
        <v>1</v>
      </c>
      <c r="RA103">
        <f t="shared" ref="RA103:RA123" si="353">IF(QU103=QZ103,1,0)</f>
        <v>1</v>
      </c>
      <c r="RC103">
        <f t="shared" ref="RC103:RC123" si="354">IF(QZ103=QX103,1,0)</f>
        <v>0</v>
      </c>
      <c r="RF103" s="117" t="s">
        <v>1189</v>
      </c>
      <c r="RG103">
        <v>50</v>
      </c>
      <c r="RH103" t="str">
        <f t="shared" ref="RH103:RH123" si="355">IF(QU103="","FALSE","TRUE")</f>
        <v>FALSE</v>
      </c>
      <c r="RI103">
        <f>ROUND(MARGIN!$J19,0)</f>
        <v>6</v>
      </c>
      <c r="RJ103">
        <f t="shared" ref="RJ103:RJ123" si="356">ROUND(IF(QU103=QX103,RI103*(1+$CV$95),RI103*(1-$CV$95)),0)</f>
        <v>5</v>
      </c>
      <c r="RK103">
        <f t="shared" ref="RK103:RK123" si="357">RI103</f>
        <v>6</v>
      </c>
      <c r="RL103" s="139">
        <f>RK103*10000*MARGIN!$G19/MARGIN!$D19</f>
        <v>46272.784412319292</v>
      </c>
      <c r="RM103" s="139"/>
      <c r="RN103" s="200">
        <f t="shared" ref="RN103:RN123" si="358">IF(RA103=1,ABS(RL103*RE103),-ABS(RL103*RE103))</f>
        <v>0</v>
      </c>
      <c r="RO103" s="200"/>
      <c r="RP103" s="200"/>
      <c r="RQ103" s="200">
        <f t="shared" si="323"/>
        <v>0</v>
      </c>
      <c r="RR103" s="200">
        <f t="shared" ref="RR103:RR123" si="359">IF(RE103=1,ABS(RN103*RF103),-ABS(RN103*RF103))</f>
        <v>0</v>
      </c>
    </row>
    <row r="104" spans="1:486"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3"/>
        <v>TRUE</v>
      </c>
      <c r="N104">
        <f>ROUND(MARGIN!$J35,0)</f>
        <v>5</v>
      </c>
      <c r="P104">
        <f t="shared" si="274"/>
        <v>-2</v>
      </c>
      <c r="Q104">
        <v>-1</v>
      </c>
      <c r="T104" s="118" t="s">
        <v>788</v>
      </c>
      <c r="U104">
        <v>50</v>
      </c>
      <c r="V104" t="str">
        <f t="shared" si="275"/>
        <v>TRUE</v>
      </c>
      <c r="W104">
        <f>ROUND(MARGIN!$J35,0)</f>
        <v>5</v>
      </c>
      <c r="Z104">
        <f t="shared" si="276"/>
        <v>2</v>
      </c>
      <c r="AA104">
        <v>1</v>
      </c>
      <c r="AD104" s="118" t="s">
        <v>962</v>
      </c>
      <c r="AE104">
        <v>50</v>
      </c>
      <c r="AF104" t="str">
        <f t="shared" si="277"/>
        <v>TRUE</v>
      </c>
      <c r="AG104">
        <f>ROUND(MARGIN!$J35,0)</f>
        <v>5</v>
      </c>
      <c r="AH104">
        <f t="shared" si="278"/>
        <v>5</v>
      </c>
      <c r="AK104">
        <f t="shared" si="279"/>
        <v>0</v>
      </c>
      <c r="AL104">
        <v>1</v>
      </c>
      <c r="AO104" s="118" t="s">
        <v>962</v>
      </c>
      <c r="AP104">
        <v>50</v>
      </c>
      <c r="AQ104" t="str">
        <f t="shared" si="280"/>
        <v>TRUE</v>
      </c>
      <c r="AR104">
        <f>ROUND(MARGIN!$J35,0)</f>
        <v>5</v>
      </c>
      <c r="AS104">
        <f t="shared" si="281"/>
        <v>5</v>
      </c>
      <c r="AV104">
        <f t="shared" si="282"/>
        <v>-2</v>
      </c>
      <c r="AW104">
        <v>-1</v>
      </c>
      <c r="AZ104" s="118" t="s">
        <v>962</v>
      </c>
      <c r="BA104">
        <v>50</v>
      </c>
      <c r="BB104" t="str">
        <f t="shared" si="283"/>
        <v>TRUE</v>
      </c>
      <c r="BC104">
        <f>ROUND(MARGIN!$J35,0)</f>
        <v>5</v>
      </c>
      <c r="BD104">
        <f t="shared" si="284"/>
        <v>5</v>
      </c>
      <c r="BG104">
        <f t="shared" si="285"/>
        <v>1</v>
      </c>
      <c r="BL104" s="118" t="s">
        <v>962</v>
      </c>
      <c r="BM104">
        <v>50</v>
      </c>
      <c r="BN104" t="str">
        <f t="shared" si="286"/>
        <v>FALSE</v>
      </c>
      <c r="BO104">
        <f>ROUND(MARGIN!$J35,0)</f>
        <v>5</v>
      </c>
      <c r="BP104">
        <f t="shared" si="287"/>
        <v>5</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7</v>
      </c>
      <c r="CE104">
        <f t="shared" si="292"/>
        <v>9</v>
      </c>
      <c r="CF104">
        <f t="shared" si="325"/>
        <v>7</v>
      </c>
      <c r="CG104" s="139">
        <f>CF104*10000*MARGIN!$G20/MARGIN!$D20</f>
        <v>49829.677180039369</v>
      </c>
      <c r="CH104" s="145">
        <f t="shared" si="293"/>
        <v>354.12553774016777</v>
      </c>
      <c r="CI104" s="145">
        <f t="shared" si="294"/>
        <v>-354.12553774016777</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7</v>
      </c>
      <c r="CV104">
        <f t="shared" si="326"/>
        <v>5</v>
      </c>
      <c r="CW104">
        <f t="shared" si="327"/>
        <v>7</v>
      </c>
      <c r="CX104" s="139">
        <f>CW104*10000*MARGIN!$G20/MARGIN!$D20</f>
        <v>49829.677180039369</v>
      </c>
      <c r="CY104" s="200">
        <f t="shared" si="299"/>
        <v>-552.03178019278539</v>
      </c>
      <c r="CZ104" s="200">
        <f t="shared" si="300"/>
        <v>552.03178019278539</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7</v>
      </c>
      <c r="DM104">
        <f t="shared" si="328"/>
        <v>5</v>
      </c>
      <c r="DN104">
        <f t="shared" si="329"/>
        <v>7</v>
      </c>
      <c r="DO104" s="139">
        <f>DN104*10000*MARGIN!$G20/MARGIN!$D20</f>
        <v>49829.677180039369</v>
      </c>
      <c r="DP104" s="200">
        <f t="shared" si="305"/>
        <v>-143.26551805112373</v>
      </c>
      <c r="DQ104" s="200">
        <f t="shared" si="306"/>
        <v>143.26551805112373</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1283</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1283</v>
      </c>
      <c r="MI104">
        <v>7</v>
      </c>
      <c r="MJ104">
        <v>5</v>
      </c>
      <c r="MK104">
        <v>7</v>
      </c>
      <c r="ML104" s="139">
        <v>49853.754365541317</v>
      </c>
      <c r="MM104" s="139"/>
      <c r="MN104" s="200">
        <v>0</v>
      </c>
      <c r="MO104" s="200"/>
      <c r="MP104" s="200"/>
      <c r="MQ104" s="200">
        <v>0</v>
      </c>
      <c r="MR104" s="200">
        <v>0</v>
      </c>
      <c r="MT104">
        <v>0</v>
      </c>
      <c r="MV104">
        <v>-1</v>
      </c>
      <c r="MX104">
        <v>-1</v>
      </c>
      <c r="NA104">
        <v>1</v>
      </c>
      <c r="NC104">
        <v>0</v>
      </c>
      <c r="NF104" s="118" t="s">
        <v>1189</v>
      </c>
      <c r="NG104">
        <v>50</v>
      </c>
      <c r="NH104" t="s">
        <v>1283</v>
      </c>
      <c r="NI104">
        <v>7</v>
      </c>
      <c r="NJ104">
        <v>5</v>
      </c>
      <c r="NK104">
        <v>7</v>
      </c>
      <c r="NL104" s="139">
        <v>50659.078794719841</v>
      </c>
      <c r="NM104" s="139"/>
      <c r="NN104" s="200">
        <v>0</v>
      </c>
      <c r="NO104" s="200"/>
      <c r="NP104" s="200"/>
      <c r="NQ104" s="200">
        <v>0</v>
      </c>
      <c r="NR104" s="200">
        <v>0</v>
      </c>
      <c r="NT104">
        <v>0</v>
      </c>
      <c r="NV104">
        <v>-1</v>
      </c>
      <c r="NX104">
        <v>-1</v>
      </c>
      <c r="OA104">
        <v>1</v>
      </c>
      <c r="OC104">
        <v>0</v>
      </c>
      <c r="OF104" s="118" t="s">
        <v>1189</v>
      </c>
      <c r="OG104">
        <v>50</v>
      </c>
      <c r="OH104" t="s">
        <v>1283</v>
      </c>
      <c r="OI104">
        <v>7</v>
      </c>
      <c r="OJ104">
        <v>5</v>
      </c>
      <c r="OK104">
        <v>7</v>
      </c>
      <c r="OL104" s="139">
        <v>50659.078794719841</v>
      </c>
      <c r="OM104" s="139"/>
      <c r="ON104" s="200">
        <v>0</v>
      </c>
      <c r="OO104" s="200"/>
      <c r="OP104" s="200"/>
      <c r="OQ104" s="200">
        <v>0</v>
      </c>
      <c r="OR104" s="200">
        <v>0</v>
      </c>
      <c r="OT104">
        <f t="shared" si="307"/>
        <v>0</v>
      </c>
      <c r="OV104">
        <v>-1</v>
      </c>
      <c r="OX104">
        <v>-1</v>
      </c>
      <c r="PA104">
        <f t="shared" si="339"/>
        <v>1</v>
      </c>
      <c r="PC104">
        <f t="shared" si="340"/>
        <v>0</v>
      </c>
      <c r="PF104" s="118" t="s">
        <v>1189</v>
      </c>
      <c r="PG104">
        <v>50</v>
      </c>
      <c r="PH104" t="str">
        <f t="shared" si="341"/>
        <v>FALSE</v>
      </c>
      <c r="PI104">
        <f>ROUND(MARGIN!$J20,0)</f>
        <v>7</v>
      </c>
      <c r="PJ104">
        <f t="shared" si="342"/>
        <v>5</v>
      </c>
      <c r="PK104">
        <f t="shared" si="343"/>
        <v>7</v>
      </c>
      <c r="PL104" s="139">
        <f>PK104*10000*MARGIN!$G20/MARGIN!$D20</f>
        <v>49829.677180039369</v>
      </c>
      <c r="PM104" s="139"/>
      <c r="PN104" s="200">
        <f t="shared" si="344"/>
        <v>0</v>
      </c>
      <c r="PO104" s="200"/>
      <c r="PP104" s="200"/>
      <c r="PQ104" s="200">
        <f t="shared" si="311"/>
        <v>0</v>
      </c>
      <c r="PR104" s="200">
        <f t="shared" si="345"/>
        <v>0</v>
      </c>
      <c r="PT104">
        <f t="shared" si="313"/>
        <v>0</v>
      </c>
      <c r="PV104">
        <v>-1</v>
      </c>
      <c r="PX104">
        <v>-1</v>
      </c>
      <c r="QA104">
        <f t="shared" si="346"/>
        <v>1</v>
      </c>
      <c r="QC104">
        <f t="shared" si="347"/>
        <v>0</v>
      </c>
      <c r="QF104" s="118" t="s">
        <v>1189</v>
      </c>
      <c r="QG104">
        <v>50</v>
      </c>
      <c r="QH104" t="str">
        <f t="shared" si="348"/>
        <v>FALSE</v>
      </c>
      <c r="QI104">
        <f>ROUND(MARGIN!$J20,0)</f>
        <v>7</v>
      </c>
      <c r="QJ104">
        <f t="shared" si="349"/>
        <v>5</v>
      </c>
      <c r="QK104">
        <f t="shared" si="350"/>
        <v>7</v>
      </c>
      <c r="QL104" s="139">
        <f>QK104*10000*MARGIN!$G20/MARGIN!$D20</f>
        <v>49829.677180039369</v>
      </c>
      <c r="QM104" s="139"/>
      <c r="QN104" s="200">
        <f t="shared" si="351"/>
        <v>0</v>
      </c>
      <c r="QO104" s="200"/>
      <c r="QP104" s="200"/>
      <c r="QQ104" s="200">
        <f t="shared" si="317"/>
        <v>0</v>
      </c>
      <c r="QR104" s="200">
        <f t="shared" si="352"/>
        <v>0</v>
      </c>
      <c r="QT104">
        <f t="shared" si="319"/>
        <v>0</v>
      </c>
      <c r="QV104">
        <v>-1</v>
      </c>
      <c r="QX104">
        <v>-1</v>
      </c>
      <c r="RA104">
        <f t="shared" si="353"/>
        <v>1</v>
      </c>
      <c r="RC104">
        <f t="shared" si="354"/>
        <v>0</v>
      </c>
      <c r="RF104" s="118" t="s">
        <v>1189</v>
      </c>
      <c r="RG104">
        <v>50</v>
      </c>
      <c r="RH104" t="str">
        <f t="shared" si="355"/>
        <v>FALSE</v>
      </c>
      <c r="RI104">
        <f>ROUND(MARGIN!$J20,0)</f>
        <v>7</v>
      </c>
      <c r="RJ104">
        <f t="shared" si="356"/>
        <v>5</v>
      </c>
      <c r="RK104">
        <f t="shared" si="357"/>
        <v>7</v>
      </c>
      <c r="RL104" s="139">
        <f>RK104*10000*MARGIN!$G20/MARGIN!$D20</f>
        <v>49829.677180039369</v>
      </c>
      <c r="RM104" s="139"/>
      <c r="RN104" s="200">
        <f t="shared" si="358"/>
        <v>0</v>
      </c>
      <c r="RO104" s="200"/>
      <c r="RP104" s="200"/>
      <c r="RQ104" s="200">
        <f t="shared" si="323"/>
        <v>0</v>
      </c>
      <c r="RR104" s="200">
        <f t="shared" si="359"/>
        <v>0</v>
      </c>
    </row>
    <row r="105" spans="1:486" x14ac:dyDescent="0.25">
      <c r="A105" t="s">
        <v>1181</v>
      </c>
      <c r="B105" s="167" t="s">
        <v>25</v>
      </c>
      <c r="D105" s="118" t="s">
        <v>788</v>
      </c>
      <c r="E105">
        <v>50</v>
      </c>
      <c r="F105" t="e">
        <f>IF(#REF!="","FALSE","TRUE")</f>
        <v>#REF!</v>
      </c>
      <c r="G105">
        <f>ROUND(MARGIN!$J32,0)</f>
        <v>4</v>
      </c>
      <c r="I105" t="e">
        <f>-#REF!+J105</f>
        <v>#REF!</v>
      </c>
      <c r="J105">
        <v>1</v>
      </c>
      <c r="K105" s="118" t="s">
        <v>788</v>
      </c>
      <c r="L105">
        <v>50</v>
      </c>
      <c r="M105" t="str">
        <f t="shared" si="273"/>
        <v>TRUE</v>
      </c>
      <c r="N105">
        <f>ROUND(MARGIN!$J32,0)</f>
        <v>4</v>
      </c>
      <c r="P105">
        <f t="shared" si="274"/>
        <v>-2</v>
      </c>
      <c r="Q105">
        <v>-1</v>
      </c>
      <c r="T105" s="118" t="s">
        <v>788</v>
      </c>
      <c r="U105">
        <v>50</v>
      </c>
      <c r="V105" t="str">
        <f t="shared" si="275"/>
        <v>TRUE</v>
      </c>
      <c r="W105">
        <f>ROUND(MARGIN!$J32,0)</f>
        <v>4</v>
      </c>
      <c r="Z105">
        <f t="shared" si="276"/>
        <v>2</v>
      </c>
      <c r="AA105">
        <v>1</v>
      </c>
      <c r="AB105">
        <v>1</v>
      </c>
      <c r="AC105" t="s">
        <v>966</v>
      </c>
      <c r="AD105" s="118" t="s">
        <v>962</v>
      </c>
      <c r="AE105">
        <v>50</v>
      </c>
      <c r="AF105" t="str">
        <f t="shared" si="277"/>
        <v>TRUE</v>
      </c>
      <c r="AG105">
        <f>ROUND(MARGIN!$J32,0)</f>
        <v>4</v>
      </c>
      <c r="AH105">
        <f t="shared" si="278"/>
        <v>5</v>
      </c>
      <c r="AK105">
        <f t="shared" si="279"/>
        <v>0</v>
      </c>
      <c r="AL105">
        <v>1</v>
      </c>
      <c r="AM105">
        <v>1</v>
      </c>
      <c r="AN105" t="s">
        <v>966</v>
      </c>
      <c r="AO105" s="118" t="s">
        <v>31</v>
      </c>
      <c r="AP105">
        <v>50</v>
      </c>
      <c r="AQ105" t="str">
        <f t="shared" si="280"/>
        <v>TRUE</v>
      </c>
      <c r="AR105">
        <f>ROUND(MARGIN!$J32,0)</f>
        <v>4</v>
      </c>
      <c r="AS105">
        <f t="shared" si="281"/>
        <v>5</v>
      </c>
      <c r="AV105">
        <f t="shared" si="282"/>
        <v>0</v>
      </c>
      <c r="AW105">
        <v>1</v>
      </c>
      <c r="AY105" t="s">
        <v>966</v>
      </c>
      <c r="AZ105" s="118" t="s">
        <v>962</v>
      </c>
      <c r="BA105">
        <v>50</v>
      </c>
      <c r="BB105" t="str">
        <f t="shared" si="283"/>
        <v>TRUE</v>
      </c>
      <c r="BC105">
        <f>ROUND(MARGIN!$J32,0)</f>
        <v>4</v>
      </c>
      <c r="BD105">
        <f t="shared" si="284"/>
        <v>4</v>
      </c>
      <c r="BG105">
        <f t="shared" si="285"/>
        <v>-1</v>
      </c>
      <c r="BK105" t="s">
        <v>966</v>
      </c>
      <c r="BL105" s="118" t="s">
        <v>962</v>
      </c>
      <c r="BM105">
        <v>50</v>
      </c>
      <c r="BN105" t="str">
        <f t="shared" si="286"/>
        <v>FALSE</v>
      </c>
      <c r="BO105">
        <f>ROUND(MARGIN!$J32,0)</f>
        <v>4</v>
      </c>
      <c r="BP105">
        <f t="shared" si="287"/>
        <v>4</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4</v>
      </c>
      <c r="CE105">
        <f t="shared" si="292"/>
        <v>5</v>
      </c>
      <c r="CF105">
        <f t="shared" si="325"/>
        <v>4</v>
      </c>
      <c r="CG105" s="139">
        <f>CF105*10000*MARGIN!$G21/MARGIN!$D21</f>
        <v>54996.592499999999</v>
      </c>
      <c r="CH105" s="145">
        <f t="shared" si="293"/>
        <v>832.30952746914181</v>
      </c>
      <c r="CI105" s="145">
        <f t="shared" si="294"/>
        <v>-832.30952746914181</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4</v>
      </c>
      <c r="CV105">
        <f t="shared" si="326"/>
        <v>5</v>
      </c>
      <c r="CW105">
        <f t="shared" si="327"/>
        <v>4</v>
      </c>
      <c r="CX105" s="139">
        <f>CW105*10000*MARGIN!$G21/MARGIN!$D21</f>
        <v>54996.592499999999</v>
      </c>
      <c r="CY105" s="200">
        <f t="shared" si="299"/>
        <v>-14.770771149193305</v>
      </c>
      <c r="CZ105" s="200">
        <f t="shared" si="300"/>
        <v>-14.770771149193305</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4</v>
      </c>
      <c r="DM105">
        <f t="shared" si="328"/>
        <v>5</v>
      </c>
      <c r="DN105">
        <f t="shared" si="329"/>
        <v>4</v>
      </c>
      <c r="DO105" s="139">
        <f>DN105*10000*MARGIN!$G21/MARGIN!$D21</f>
        <v>54996.592499999999</v>
      </c>
      <c r="DP105" s="200">
        <f t="shared" si="305"/>
        <v>-34.298501926110049</v>
      </c>
      <c r="DQ105" s="200">
        <f t="shared" si="306"/>
        <v>-34.298501926110049</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1283</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1283</v>
      </c>
      <c r="MI105">
        <v>3</v>
      </c>
      <c r="MJ105">
        <v>2</v>
      </c>
      <c r="MK105">
        <v>3</v>
      </c>
      <c r="ML105" s="139">
        <v>43979.466743999998</v>
      </c>
      <c r="MM105" s="139"/>
      <c r="MN105" s="200">
        <v>0</v>
      </c>
      <c r="MO105" s="200"/>
      <c r="MP105" s="200"/>
      <c r="MQ105" s="200">
        <v>0</v>
      </c>
      <c r="MR105" s="200">
        <v>0</v>
      </c>
      <c r="MT105">
        <v>0</v>
      </c>
      <c r="MV105">
        <v>1</v>
      </c>
      <c r="MX105">
        <v>1</v>
      </c>
      <c r="NA105">
        <v>1</v>
      </c>
      <c r="NC105">
        <v>0</v>
      </c>
      <c r="NF105" s="118" t="s">
        <v>1189</v>
      </c>
      <c r="NG105">
        <v>50</v>
      </c>
      <c r="NH105" t="s">
        <v>1283</v>
      </c>
      <c r="NI105">
        <v>3</v>
      </c>
      <c r="NJ105">
        <v>2</v>
      </c>
      <c r="NK105">
        <v>3</v>
      </c>
      <c r="NL105" s="139">
        <v>44504.250477000001</v>
      </c>
      <c r="NM105" s="139"/>
      <c r="NN105" s="200">
        <v>0</v>
      </c>
      <c r="NO105" s="200"/>
      <c r="NP105" s="200"/>
      <c r="NQ105" s="200">
        <v>0</v>
      </c>
      <c r="NR105" s="200">
        <v>0</v>
      </c>
      <c r="NT105">
        <v>0</v>
      </c>
      <c r="NV105">
        <v>1</v>
      </c>
      <c r="NX105">
        <v>1</v>
      </c>
      <c r="OA105">
        <v>1</v>
      </c>
      <c r="OC105">
        <v>0</v>
      </c>
      <c r="OF105" s="118" t="s">
        <v>1189</v>
      </c>
      <c r="OG105">
        <v>50</v>
      </c>
      <c r="OH105" t="s">
        <v>1283</v>
      </c>
      <c r="OI105">
        <v>3</v>
      </c>
      <c r="OJ105">
        <v>2</v>
      </c>
      <c r="OK105">
        <v>3</v>
      </c>
      <c r="OL105" s="139">
        <v>44504.250477000001</v>
      </c>
      <c r="OM105" s="139"/>
      <c r="ON105" s="200">
        <v>0</v>
      </c>
      <c r="OO105" s="200"/>
      <c r="OP105" s="200"/>
      <c r="OQ105" s="200">
        <v>0</v>
      </c>
      <c r="OR105" s="200">
        <v>0</v>
      </c>
      <c r="OT105">
        <f t="shared" si="307"/>
        <v>0</v>
      </c>
      <c r="OV105">
        <v>1</v>
      </c>
      <c r="OX105">
        <v>1</v>
      </c>
      <c r="PA105">
        <f t="shared" si="339"/>
        <v>1</v>
      </c>
      <c r="PC105">
        <f t="shared" si="340"/>
        <v>0</v>
      </c>
      <c r="PF105" s="118" t="s">
        <v>1189</v>
      </c>
      <c r="PG105">
        <v>50</v>
      </c>
      <c r="PH105" t="str">
        <f t="shared" si="341"/>
        <v>FALSE</v>
      </c>
      <c r="PI105">
        <f>ROUND(MARGIN!$J21,0)</f>
        <v>4</v>
      </c>
      <c r="PJ105">
        <f t="shared" si="342"/>
        <v>3</v>
      </c>
      <c r="PK105">
        <f t="shared" si="343"/>
        <v>4</v>
      </c>
      <c r="PL105" s="139">
        <f>PK105*10000*MARGIN!$G21/MARGIN!$D21</f>
        <v>54996.592499999999</v>
      </c>
      <c r="PM105" s="139"/>
      <c r="PN105" s="200">
        <f t="shared" si="344"/>
        <v>0</v>
      </c>
      <c r="PO105" s="200"/>
      <c r="PP105" s="200"/>
      <c r="PQ105" s="200">
        <f t="shared" si="311"/>
        <v>0</v>
      </c>
      <c r="PR105" s="200">
        <f t="shared" si="345"/>
        <v>0</v>
      </c>
      <c r="PT105">
        <f t="shared" si="313"/>
        <v>0</v>
      </c>
      <c r="PV105">
        <v>1</v>
      </c>
      <c r="PX105">
        <v>1</v>
      </c>
      <c r="QA105">
        <f t="shared" si="346"/>
        <v>1</v>
      </c>
      <c r="QC105">
        <f t="shared" si="347"/>
        <v>0</v>
      </c>
      <c r="QF105" s="118" t="s">
        <v>1189</v>
      </c>
      <c r="QG105">
        <v>50</v>
      </c>
      <c r="QH105" t="str">
        <f t="shared" si="348"/>
        <v>FALSE</v>
      </c>
      <c r="QI105">
        <f>ROUND(MARGIN!$J21,0)</f>
        <v>4</v>
      </c>
      <c r="QJ105">
        <f t="shared" si="349"/>
        <v>3</v>
      </c>
      <c r="QK105">
        <f t="shared" si="350"/>
        <v>4</v>
      </c>
      <c r="QL105" s="139">
        <f>QK105*10000*MARGIN!$G21/MARGIN!$D21</f>
        <v>54996.592499999999</v>
      </c>
      <c r="QM105" s="139"/>
      <c r="QN105" s="200">
        <f t="shared" si="351"/>
        <v>0</v>
      </c>
      <c r="QO105" s="200"/>
      <c r="QP105" s="200"/>
      <c r="QQ105" s="200">
        <f t="shared" si="317"/>
        <v>0</v>
      </c>
      <c r="QR105" s="200">
        <f t="shared" si="352"/>
        <v>0</v>
      </c>
      <c r="QT105">
        <f t="shared" si="319"/>
        <v>0</v>
      </c>
      <c r="QV105">
        <v>1</v>
      </c>
      <c r="QX105">
        <v>1</v>
      </c>
      <c r="RA105">
        <f t="shared" si="353"/>
        <v>1</v>
      </c>
      <c r="RC105">
        <f t="shared" si="354"/>
        <v>0</v>
      </c>
      <c r="RF105" s="118" t="s">
        <v>1189</v>
      </c>
      <c r="RG105">
        <v>50</v>
      </c>
      <c r="RH105" t="str">
        <f t="shared" si="355"/>
        <v>FALSE</v>
      </c>
      <c r="RI105">
        <f>ROUND(MARGIN!$J21,0)</f>
        <v>4</v>
      </c>
      <c r="RJ105">
        <f t="shared" si="356"/>
        <v>3</v>
      </c>
      <c r="RK105">
        <f t="shared" si="357"/>
        <v>4</v>
      </c>
      <c r="RL105" s="139">
        <f>RK105*10000*MARGIN!$G21/MARGIN!$D21</f>
        <v>54996.592499999999</v>
      </c>
      <c r="RM105" s="139"/>
      <c r="RN105" s="200">
        <f t="shared" si="358"/>
        <v>0</v>
      </c>
      <c r="RO105" s="200"/>
      <c r="RP105" s="200"/>
      <c r="RQ105" s="200">
        <f t="shared" si="323"/>
        <v>0</v>
      </c>
      <c r="RR105" s="200">
        <f t="shared" si="359"/>
        <v>0</v>
      </c>
    </row>
    <row r="106" spans="1:486" x14ac:dyDescent="0.25">
      <c r="A106" t="s">
        <v>1179</v>
      </c>
      <c r="B106" s="167" t="s">
        <v>26</v>
      </c>
      <c r="D106" s="118" t="s">
        <v>788</v>
      </c>
      <c r="E106">
        <v>50</v>
      </c>
      <c r="F106" t="e">
        <f>IF(#REF!="","FALSE","TRUE")</f>
        <v>#REF!</v>
      </c>
      <c r="G106">
        <f>ROUND(MARGIN!$J30,0)</f>
        <v>4</v>
      </c>
      <c r="I106" t="e">
        <f>-#REF!+J106</f>
        <v>#REF!</v>
      </c>
      <c r="J106">
        <v>1</v>
      </c>
      <c r="K106" s="118" t="s">
        <v>788</v>
      </c>
      <c r="L106">
        <v>50</v>
      </c>
      <c r="M106" t="str">
        <f t="shared" si="273"/>
        <v>TRUE</v>
      </c>
      <c r="N106">
        <f>ROUND(MARGIN!$J30,0)</f>
        <v>4</v>
      </c>
      <c r="P106">
        <f t="shared" si="274"/>
        <v>0</v>
      </c>
      <c r="Q106">
        <v>1</v>
      </c>
      <c r="T106" s="118" t="s">
        <v>788</v>
      </c>
      <c r="U106">
        <v>50</v>
      </c>
      <c r="V106" t="str">
        <f t="shared" si="275"/>
        <v>TRUE</v>
      </c>
      <c r="W106">
        <f>ROUND(MARGIN!$J30,0)</f>
        <v>4</v>
      </c>
      <c r="Z106">
        <f t="shared" si="276"/>
        <v>0</v>
      </c>
      <c r="AA106">
        <v>1</v>
      </c>
      <c r="AD106" s="118" t="s">
        <v>962</v>
      </c>
      <c r="AE106">
        <v>50</v>
      </c>
      <c r="AF106" t="str">
        <f t="shared" si="277"/>
        <v>TRUE</v>
      </c>
      <c r="AG106">
        <f>ROUND(MARGIN!$J30,0)</f>
        <v>4</v>
      </c>
      <c r="AH106">
        <f t="shared" si="278"/>
        <v>4</v>
      </c>
      <c r="AK106">
        <f t="shared" si="279"/>
        <v>0</v>
      </c>
      <c r="AL106">
        <v>1</v>
      </c>
      <c r="AO106" s="118" t="s">
        <v>962</v>
      </c>
      <c r="AP106">
        <v>50</v>
      </c>
      <c r="AQ106" t="str">
        <f t="shared" si="280"/>
        <v>TRUE</v>
      </c>
      <c r="AR106">
        <f>ROUND(MARGIN!$J30,0)</f>
        <v>4</v>
      </c>
      <c r="AS106">
        <f t="shared" si="281"/>
        <v>4</v>
      </c>
      <c r="AV106">
        <f t="shared" si="282"/>
        <v>0</v>
      </c>
      <c r="AW106">
        <v>1</v>
      </c>
      <c r="AZ106" s="118" t="s">
        <v>962</v>
      </c>
      <c r="BA106">
        <v>50</v>
      </c>
      <c r="BB106" t="str">
        <f t="shared" si="283"/>
        <v>TRUE</v>
      </c>
      <c r="BC106">
        <f>ROUND(MARGIN!$J30,0)</f>
        <v>4</v>
      </c>
      <c r="BD106">
        <f t="shared" si="284"/>
        <v>4</v>
      </c>
      <c r="BG106">
        <f t="shared" si="285"/>
        <v>-1</v>
      </c>
      <c r="BL106" s="118" t="s">
        <v>962</v>
      </c>
      <c r="BM106">
        <v>50</v>
      </c>
      <c r="BN106" t="str">
        <f t="shared" si="286"/>
        <v>FALSE</v>
      </c>
      <c r="BO106">
        <f>ROUND(MARGIN!$J30,0)</f>
        <v>4</v>
      </c>
      <c r="BP106">
        <f t="shared" si="287"/>
        <v>4</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4</v>
      </c>
      <c r="CE106">
        <f t="shared" si="292"/>
        <v>3</v>
      </c>
      <c r="CF106">
        <f t="shared" si="325"/>
        <v>4</v>
      </c>
      <c r="CG106" s="139">
        <f>CF106*10000*MARGIN!$G22/MARGIN!$D22</f>
        <v>55027.150673357311</v>
      </c>
      <c r="CH106" s="145">
        <f t="shared" si="293"/>
        <v>-428.91211482057048</v>
      </c>
      <c r="CI106" s="145">
        <f t="shared" si="294"/>
        <v>-428.91211482057048</v>
      </c>
      <c r="CK106">
        <f t="shared" si="295"/>
        <v>-2</v>
      </c>
      <c r="CL106">
        <v>-1</v>
      </c>
      <c r="CM106">
        <v>1</v>
      </c>
      <c r="CN106">
        <v>-1</v>
      </c>
      <c r="CO106">
        <f t="shared" si="296"/>
        <v>1</v>
      </c>
      <c r="CP106">
        <f t="shared" si="297"/>
        <v>0</v>
      </c>
      <c r="CQ106">
        <v>-1.114491209E-2</v>
      </c>
      <c r="CR106" s="118" t="s">
        <v>1189</v>
      </c>
      <c r="CS106">
        <v>50</v>
      </c>
      <c r="CT106" t="str">
        <f t="shared" si="298"/>
        <v>TRUE</v>
      </c>
      <c r="CU106">
        <f>ROUND(MARGIN!$J22,0)</f>
        <v>4</v>
      </c>
      <c r="CV106">
        <f t="shared" si="326"/>
        <v>3</v>
      </c>
      <c r="CW106">
        <f t="shared" si="327"/>
        <v>4</v>
      </c>
      <c r="CX106" s="139">
        <f>CW106*10000*MARGIN!$G22/MARGIN!$D22</f>
        <v>55027.150673357311</v>
      </c>
      <c r="CY106" s="200">
        <f t="shared" si="299"/>
        <v>613.27275681775154</v>
      </c>
      <c r="CZ106" s="200">
        <f t="shared" si="300"/>
        <v>-613.27275681775154</v>
      </c>
      <c r="DB106">
        <f t="shared" si="301"/>
        <v>0</v>
      </c>
      <c r="DC106">
        <v>-1</v>
      </c>
      <c r="DD106">
        <v>1</v>
      </c>
      <c r="DE106">
        <v>1</v>
      </c>
      <c r="DF106">
        <f t="shared" si="302"/>
        <v>0</v>
      </c>
      <c r="DG106">
        <f t="shared" si="303"/>
        <v>1</v>
      </c>
      <c r="DH106">
        <v>1.7130620985E-3</v>
      </c>
      <c r="DI106" s="118" t="s">
        <v>1189</v>
      </c>
      <c r="DJ106">
        <v>50</v>
      </c>
      <c r="DK106" t="str">
        <f t="shared" si="304"/>
        <v>TRUE</v>
      </c>
      <c r="DL106">
        <f>ROUND(MARGIN!$J22,0)</f>
        <v>4</v>
      </c>
      <c r="DM106">
        <f t="shared" si="328"/>
        <v>3</v>
      </c>
      <c r="DN106">
        <f t="shared" si="329"/>
        <v>4</v>
      </c>
      <c r="DO106" s="139">
        <f>DN106*10000*MARGIN!$G22/MARGIN!$D22</f>
        <v>55027.150673357311</v>
      </c>
      <c r="DP106" s="200">
        <f t="shared" si="305"/>
        <v>-94.264926206977165</v>
      </c>
      <c r="DQ106" s="200">
        <f t="shared" si="306"/>
        <v>94.264926206977165</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1283</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1283</v>
      </c>
      <c r="MI106">
        <v>3</v>
      </c>
      <c r="MJ106">
        <v>2</v>
      </c>
      <c r="MK106">
        <v>3</v>
      </c>
      <c r="ML106" s="139">
        <v>43997.172792283389</v>
      </c>
      <c r="MM106" s="139"/>
      <c r="MN106" s="200">
        <v>0</v>
      </c>
      <c r="MO106" s="200"/>
      <c r="MP106" s="200"/>
      <c r="MQ106" s="200">
        <v>0</v>
      </c>
      <c r="MR106" s="200">
        <v>0</v>
      </c>
      <c r="MT106">
        <v>0</v>
      </c>
      <c r="MV106">
        <v>1</v>
      </c>
      <c r="MX106">
        <v>1</v>
      </c>
      <c r="NA106">
        <v>1</v>
      </c>
      <c r="NC106">
        <v>0</v>
      </c>
      <c r="NF106" s="118" t="s">
        <v>1189</v>
      </c>
      <c r="NG106">
        <v>50</v>
      </c>
      <c r="NH106" t="s">
        <v>1283</v>
      </c>
      <c r="NI106">
        <v>3</v>
      </c>
      <c r="NJ106">
        <v>2</v>
      </c>
      <c r="NK106">
        <v>3</v>
      </c>
      <c r="NL106" s="139">
        <v>44626.407048568646</v>
      </c>
      <c r="NM106" s="139"/>
      <c r="NN106" s="200">
        <v>0</v>
      </c>
      <c r="NO106" s="200"/>
      <c r="NP106" s="200"/>
      <c r="NQ106" s="200">
        <v>0</v>
      </c>
      <c r="NR106" s="200">
        <v>0</v>
      </c>
      <c r="NT106">
        <v>0</v>
      </c>
      <c r="NV106">
        <v>1</v>
      </c>
      <c r="NX106">
        <v>1</v>
      </c>
      <c r="OA106">
        <v>1</v>
      </c>
      <c r="OC106">
        <v>0</v>
      </c>
      <c r="OF106" s="118" t="s">
        <v>1189</v>
      </c>
      <c r="OG106">
        <v>50</v>
      </c>
      <c r="OH106" t="s">
        <v>1283</v>
      </c>
      <c r="OI106">
        <v>3</v>
      </c>
      <c r="OJ106">
        <v>2</v>
      </c>
      <c r="OK106">
        <v>3</v>
      </c>
      <c r="OL106" s="139">
        <v>44626.407048568646</v>
      </c>
      <c r="OM106" s="139"/>
      <c r="ON106" s="200">
        <v>0</v>
      </c>
      <c r="OO106" s="200"/>
      <c r="OP106" s="200"/>
      <c r="OQ106" s="200">
        <v>0</v>
      </c>
      <c r="OR106" s="200">
        <v>0</v>
      </c>
      <c r="OT106">
        <f t="shared" si="307"/>
        <v>0</v>
      </c>
      <c r="OV106">
        <v>1</v>
      </c>
      <c r="OX106">
        <v>1</v>
      </c>
      <c r="PA106">
        <f t="shared" si="339"/>
        <v>1</v>
      </c>
      <c r="PC106">
        <f t="shared" si="340"/>
        <v>0</v>
      </c>
      <c r="PF106" s="118" t="s">
        <v>1189</v>
      </c>
      <c r="PG106">
        <v>50</v>
      </c>
      <c r="PH106" t="str">
        <f t="shared" si="341"/>
        <v>FALSE</v>
      </c>
      <c r="PI106">
        <f>ROUND(MARGIN!$J22,0)</f>
        <v>4</v>
      </c>
      <c r="PJ106">
        <f t="shared" si="342"/>
        <v>3</v>
      </c>
      <c r="PK106">
        <f t="shared" si="343"/>
        <v>4</v>
      </c>
      <c r="PL106" s="139">
        <f>PK106*10000*MARGIN!$G22/MARGIN!$D22</f>
        <v>55027.150673357311</v>
      </c>
      <c r="PM106" s="139"/>
      <c r="PN106" s="200">
        <f t="shared" si="344"/>
        <v>0</v>
      </c>
      <c r="PO106" s="200"/>
      <c r="PP106" s="200"/>
      <c r="PQ106" s="200">
        <f t="shared" si="311"/>
        <v>0</v>
      </c>
      <c r="PR106" s="200">
        <f t="shared" si="345"/>
        <v>0</v>
      </c>
      <c r="PT106">
        <f t="shared" si="313"/>
        <v>0</v>
      </c>
      <c r="PV106">
        <v>1</v>
      </c>
      <c r="PX106">
        <v>1</v>
      </c>
      <c r="QA106">
        <f t="shared" si="346"/>
        <v>1</v>
      </c>
      <c r="QC106">
        <f t="shared" si="347"/>
        <v>0</v>
      </c>
      <c r="QF106" s="118" t="s">
        <v>1189</v>
      </c>
      <c r="QG106">
        <v>50</v>
      </c>
      <c r="QH106" t="str">
        <f t="shared" si="348"/>
        <v>FALSE</v>
      </c>
      <c r="QI106">
        <f>ROUND(MARGIN!$J22,0)</f>
        <v>4</v>
      </c>
      <c r="QJ106">
        <f t="shared" si="349"/>
        <v>3</v>
      </c>
      <c r="QK106">
        <f t="shared" si="350"/>
        <v>4</v>
      </c>
      <c r="QL106" s="139">
        <f>QK106*10000*MARGIN!$G22/MARGIN!$D22</f>
        <v>55027.150673357311</v>
      </c>
      <c r="QM106" s="139"/>
      <c r="QN106" s="200">
        <f t="shared" si="351"/>
        <v>0</v>
      </c>
      <c r="QO106" s="200"/>
      <c r="QP106" s="200"/>
      <c r="QQ106" s="200">
        <f t="shared" si="317"/>
        <v>0</v>
      </c>
      <c r="QR106" s="200">
        <f t="shared" si="352"/>
        <v>0</v>
      </c>
      <c r="QT106">
        <f t="shared" si="319"/>
        <v>0</v>
      </c>
      <c r="QV106">
        <v>1</v>
      </c>
      <c r="QX106">
        <v>1</v>
      </c>
      <c r="RA106">
        <f t="shared" si="353"/>
        <v>1</v>
      </c>
      <c r="RC106">
        <f t="shared" si="354"/>
        <v>0</v>
      </c>
      <c r="RF106" s="118" t="s">
        <v>1189</v>
      </c>
      <c r="RG106">
        <v>50</v>
      </c>
      <c r="RH106" t="str">
        <f t="shared" si="355"/>
        <v>FALSE</v>
      </c>
      <c r="RI106">
        <f>ROUND(MARGIN!$J22,0)</f>
        <v>4</v>
      </c>
      <c r="RJ106">
        <f t="shared" si="356"/>
        <v>3</v>
      </c>
      <c r="RK106">
        <f t="shared" si="357"/>
        <v>4</v>
      </c>
      <c r="RL106" s="139">
        <f>RK106*10000*MARGIN!$G22/MARGIN!$D22</f>
        <v>55027.150673357311</v>
      </c>
      <c r="RM106" s="139"/>
      <c r="RN106" s="200">
        <f t="shared" si="358"/>
        <v>0</v>
      </c>
      <c r="RO106" s="200"/>
      <c r="RP106" s="200"/>
      <c r="RQ106" s="200">
        <f t="shared" si="323"/>
        <v>0</v>
      </c>
      <c r="RR106" s="200">
        <f t="shared" si="359"/>
        <v>0</v>
      </c>
    </row>
    <row r="107" spans="1:486" x14ac:dyDescent="0.25">
      <c r="A107" t="s">
        <v>1182</v>
      </c>
      <c r="B107" s="167" t="s">
        <v>14</v>
      </c>
      <c r="D107" s="117" t="s">
        <v>788</v>
      </c>
      <c r="E107">
        <v>50</v>
      </c>
      <c r="F107" t="e">
        <f>IF(#REF!="","FALSE","TRUE")</f>
        <v>#REF!</v>
      </c>
      <c r="G107">
        <f>ROUND(MARGIN!$J33,0)</f>
        <v>6</v>
      </c>
      <c r="I107" t="e">
        <f>-#REF!+J107</f>
        <v>#REF!</v>
      </c>
      <c r="J107">
        <v>1</v>
      </c>
      <c r="K107" s="117" t="s">
        <v>788</v>
      </c>
      <c r="L107">
        <v>50</v>
      </c>
      <c r="M107" t="str">
        <f t="shared" si="273"/>
        <v>TRUE</v>
      </c>
      <c r="N107">
        <f>ROUND(MARGIN!$J33,0)</f>
        <v>6</v>
      </c>
      <c r="P107">
        <f t="shared" si="274"/>
        <v>-2</v>
      </c>
      <c r="Q107">
        <v>-1</v>
      </c>
      <c r="S107" t="str">
        <f>FORECAST!$B$51</f>
        <v>High: Nov//Low: Mar or Sept</v>
      </c>
      <c r="T107" s="117" t="s">
        <v>788</v>
      </c>
      <c r="U107">
        <v>50</v>
      </c>
      <c r="V107" t="str">
        <f t="shared" si="275"/>
        <v>TRUE</v>
      </c>
      <c r="W107">
        <f>ROUND(MARGIN!$J33,0)</f>
        <v>6</v>
      </c>
      <c r="Z107">
        <f t="shared" si="276"/>
        <v>0</v>
      </c>
      <c r="AA107">
        <v>-1</v>
      </c>
      <c r="AC107" t="s">
        <v>140</v>
      </c>
      <c r="AD107" s="117" t="s">
        <v>962</v>
      </c>
      <c r="AE107">
        <v>50</v>
      </c>
      <c r="AF107" t="str">
        <f t="shared" si="277"/>
        <v>TRUE</v>
      </c>
      <c r="AG107">
        <f>ROUND(MARGIN!$J33,0)</f>
        <v>6</v>
      </c>
      <c r="AH107">
        <f t="shared" si="278"/>
        <v>6</v>
      </c>
      <c r="AK107">
        <f t="shared" si="279"/>
        <v>0</v>
      </c>
      <c r="AL107">
        <v>-1</v>
      </c>
      <c r="AN107" t="s">
        <v>140</v>
      </c>
      <c r="AO107" s="117" t="s">
        <v>962</v>
      </c>
      <c r="AP107">
        <v>50</v>
      </c>
      <c r="AQ107" t="str">
        <f t="shared" si="280"/>
        <v>TRUE</v>
      </c>
      <c r="AR107">
        <f>ROUND(MARGIN!$J33,0)</f>
        <v>6</v>
      </c>
      <c r="AS107">
        <f t="shared" si="281"/>
        <v>6</v>
      </c>
      <c r="AV107">
        <f t="shared" si="282"/>
        <v>2</v>
      </c>
      <c r="AW107">
        <v>1</v>
      </c>
      <c r="AY107" t="s">
        <v>140</v>
      </c>
      <c r="AZ107" s="117" t="s">
        <v>962</v>
      </c>
      <c r="BA107">
        <v>50</v>
      </c>
      <c r="BB107" t="str">
        <f t="shared" si="283"/>
        <v>TRUE</v>
      </c>
      <c r="BC107">
        <f>ROUND(MARGIN!$J33,0)</f>
        <v>6</v>
      </c>
      <c r="BD107">
        <f t="shared" si="284"/>
        <v>6</v>
      </c>
      <c r="BG107">
        <f t="shared" si="285"/>
        <v>-1</v>
      </c>
      <c r="BK107" t="s">
        <v>140</v>
      </c>
      <c r="BL107" s="117" t="s">
        <v>962</v>
      </c>
      <c r="BM107">
        <v>50</v>
      </c>
      <c r="BN107" t="str">
        <f t="shared" si="286"/>
        <v>FALSE</v>
      </c>
      <c r="BO107">
        <f>ROUND(MARGIN!$J33,0)</f>
        <v>6</v>
      </c>
      <c r="BP107">
        <f t="shared" si="287"/>
        <v>6</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4</v>
      </c>
      <c r="CE107">
        <f t="shared" si="292"/>
        <v>3</v>
      </c>
      <c r="CF107">
        <f t="shared" si="325"/>
        <v>4</v>
      </c>
      <c r="CG107" s="139">
        <f>CF107*10000*MARGIN!$G23/MARGIN!$D23</f>
        <v>55028.800000000003</v>
      </c>
      <c r="CH107" s="145">
        <f t="shared" si="293"/>
        <v>-407.53594341595942</v>
      </c>
      <c r="CI107" s="145">
        <f t="shared" si="294"/>
        <v>407.53594341595942</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4</v>
      </c>
      <c r="CV107">
        <f t="shared" si="326"/>
        <v>5</v>
      </c>
      <c r="CW107">
        <f t="shared" si="327"/>
        <v>4</v>
      </c>
      <c r="CX107" s="139">
        <f>CW107*10000*MARGIN!$G23/MARGIN!$D23</f>
        <v>55028.800000000003</v>
      </c>
      <c r="CY107" s="200">
        <f t="shared" si="299"/>
        <v>-338.25299357108963</v>
      </c>
      <c r="CZ107" s="200">
        <f t="shared" si="300"/>
        <v>-338.25299357108963</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4</v>
      </c>
      <c r="DM107">
        <f t="shared" si="328"/>
        <v>5</v>
      </c>
      <c r="DN107">
        <f t="shared" si="329"/>
        <v>4</v>
      </c>
      <c r="DO107" s="139">
        <f>DN107*10000*MARGIN!$G23/MARGIN!$D23</f>
        <v>55028.800000000003</v>
      </c>
      <c r="DP107" s="200">
        <f t="shared" si="305"/>
        <v>-397.13273262445631</v>
      </c>
      <c r="DQ107" s="200">
        <f t="shared" si="306"/>
        <v>-397.13273262445631</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1283</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1283</v>
      </c>
      <c r="MI107">
        <v>3</v>
      </c>
      <c r="MJ107">
        <v>2</v>
      </c>
      <c r="MK107">
        <v>3</v>
      </c>
      <c r="ML107" s="139">
        <v>43991.4</v>
      </c>
      <c r="MM107" s="139"/>
      <c r="MN107" s="200">
        <v>0</v>
      </c>
      <c r="MO107" s="200"/>
      <c r="MP107" s="200"/>
      <c r="MQ107" s="200">
        <v>0</v>
      </c>
      <c r="MR107" s="200">
        <v>0</v>
      </c>
      <c r="MT107">
        <v>0</v>
      </c>
      <c r="MV107">
        <v>1</v>
      </c>
      <c r="MX107">
        <v>1</v>
      </c>
      <c r="NA107">
        <v>1</v>
      </c>
      <c r="NC107">
        <v>0</v>
      </c>
      <c r="NF107" s="117" t="s">
        <v>1189</v>
      </c>
      <c r="NG107">
        <v>50</v>
      </c>
      <c r="NH107" t="s">
        <v>1283</v>
      </c>
      <c r="NI107">
        <v>3</v>
      </c>
      <c r="NJ107">
        <v>2</v>
      </c>
      <c r="NK107">
        <v>3</v>
      </c>
      <c r="NL107" s="139">
        <v>44604</v>
      </c>
      <c r="NM107" s="139"/>
      <c r="NN107" s="200">
        <v>0</v>
      </c>
      <c r="NO107" s="200"/>
      <c r="NP107" s="200"/>
      <c r="NQ107" s="200">
        <v>0</v>
      </c>
      <c r="NR107" s="200">
        <v>0</v>
      </c>
      <c r="NT107">
        <v>0</v>
      </c>
      <c r="NV107">
        <v>1</v>
      </c>
      <c r="NX107">
        <v>1</v>
      </c>
      <c r="OA107">
        <v>1</v>
      </c>
      <c r="OC107">
        <v>0</v>
      </c>
      <c r="OF107" s="117" t="s">
        <v>1189</v>
      </c>
      <c r="OG107">
        <v>50</v>
      </c>
      <c r="OH107" t="s">
        <v>1283</v>
      </c>
      <c r="OI107">
        <v>3</v>
      </c>
      <c r="OJ107">
        <v>2</v>
      </c>
      <c r="OK107">
        <v>3</v>
      </c>
      <c r="OL107" s="139">
        <v>44604</v>
      </c>
      <c r="OM107" s="139"/>
      <c r="ON107" s="200">
        <v>0</v>
      </c>
      <c r="OO107" s="200"/>
      <c r="OP107" s="200"/>
      <c r="OQ107" s="200">
        <v>0</v>
      </c>
      <c r="OR107" s="200">
        <v>0</v>
      </c>
      <c r="OT107">
        <f t="shared" si="307"/>
        <v>0</v>
      </c>
      <c r="OV107">
        <v>1</v>
      </c>
      <c r="OX107">
        <v>1</v>
      </c>
      <c r="PA107">
        <f t="shared" si="339"/>
        <v>1</v>
      </c>
      <c r="PC107">
        <f t="shared" si="340"/>
        <v>0</v>
      </c>
      <c r="PF107" s="117" t="s">
        <v>1189</v>
      </c>
      <c r="PG107">
        <v>50</v>
      </c>
      <c r="PH107" t="str">
        <f t="shared" si="341"/>
        <v>FALSE</v>
      </c>
      <c r="PI107">
        <f>ROUND(MARGIN!$J23,0)</f>
        <v>4</v>
      </c>
      <c r="PJ107">
        <f t="shared" si="342"/>
        <v>3</v>
      </c>
      <c r="PK107">
        <f t="shared" si="343"/>
        <v>4</v>
      </c>
      <c r="PL107" s="139">
        <f>PK107*10000*MARGIN!$G23/MARGIN!$D23</f>
        <v>55028.800000000003</v>
      </c>
      <c r="PM107" s="139"/>
      <c r="PN107" s="200">
        <f t="shared" si="344"/>
        <v>0</v>
      </c>
      <c r="PO107" s="200"/>
      <c r="PP107" s="200"/>
      <c r="PQ107" s="200">
        <f t="shared" si="311"/>
        <v>0</v>
      </c>
      <c r="PR107" s="200">
        <f t="shared" si="345"/>
        <v>0</v>
      </c>
      <c r="PT107">
        <f t="shared" si="313"/>
        <v>0</v>
      </c>
      <c r="PV107">
        <v>1</v>
      </c>
      <c r="PX107">
        <v>1</v>
      </c>
      <c r="QA107">
        <f t="shared" si="346"/>
        <v>1</v>
      </c>
      <c r="QC107">
        <f t="shared" si="347"/>
        <v>0</v>
      </c>
      <c r="QF107" s="117" t="s">
        <v>1189</v>
      </c>
      <c r="QG107">
        <v>50</v>
      </c>
      <c r="QH107" t="str">
        <f t="shared" si="348"/>
        <v>FALSE</v>
      </c>
      <c r="QI107">
        <f>ROUND(MARGIN!$J23,0)</f>
        <v>4</v>
      </c>
      <c r="QJ107">
        <f t="shared" si="349"/>
        <v>3</v>
      </c>
      <c r="QK107">
        <f t="shared" si="350"/>
        <v>4</v>
      </c>
      <c r="QL107" s="139">
        <f>QK107*10000*MARGIN!$G23/MARGIN!$D23</f>
        <v>55028.800000000003</v>
      </c>
      <c r="QM107" s="139"/>
      <c r="QN107" s="200">
        <f t="shared" si="351"/>
        <v>0</v>
      </c>
      <c r="QO107" s="200"/>
      <c r="QP107" s="200"/>
      <c r="QQ107" s="200">
        <f t="shared" si="317"/>
        <v>0</v>
      </c>
      <c r="QR107" s="200">
        <f t="shared" si="352"/>
        <v>0</v>
      </c>
      <c r="QT107">
        <f t="shared" si="319"/>
        <v>0</v>
      </c>
      <c r="QV107">
        <v>1</v>
      </c>
      <c r="QX107">
        <v>1</v>
      </c>
      <c r="RA107">
        <f t="shared" si="353"/>
        <v>1</v>
      </c>
      <c r="RC107">
        <f t="shared" si="354"/>
        <v>0</v>
      </c>
      <c r="RF107" s="117" t="s">
        <v>1189</v>
      </c>
      <c r="RG107">
        <v>50</v>
      </c>
      <c r="RH107" t="str">
        <f t="shared" si="355"/>
        <v>FALSE</v>
      </c>
      <c r="RI107">
        <f>ROUND(MARGIN!$J23,0)</f>
        <v>4</v>
      </c>
      <c r="RJ107">
        <f t="shared" si="356"/>
        <v>3</v>
      </c>
      <c r="RK107">
        <f t="shared" si="357"/>
        <v>4</v>
      </c>
      <c r="RL107" s="139">
        <f>RK107*10000*MARGIN!$G23/MARGIN!$D23</f>
        <v>55028.800000000003</v>
      </c>
      <c r="RM107" s="139"/>
      <c r="RN107" s="200">
        <f t="shared" si="358"/>
        <v>0</v>
      </c>
      <c r="RO107" s="200"/>
      <c r="RP107" s="200"/>
      <c r="RQ107" s="200">
        <f t="shared" si="323"/>
        <v>0</v>
      </c>
      <c r="RR107" s="200">
        <f t="shared" si="359"/>
        <v>0</v>
      </c>
    </row>
    <row r="108" spans="1:486" x14ac:dyDescent="0.25">
      <c r="A108" t="s">
        <v>1180</v>
      </c>
      <c r="B108" s="167" t="s">
        <v>6</v>
      </c>
      <c r="D108" s="117" t="s">
        <v>788</v>
      </c>
      <c r="E108">
        <v>50</v>
      </c>
      <c r="F108" t="e">
        <f>IF(#REF!="","FALSE","TRUE")</f>
        <v>#REF!</v>
      </c>
      <c r="G108">
        <f>ROUND(MARGIN!$J31,0)</f>
        <v>4</v>
      </c>
      <c r="I108" t="e">
        <f>-#REF!+J108</f>
        <v>#REF!</v>
      </c>
      <c r="J108">
        <v>1</v>
      </c>
      <c r="K108" s="117" t="s">
        <v>788</v>
      </c>
      <c r="L108">
        <v>50</v>
      </c>
      <c r="M108" t="str">
        <f t="shared" si="273"/>
        <v>TRUE</v>
      </c>
      <c r="N108">
        <f>ROUND(MARGIN!$J31,0)</f>
        <v>4</v>
      </c>
      <c r="P108">
        <f t="shared" si="274"/>
        <v>-2</v>
      </c>
      <c r="Q108">
        <v>-1</v>
      </c>
      <c r="S108" t="str">
        <f>FORECAST!B57</f>
        <v>High: Apr-Jun // Low: Oct-Nov</v>
      </c>
      <c r="T108" s="117" t="s">
        <v>788</v>
      </c>
      <c r="U108">
        <v>50</v>
      </c>
      <c r="V108" t="str">
        <f t="shared" si="275"/>
        <v>TRUE</v>
      </c>
      <c r="W108">
        <f>ROUND(MARGIN!$J31,0)</f>
        <v>4</v>
      </c>
      <c r="Z108">
        <f t="shared" si="276"/>
        <v>2</v>
      </c>
      <c r="AA108">
        <v>1</v>
      </c>
      <c r="AB108">
        <v>1</v>
      </c>
      <c r="AC108" t="s">
        <v>965</v>
      </c>
      <c r="AD108" s="117" t="s">
        <v>32</v>
      </c>
      <c r="AE108">
        <v>50</v>
      </c>
      <c r="AF108" t="str">
        <f t="shared" si="277"/>
        <v>TRUE</v>
      </c>
      <c r="AG108">
        <f>ROUND(MARGIN!$J31,0)</f>
        <v>4</v>
      </c>
      <c r="AH108">
        <f t="shared" si="278"/>
        <v>5</v>
      </c>
      <c r="AK108">
        <f t="shared" si="279"/>
        <v>0</v>
      </c>
      <c r="AL108">
        <v>1</v>
      </c>
      <c r="AM108">
        <v>1</v>
      </c>
      <c r="AN108" t="s">
        <v>965</v>
      </c>
      <c r="AO108" s="117" t="s">
        <v>32</v>
      </c>
      <c r="AP108">
        <v>50</v>
      </c>
      <c r="AQ108" t="str">
        <f t="shared" si="280"/>
        <v>TRUE</v>
      </c>
      <c r="AR108">
        <f>ROUND(MARGIN!$J31,0)</f>
        <v>4</v>
      </c>
      <c r="AS108">
        <f t="shared" si="281"/>
        <v>5</v>
      </c>
      <c r="AV108">
        <f t="shared" si="282"/>
        <v>0</v>
      </c>
      <c r="AW108">
        <v>1</v>
      </c>
      <c r="AY108" t="s">
        <v>965</v>
      </c>
      <c r="AZ108" s="118" t="s">
        <v>962</v>
      </c>
      <c r="BA108">
        <v>50</v>
      </c>
      <c r="BB108" t="str">
        <f t="shared" si="283"/>
        <v>TRUE</v>
      </c>
      <c r="BC108">
        <f>ROUND(MARGIN!$J31,0)</f>
        <v>4</v>
      </c>
      <c r="BD108">
        <f t="shared" si="284"/>
        <v>4</v>
      </c>
      <c r="BG108">
        <f t="shared" si="285"/>
        <v>-1</v>
      </c>
      <c r="BK108" t="s">
        <v>965</v>
      </c>
      <c r="BL108" s="118" t="s">
        <v>962</v>
      </c>
      <c r="BM108">
        <v>50</v>
      </c>
      <c r="BN108" t="str">
        <f t="shared" si="286"/>
        <v>FALSE</v>
      </c>
      <c r="BO108">
        <f>ROUND(MARGIN!$J31,0)</f>
        <v>4</v>
      </c>
      <c r="BP108">
        <f t="shared" si="287"/>
        <v>4</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4</v>
      </c>
      <c r="CE108">
        <f t="shared" si="292"/>
        <v>5</v>
      </c>
      <c r="CF108">
        <f t="shared" si="325"/>
        <v>4</v>
      </c>
      <c r="CG108" s="139">
        <f>CF108*10000*MARGIN!$G24/MARGIN!$D24</f>
        <v>55024.653674571506</v>
      </c>
      <c r="CH108" s="145">
        <f t="shared" si="293"/>
        <v>827.45684684550963</v>
      </c>
      <c r="CI108" s="145">
        <f t="shared" si="294"/>
        <v>827.45684684550963</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4</v>
      </c>
      <c r="CV108">
        <f t="shared" si="326"/>
        <v>5</v>
      </c>
      <c r="CW108">
        <f t="shared" si="327"/>
        <v>4</v>
      </c>
      <c r="CX108" s="139">
        <f>CW108*10000*MARGIN!$G24/MARGIN!$D24</f>
        <v>55024.653674571506</v>
      </c>
      <c r="CY108" s="200">
        <f t="shared" si="299"/>
        <v>-224.16634429835082</v>
      </c>
      <c r="CZ108" s="200">
        <f t="shared" si="300"/>
        <v>-224.16634429835082</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4</v>
      </c>
      <c r="DM108">
        <f t="shared" si="328"/>
        <v>5</v>
      </c>
      <c r="DN108">
        <f t="shared" si="329"/>
        <v>4</v>
      </c>
      <c r="DO108" s="139">
        <f>DN108*10000*MARGIN!$G24/MARGIN!$D24</f>
        <v>55024.653674571506</v>
      </c>
      <c r="DP108" s="200">
        <f t="shared" si="305"/>
        <v>-293.06886359997094</v>
      </c>
      <c r="DQ108" s="200">
        <f t="shared" si="306"/>
        <v>-293.06886359997094</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1283</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1283</v>
      </c>
      <c r="MI108">
        <v>3</v>
      </c>
      <c r="MJ108">
        <v>2</v>
      </c>
      <c r="MK108">
        <v>3</v>
      </c>
      <c r="ML108" s="139">
        <v>43994.987372771102</v>
      </c>
      <c r="MM108" s="139"/>
      <c r="MN108" s="200">
        <v>0</v>
      </c>
      <c r="MO108" s="200"/>
      <c r="MP108" s="200"/>
      <c r="MQ108" s="200">
        <v>0</v>
      </c>
      <c r="MR108" s="200">
        <v>0</v>
      </c>
      <c r="MT108">
        <v>0</v>
      </c>
      <c r="MV108">
        <v>1</v>
      </c>
      <c r="MX108">
        <v>1</v>
      </c>
      <c r="NA108">
        <v>1</v>
      </c>
      <c r="NC108">
        <v>0</v>
      </c>
      <c r="NF108" s="118" t="s">
        <v>1189</v>
      </c>
      <c r="NG108">
        <v>50</v>
      </c>
      <c r="NH108" t="s">
        <v>1283</v>
      </c>
      <c r="NI108">
        <v>3</v>
      </c>
      <c r="NJ108">
        <v>2</v>
      </c>
      <c r="NK108">
        <v>3</v>
      </c>
      <c r="NL108" s="139">
        <v>44554.500226142016</v>
      </c>
      <c r="NM108" s="139"/>
      <c r="NN108" s="200">
        <v>0</v>
      </c>
      <c r="NO108" s="200"/>
      <c r="NP108" s="200"/>
      <c r="NQ108" s="200">
        <v>0</v>
      </c>
      <c r="NR108" s="200">
        <v>0</v>
      </c>
      <c r="NT108">
        <v>0</v>
      </c>
      <c r="NV108">
        <v>1</v>
      </c>
      <c r="NX108">
        <v>1</v>
      </c>
      <c r="OA108">
        <v>1</v>
      </c>
      <c r="OC108">
        <v>0</v>
      </c>
      <c r="OF108" s="118" t="s">
        <v>1189</v>
      </c>
      <c r="OG108">
        <v>50</v>
      </c>
      <c r="OH108" t="s">
        <v>1283</v>
      </c>
      <c r="OI108">
        <v>3</v>
      </c>
      <c r="OJ108">
        <v>2</v>
      </c>
      <c r="OK108">
        <v>3</v>
      </c>
      <c r="OL108" s="139">
        <v>44554.500226142016</v>
      </c>
      <c r="OM108" s="139"/>
      <c r="ON108" s="200">
        <v>0</v>
      </c>
      <c r="OO108" s="200"/>
      <c r="OP108" s="200"/>
      <c r="OQ108" s="200">
        <v>0</v>
      </c>
      <c r="OR108" s="200">
        <v>0</v>
      </c>
      <c r="OT108">
        <f t="shared" si="307"/>
        <v>0</v>
      </c>
      <c r="OV108">
        <v>1</v>
      </c>
      <c r="OX108">
        <v>1</v>
      </c>
      <c r="PA108">
        <f t="shared" si="339"/>
        <v>1</v>
      </c>
      <c r="PC108">
        <f t="shared" si="340"/>
        <v>0</v>
      </c>
      <c r="PF108" s="118" t="s">
        <v>1189</v>
      </c>
      <c r="PG108">
        <v>50</v>
      </c>
      <c r="PH108" t="str">
        <f t="shared" si="341"/>
        <v>FALSE</v>
      </c>
      <c r="PI108">
        <f>ROUND(MARGIN!$J24,0)</f>
        <v>4</v>
      </c>
      <c r="PJ108">
        <f t="shared" si="342"/>
        <v>3</v>
      </c>
      <c r="PK108">
        <f t="shared" si="343"/>
        <v>4</v>
      </c>
      <c r="PL108" s="139">
        <f>PK108*10000*MARGIN!$G24/MARGIN!$D24</f>
        <v>55024.653674571506</v>
      </c>
      <c r="PM108" s="139"/>
      <c r="PN108" s="200">
        <f t="shared" si="344"/>
        <v>0</v>
      </c>
      <c r="PO108" s="200"/>
      <c r="PP108" s="200"/>
      <c r="PQ108" s="200">
        <f t="shared" si="311"/>
        <v>0</v>
      </c>
      <c r="PR108" s="200">
        <f t="shared" si="345"/>
        <v>0</v>
      </c>
      <c r="PT108">
        <f t="shared" si="313"/>
        <v>0</v>
      </c>
      <c r="PV108">
        <v>1</v>
      </c>
      <c r="PX108">
        <v>1</v>
      </c>
      <c r="QA108">
        <f t="shared" si="346"/>
        <v>1</v>
      </c>
      <c r="QC108">
        <f t="shared" si="347"/>
        <v>0</v>
      </c>
      <c r="QF108" s="118" t="s">
        <v>1189</v>
      </c>
      <c r="QG108">
        <v>50</v>
      </c>
      <c r="QH108" t="str">
        <f t="shared" si="348"/>
        <v>FALSE</v>
      </c>
      <c r="QI108">
        <f>ROUND(MARGIN!$J24,0)</f>
        <v>4</v>
      </c>
      <c r="QJ108">
        <f t="shared" si="349"/>
        <v>3</v>
      </c>
      <c r="QK108">
        <f t="shared" si="350"/>
        <v>4</v>
      </c>
      <c r="QL108" s="139">
        <f>QK108*10000*MARGIN!$G24/MARGIN!$D24</f>
        <v>55024.653674571506</v>
      </c>
      <c r="QM108" s="139"/>
      <c r="QN108" s="200">
        <f t="shared" si="351"/>
        <v>0</v>
      </c>
      <c r="QO108" s="200"/>
      <c r="QP108" s="200"/>
      <c r="QQ108" s="200">
        <f t="shared" si="317"/>
        <v>0</v>
      </c>
      <c r="QR108" s="200">
        <f t="shared" si="352"/>
        <v>0</v>
      </c>
      <c r="QT108">
        <f t="shared" si="319"/>
        <v>0</v>
      </c>
      <c r="QV108">
        <v>1</v>
      </c>
      <c r="QX108">
        <v>1</v>
      </c>
      <c r="RA108">
        <f t="shared" si="353"/>
        <v>1</v>
      </c>
      <c r="RC108">
        <f t="shared" si="354"/>
        <v>0</v>
      </c>
      <c r="RF108" s="118" t="s">
        <v>1189</v>
      </c>
      <c r="RG108">
        <v>50</v>
      </c>
      <c r="RH108" t="str">
        <f t="shared" si="355"/>
        <v>FALSE</v>
      </c>
      <c r="RI108">
        <f>ROUND(MARGIN!$J24,0)</f>
        <v>4</v>
      </c>
      <c r="RJ108">
        <f t="shared" si="356"/>
        <v>3</v>
      </c>
      <c r="RK108">
        <f t="shared" si="357"/>
        <v>4</v>
      </c>
      <c r="RL108" s="139">
        <f>RK108*10000*MARGIN!$G24/MARGIN!$D24</f>
        <v>55024.653674571506</v>
      </c>
      <c r="RM108" s="139"/>
      <c r="RN108" s="200">
        <f t="shared" si="358"/>
        <v>0</v>
      </c>
      <c r="RO108" s="200"/>
      <c r="RP108" s="200"/>
      <c r="RQ108" s="200">
        <f t="shared" si="323"/>
        <v>0</v>
      </c>
      <c r="RR108" s="200">
        <f t="shared" si="359"/>
        <v>0</v>
      </c>
    </row>
    <row r="109" spans="1:486" x14ac:dyDescent="0.25">
      <c r="A109" t="s">
        <v>1178</v>
      </c>
      <c r="B109" s="167" t="s">
        <v>24</v>
      </c>
      <c r="D109" s="117" t="s">
        <v>788</v>
      </c>
      <c r="E109">
        <v>50</v>
      </c>
      <c r="F109" t="e">
        <f>IF(#REF!="","FALSE","TRUE")</f>
        <v>#REF!</v>
      </c>
      <c r="G109">
        <f>ROUND(MARGIN!$J29,0)</f>
        <v>4</v>
      </c>
      <c r="I109" t="e">
        <f>-#REF!+J109</f>
        <v>#REF!</v>
      </c>
      <c r="J109">
        <v>1</v>
      </c>
      <c r="K109" s="117" t="s">
        <v>788</v>
      </c>
      <c r="L109">
        <v>50</v>
      </c>
      <c r="M109" t="str">
        <f t="shared" si="273"/>
        <v>TRUE</v>
      </c>
      <c r="N109">
        <f>ROUND(MARGIN!$J29,0)</f>
        <v>4</v>
      </c>
      <c r="P109">
        <f t="shared" si="274"/>
        <v>0</v>
      </c>
      <c r="Q109">
        <v>1</v>
      </c>
      <c r="T109" s="117" t="s">
        <v>788</v>
      </c>
      <c r="U109">
        <v>50</v>
      </c>
      <c r="V109" t="str">
        <f t="shared" si="275"/>
        <v>TRUE</v>
      </c>
      <c r="W109">
        <f>ROUND(MARGIN!$J29,0)</f>
        <v>4</v>
      </c>
      <c r="Z109">
        <f t="shared" si="276"/>
        <v>-2</v>
      </c>
      <c r="AA109">
        <v>-1</v>
      </c>
      <c r="AD109" s="117" t="s">
        <v>962</v>
      </c>
      <c r="AE109">
        <v>50</v>
      </c>
      <c r="AF109" t="str">
        <f t="shared" si="277"/>
        <v>TRUE</v>
      </c>
      <c r="AG109">
        <f>ROUND(MARGIN!$J29,0)</f>
        <v>4</v>
      </c>
      <c r="AH109">
        <f t="shared" si="278"/>
        <v>4</v>
      </c>
      <c r="AK109">
        <f t="shared" si="279"/>
        <v>2</v>
      </c>
      <c r="AL109">
        <v>1</v>
      </c>
      <c r="AO109" s="117" t="s">
        <v>962</v>
      </c>
      <c r="AP109">
        <v>50</v>
      </c>
      <c r="AQ109" t="str">
        <f t="shared" si="280"/>
        <v>TRUE</v>
      </c>
      <c r="AR109">
        <f>ROUND(MARGIN!$J29,0)</f>
        <v>4</v>
      </c>
      <c r="AS109">
        <f t="shared" si="281"/>
        <v>4</v>
      </c>
      <c r="AV109">
        <f t="shared" si="282"/>
        <v>-2</v>
      </c>
      <c r="AW109">
        <v>-1</v>
      </c>
      <c r="AZ109" s="117" t="s">
        <v>962</v>
      </c>
      <c r="BA109">
        <v>50</v>
      </c>
      <c r="BB109" t="str">
        <f t="shared" si="283"/>
        <v>TRUE</v>
      </c>
      <c r="BC109">
        <f>ROUND(MARGIN!$J29,0)</f>
        <v>4</v>
      </c>
      <c r="BD109">
        <f t="shared" si="284"/>
        <v>4</v>
      </c>
      <c r="BG109">
        <f t="shared" si="285"/>
        <v>1</v>
      </c>
      <c r="BL109" s="117" t="s">
        <v>962</v>
      </c>
      <c r="BM109">
        <v>50</v>
      </c>
      <c r="BN109" t="str">
        <f t="shared" si="286"/>
        <v>FALSE</v>
      </c>
      <c r="BO109">
        <f>ROUND(MARGIN!$J29,0)</f>
        <v>4</v>
      </c>
      <c r="BP109">
        <f t="shared" si="287"/>
        <v>4</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4</v>
      </c>
      <c r="CE109">
        <f t="shared" si="292"/>
        <v>3</v>
      </c>
      <c r="CF109">
        <f t="shared" si="325"/>
        <v>4</v>
      </c>
      <c r="CG109" s="139">
        <f>CF109*10000*MARGIN!$G25/MARGIN!$D25</f>
        <v>55026.192147756112</v>
      </c>
      <c r="CH109" s="145">
        <f t="shared" si="293"/>
        <v>-262.58599497461398</v>
      </c>
      <c r="CI109" s="145">
        <f t="shared" si="294"/>
        <v>-262.58599497461398</v>
      </c>
      <c r="CK109">
        <f t="shared" si="295"/>
        <v>0</v>
      </c>
      <c r="CL109">
        <v>1</v>
      </c>
      <c r="CM109">
        <v>1</v>
      </c>
      <c r="CN109">
        <v>-1</v>
      </c>
      <c r="CO109">
        <f t="shared" si="296"/>
        <v>0</v>
      </c>
      <c r="CP109">
        <f t="shared" si="297"/>
        <v>0</v>
      </c>
      <c r="CQ109">
        <v>-1.54596930413E-2</v>
      </c>
      <c r="CR109" s="117" t="s">
        <v>1189</v>
      </c>
      <c r="CS109">
        <v>50</v>
      </c>
      <c r="CT109" t="str">
        <f t="shared" si="298"/>
        <v>TRUE</v>
      </c>
      <c r="CU109">
        <f>ROUND(MARGIN!$J25,0)</f>
        <v>4</v>
      </c>
      <c r="CV109">
        <f t="shared" si="326"/>
        <v>5</v>
      </c>
      <c r="CW109">
        <f t="shared" si="327"/>
        <v>4</v>
      </c>
      <c r="CX109" s="139">
        <f>CW109*10000*MARGIN!$G25/MARGIN!$D25</f>
        <v>55026.192147756112</v>
      </c>
      <c r="CY109" s="200">
        <f t="shared" si="299"/>
        <v>-850.6880398359018</v>
      </c>
      <c r="CZ109" s="200">
        <f t="shared" si="300"/>
        <v>-850.6880398359018</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4</v>
      </c>
      <c r="DM109">
        <f t="shared" si="328"/>
        <v>5</v>
      </c>
      <c r="DN109">
        <f t="shared" si="329"/>
        <v>4</v>
      </c>
      <c r="DO109" s="139">
        <f>DN109*10000*MARGIN!$G25/MARGIN!$D25</f>
        <v>55026.192147756112</v>
      </c>
      <c r="DP109" s="200">
        <f t="shared" si="305"/>
        <v>52.34839336660449</v>
      </c>
      <c r="DQ109" s="200">
        <f t="shared" si="306"/>
        <v>52.34839336660449</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1283</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1283</v>
      </c>
      <c r="MI109">
        <v>3</v>
      </c>
      <c r="MJ109">
        <v>2</v>
      </c>
      <c r="MK109">
        <v>3</v>
      </c>
      <c r="ML109" s="139">
        <v>43992.241103418135</v>
      </c>
      <c r="MM109" s="139"/>
      <c r="MN109" s="200">
        <v>0</v>
      </c>
      <c r="MO109" s="200"/>
      <c r="MP109" s="200"/>
      <c r="MQ109" s="200">
        <v>0</v>
      </c>
      <c r="MR109" s="200">
        <v>0</v>
      </c>
      <c r="MT109">
        <v>0</v>
      </c>
      <c r="MV109">
        <v>1</v>
      </c>
      <c r="MX109">
        <v>1</v>
      </c>
      <c r="NA109">
        <v>1</v>
      </c>
      <c r="NC109">
        <v>0</v>
      </c>
      <c r="NF109" s="117" t="s">
        <v>1189</v>
      </c>
      <c r="NG109">
        <v>50</v>
      </c>
      <c r="NH109" t="s">
        <v>1283</v>
      </c>
      <c r="NI109">
        <v>3</v>
      </c>
      <c r="NJ109">
        <v>2</v>
      </c>
      <c r="NK109">
        <v>3</v>
      </c>
      <c r="NL109" s="139">
        <v>44472.015071826674</v>
      </c>
      <c r="NM109" s="139"/>
      <c r="NN109" s="200">
        <v>0</v>
      </c>
      <c r="NO109" s="200"/>
      <c r="NP109" s="200"/>
      <c r="NQ109" s="200">
        <v>0</v>
      </c>
      <c r="NR109" s="200">
        <v>0</v>
      </c>
      <c r="NT109">
        <v>0</v>
      </c>
      <c r="NV109">
        <v>1</v>
      </c>
      <c r="NX109">
        <v>1</v>
      </c>
      <c r="OA109">
        <v>1</v>
      </c>
      <c r="OC109">
        <v>0</v>
      </c>
      <c r="OF109" s="117" t="s">
        <v>1189</v>
      </c>
      <c r="OG109">
        <v>50</v>
      </c>
      <c r="OH109" t="s">
        <v>1283</v>
      </c>
      <c r="OI109">
        <v>3</v>
      </c>
      <c r="OJ109">
        <v>2</v>
      </c>
      <c r="OK109">
        <v>3</v>
      </c>
      <c r="OL109" s="139">
        <v>44472.015071826674</v>
      </c>
      <c r="OM109" s="139"/>
      <c r="ON109" s="200">
        <v>0</v>
      </c>
      <c r="OO109" s="200"/>
      <c r="OP109" s="200"/>
      <c r="OQ109" s="200">
        <v>0</v>
      </c>
      <c r="OR109" s="200">
        <v>0</v>
      </c>
      <c r="OT109">
        <f t="shared" si="307"/>
        <v>0</v>
      </c>
      <c r="OV109">
        <v>1</v>
      </c>
      <c r="OX109">
        <v>1</v>
      </c>
      <c r="PA109">
        <f t="shared" si="339"/>
        <v>1</v>
      </c>
      <c r="PC109">
        <f t="shared" si="340"/>
        <v>0</v>
      </c>
      <c r="PF109" s="117" t="s">
        <v>1189</v>
      </c>
      <c r="PG109">
        <v>50</v>
      </c>
      <c r="PH109" t="str">
        <f t="shared" si="341"/>
        <v>FALSE</v>
      </c>
      <c r="PI109">
        <f>ROUND(MARGIN!$J25,0)</f>
        <v>4</v>
      </c>
      <c r="PJ109">
        <f t="shared" si="342"/>
        <v>3</v>
      </c>
      <c r="PK109">
        <f t="shared" si="343"/>
        <v>4</v>
      </c>
      <c r="PL109" s="139">
        <f>PK109*10000*MARGIN!$G25/MARGIN!$D25</f>
        <v>55026.192147756112</v>
      </c>
      <c r="PM109" s="139"/>
      <c r="PN109" s="200">
        <f t="shared" si="344"/>
        <v>0</v>
      </c>
      <c r="PO109" s="200"/>
      <c r="PP109" s="200"/>
      <c r="PQ109" s="200">
        <f t="shared" si="311"/>
        <v>0</v>
      </c>
      <c r="PR109" s="200">
        <f t="shared" si="345"/>
        <v>0</v>
      </c>
      <c r="PT109">
        <f t="shared" si="313"/>
        <v>0</v>
      </c>
      <c r="PV109">
        <v>1</v>
      </c>
      <c r="PX109">
        <v>1</v>
      </c>
      <c r="QA109">
        <f t="shared" si="346"/>
        <v>1</v>
      </c>
      <c r="QC109">
        <f t="shared" si="347"/>
        <v>0</v>
      </c>
      <c r="QF109" s="117" t="s">
        <v>1189</v>
      </c>
      <c r="QG109">
        <v>50</v>
      </c>
      <c r="QH109" t="str">
        <f t="shared" si="348"/>
        <v>FALSE</v>
      </c>
      <c r="QI109">
        <f>ROUND(MARGIN!$J25,0)</f>
        <v>4</v>
      </c>
      <c r="QJ109">
        <f t="shared" si="349"/>
        <v>3</v>
      </c>
      <c r="QK109">
        <f t="shared" si="350"/>
        <v>4</v>
      </c>
      <c r="QL109" s="139">
        <f>QK109*10000*MARGIN!$G25/MARGIN!$D25</f>
        <v>55026.192147756112</v>
      </c>
      <c r="QM109" s="139"/>
      <c r="QN109" s="200">
        <f t="shared" si="351"/>
        <v>0</v>
      </c>
      <c r="QO109" s="200"/>
      <c r="QP109" s="200"/>
      <c r="QQ109" s="200">
        <f t="shared" si="317"/>
        <v>0</v>
      </c>
      <c r="QR109" s="200">
        <f t="shared" si="352"/>
        <v>0</v>
      </c>
      <c r="QT109">
        <f t="shared" si="319"/>
        <v>0</v>
      </c>
      <c r="QV109">
        <v>1</v>
      </c>
      <c r="QX109">
        <v>1</v>
      </c>
      <c r="RA109">
        <f t="shared" si="353"/>
        <v>1</v>
      </c>
      <c r="RC109">
        <f t="shared" si="354"/>
        <v>0</v>
      </c>
      <c r="RF109" s="117" t="s">
        <v>1189</v>
      </c>
      <c r="RG109">
        <v>50</v>
      </c>
      <c r="RH109" t="str">
        <f t="shared" si="355"/>
        <v>FALSE</v>
      </c>
      <c r="RI109">
        <f>ROUND(MARGIN!$J25,0)</f>
        <v>4</v>
      </c>
      <c r="RJ109">
        <f t="shared" si="356"/>
        <v>3</v>
      </c>
      <c r="RK109">
        <f t="shared" si="357"/>
        <v>4</v>
      </c>
      <c r="RL109" s="139">
        <f>RK109*10000*MARGIN!$G25/MARGIN!$D25</f>
        <v>55026.192147756112</v>
      </c>
      <c r="RM109" s="139"/>
      <c r="RN109" s="200">
        <f t="shared" si="358"/>
        <v>0</v>
      </c>
      <c r="RO109" s="200"/>
      <c r="RP109" s="200"/>
      <c r="RQ109" s="200">
        <f t="shared" si="323"/>
        <v>0</v>
      </c>
      <c r="RR109" s="200">
        <f t="shared" si="359"/>
        <v>0</v>
      </c>
    </row>
    <row r="110" spans="1:486" x14ac:dyDescent="0.25">
      <c r="A110" t="s">
        <v>1175</v>
      </c>
      <c r="B110" s="167" t="s">
        <v>13</v>
      </c>
      <c r="D110" s="116" t="s">
        <v>788</v>
      </c>
      <c r="E110">
        <v>50</v>
      </c>
      <c r="F110" t="e">
        <f>IF(#REF!="","FALSE","TRUE")</f>
        <v>#REF!</v>
      </c>
      <c r="G110">
        <f>ROUND(MARGIN!$J26,0)</f>
        <v>4</v>
      </c>
      <c r="I110" t="e">
        <f>-#REF!+J110</f>
        <v>#REF!</v>
      </c>
      <c r="J110">
        <v>1</v>
      </c>
      <c r="K110" s="116" t="s">
        <v>788</v>
      </c>
      <c r="L110">
        <v>50</v>
      </c>
      <c r="M110" t="str">
        <f t="shared" si="273"/>
        <v>TRUE</v>
      </c>
      <c r="N110">
        <f>ROUND(MARGIN!$J26,0)</f>
        <v>4</v>
      </c>
      <c r="P110">
        <f t="shared" si="274"/>
        <v>0</v>
      </c>
      <c r="Q110">
        <v>1</v>
      </c>
      <c r="T110" s="117" t="s">
        <v>788</v>
      </c>
      <c r="U110">
        <v>50</v>
      </c>
      <c r="V110" t="str">
        <f t="shared" si="275"/>
        <v>TRUE</v>
      </c>
      <c r="W110">
        <f>ROUND(MARGIN!$J26,0)</f>
        <v>4</v>
      </c>
      <c r="Z110">
        <f t="shared" si="276"/>
        <v>0</v>
      </c>
      <c r="AA110">
        <v>1</v>
      </c>
      <c r="AD110" s="117" t="s">
        <v>962</v>
      </c>
      <c r="AE110">
        <v>50</v>
      </c>
      <c r="AF110" t="str">
        <f t="shared" si="277"/>
        <v>TRUE</v>
      </c>
      <c r="AG110">
        <f>ROUND(MARGIN!$J26,0)</f>
        <v>4</v>
      </c>
      <c r="AH110">
        <f t="shared" si="278"/>
        <v>4</v>
      </c>
      <c r="AK110">
        <f t="shared" si="279"/>
        <v>0</v>
      </c>
      <c r="AL110">
        <v>1</v>
      </c>
      <c r="AO110" s="117" t="s">
        <v>962</v>
      </c>
      <c r="AP110">
        <v>50</v>
      </c>
      <c r="AQ110" t="str">
        <f t="shared" si="280"/>
        <v>TRUE</v>
      </c>
      <c r="AR110">
        <f>ROUND(MARGIN!$J26,0)</f>
        <v>4</v>
      </c>
      <c r="AS110">
        <f t="shared" si="281"/>
        <v>4</v>
      </c>
      <c r="AV110">
        <f t="shared" si="282"/>
        <v>-2</v>
      </c>
      <c r="AW110">
        <v>-1</v>
      </c>
      <c r="AZ110" s="117" t="s">
        <v>962</v>
      </c>
      <c r="BA110">
        <v>50</v>
      </c>
      <c r="BB110" t="str">
        <f t="shared" si="283"/>
        <v>TRUE</v>
      </c>
      <c r="BC110">
        <f>ROUND(MARGIN!$J26,0)</f>
        <v>4</v>
      </c>
      <c r="BD110">
        <f t="shared" si="284"/>
        <v>4</v>
      </c>
      <c r="BG110">
        <f t="shared" si="285"/>
        <v>1</v>
      </c>
      <c r="BL110" s="117" t="s">
        <v>962</v>
      </c>
      <c r="BM110">
        <v>50</v>
      </c>
      <c r="BN110" t="str">
        <f t="shared" si="286"/>
        <v>FALSE</v>
      </c>
      <c r="BO110">
        <f>ROUND(MARGIN!$J26,0)</f>
        <v>4</v>
      </c>
      <c r="BP110">
        <f t="shared" si="287"/>
        <v>4</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4</v>
      </c>
      <c r="CE110">
        <f t="shared" si="292"/>
        <v>5</v>
      </c>
      <c r="CF110">
        <f t="shared" si="325"/>
        <v>4</v>
      </c>
      <c r="CG110" s="139">
        <f>CF110*10000*MARGIN!$G26/MARGIN!$D26</f>
        <v>44641.713036000001</v>
      </c>
      <c r="CH110" s="145">
        <f t="shared" si="293"/>
        <v>147.2603850914104</v>
      </c>
      <c r="CI110" s="145">
        <f t="shared" si="294"/>
        <v>-147.2603850914104</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4</v>
      </c>
      <c r="CV110">
        <f t="shared" si="326"/>
        <v>3</v>
      </c>
      <c r="CW110">
        <f t="shared" si="327"/>
        <v>4</v>
      </c>
      <c r="CX110" s="139">
        <f>CW110*10000*MARGIN!$G26/MARGIN!$D26</f>
        <v>44641.713036000001</v>
      </c>
      <c r="CY110" s="200">
        <f t="shared" si="299"/>
        <v>-210.67736600691927</v>
      </c>
      <c r="CZ110" s="200">
        <f t="shared" si="300"/>
        <v>210.67736600691927</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4</v>
      </c>
      <c r="DM110">
        <f t="shared" si="328"/>
        <v>3</v>
      </c>
      <c r="DN110">
        <f t="shared" si="329"/>
        <v>4</v>
      </c>
      <c r="DO110" s="139">
        <f>DN110*10000*MARGIN!$G26/MARGIN!$D26</f>
        <v>44641.713036000001</v>
      </c>
      <c r="DP110" s="200">
        <f t="shared" si="305"/>
        <v>-340.40225276037921</v>
      </c>
      <c r="DQ110" s="200">
        <f t="shared" si="306"/>
        <v>340.40225276037921</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1283</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1283</v>
      </c>
      <c r="MI110">
        <v>4</v>
      </c>
      <c r="MJ110">
        <v>3</v>
      </c>
      <c r="MK110">
        <v>4</v>
      </c>
      <c r="ML110" s="139">
        <v>44952.030464000003</v>
      </c>
      <c r="MM110" s="139"/>
      <c r="MN110" s="200">
        <v>0</v>
      </c>
      <c r="MO110" s="200"/>
      <c r="MP110" s="200"/>
      <c r="MQ110" s="200">
        <v>0</v>
      </c>
      <c r="MR110" s="200">
        <v>0</v>
      </c>
      <c r="MT110">
        <v>0</v>
      </c>
      <c r="MV110">
        <v>-1</v>
      </c>
      <c r="MX110">
        <v>-1</v>
      </c>
      <c r="NA110">
        <v>1</v>
      </c>
      <c r="NC110">
        <v>0</v>
      </c>
      <c r="NF110" s="117" t="s">
        <v>1189</v>
      </c>
      <c r="NG110">
        <v>50</v>
      </c>
      <c r="NH110" t="s">
        <v>1283</v>
      </c>
      <c r="NI110">
        <v>4</v>
      </c>
      <c r="NJ110">
        <v>3</v>
      </c>
      <c r="NK110">
        <v>4</v>
      </c>
      <c r="NL110" s="139">
        <v>45387.902999999991</v>
      </c>
      <c r="NM110" s="139"/>
      <c r="NN110" s="200">
        <v>0</v>
      </c>
      <c r="NO110" s="200"/>
      <c r="NP110" s="200"/>
      <c r="NQ110" s="200">
        <v>0</v>
      </c>
      <c r="NR110" s="200">
        <v>0</v>
      </c>
      <c r="NT110">
        <v>0</v>
      </c>
      <c r="NV110">
        <v>-1</v>
      </c>
      <c r="NX110">
        <v>-1</v>
      </c>
      <c r="OA110">
        <v>1</v>
      </c>
      <c r="OC110">
        <v>0</v>
      </c>
      <c r="OF110" s="117" t="s">
        <v>1189</v>
      </c>
      <c r="OG110">
        <v>50</v>
      </c>
      <c r="OH110" t="s">
        <v>1283</v>
      </c>
      <c r="OI110">
        <v>4</v>
      </c>
      <c r="OJ110">
        <v>3</v>
      </c>
      <c r="OK110">
        <v>4</v>
      </c>
      <c r="OL110" s="139">
        <v>45387.902999999991</v>
      </c>
      <c r="OM110" s="139"/>
      <c r="ON110" s="200">
        <v>0</v>
      </c>
      <c r="OO110" s="200"/>
      <c r="OP110" s="200"/>
      <c r="OQ110" s="200">
        <v>0</v>
      </c>
      <c r="OR110" s="200">
        <v>0</v>
      </c>
      <c r="OT110">
        <f t="shared" si="307"/>
        <v>0</v>
      </c>
      <c r="OV110">
        <v>-1</v>
      </c>
      <c r="OX110">
        <v>-1</v>
      </c>
      <c r="PA110">
        <f t="shared" si="339"/>
        <v>1</v>
      </c>
      <c r="PC110">
        <f t="shared" si="340"/>
        <v>0</v>
      </c>
      <c r="PF110" s="117" t="s">
        <v>1189</v>
      </c>
      <c r="PG110">
        <v>50</v>
      </c>
      <c r="PH110" t="str">
        <f t="shared" si="341"/>
        <v>FALSE</v>
      </c>
      <c r="PI110">
        <f>ROUND(MARGIN!$J26,0)</f>
        <v>4</v>
      </c>
      <c r="PJ110">
        <f t="shared" si="342"/>
        <v>3</v>
      </c>
      <c r="PK110">
        <f t="shared" si="343"/>
        <v>4</v>
      </c>
      <c r="PL110" s="139">
        <f>PK110*10000*MARGIN!$G26/MARGIN!$D26</f>
        <v>44641.713036000001</v>
      </c>
      <c r="PM110" s="139"/>
      <c r="PN110" s="200">
        <f t="shared" si="344"/>
        <v>0</v>
      </c>
      <c r="PO110" s="200"/>
      <c r="PP110" s="200"/>
      <c r="PQ110" s="200">
        <f t="shared" si="311"/>
        <v>0</v>
      </c>
      <c r="PR110" s="200">
        <f t="shared" si="345"/>
        <v>0</v>
      </c>
      <c r="PT110">
        <f t="shared" si="313"/>
        <v>0</v>
      </c>
      <c r="PV110">
        <v>-1</v>
      </c>
      <c r="PX110">
        <v>-1</v>
      </c>
      <c r="QA110">
        <f t="shared" si="346"/>
        <v>1</v>
      </c>
      <c r="QC110">
        <f t="shared" si="347"/>
        <v>0</v>
      </c>
      <c r="QF110" s="117" t="s">
        <v>1189</v>
      </c>
      <c r="QG110">
        <v>50</v>
      </c>
      <c r="QH110" t="str">
        <f t="shared" si="348"/>
        <v>FALSE</v>
      </c>
      <c r="QI110">
        <f>ROUND(MARGIN!$J26,0)</f>
        <v>4</v>
      </c>
      <c r="QJ110">
        <f t="shared" si="349"/>
        <v>3</v>
      </c>
      <c r="QK110">
        <f t="shared" si="350"/>
        <v>4</v>
      </c>
      <c r="QL110" s="139">
        <f>QK110*10000*MARGIN!$G26/MARGIN!$D26</f>
        <v>44641.713036000001</v>
      </c>
      <c r="QM110" s="139"/>
      <c r="QN110" s="200">
        <f t="shared" si="351"/>
        <v>0</v>
      </c>
      <c r="QO110" s="200"/>
      <c r="QP110" s="200"/>
      <c r="QQ110" s="200">
        <f t="shared" si="317"/>
        <v>0</v>
      </c>
      <c r="QR110" s="200">
        <f t="shared" si="352"/>
        <v>0</v>
      </c>
      <c r="QT110">
        <f t="shared" si="319"/>
        <v>0</v>
      </c>
      <c r="QV110">
        <v>-1</v>
      </c>
      <c r="QX110">
        <v>-1</v>
      </c>
      <c r="RA110">
        <f t="shared" si="353"/>
        <v>1</v>
      </c>
      <c r="RC110">
        <f t="shared" si="354"/>
        <v>0</v>
      </c>
      <c r="RF110" s="117" t="s">
        <v>1189</v>
      </c>
      <c r="RG110">
        <v>50</v>
      </c>
      <c r="RH110" t="str">
        <f t="shared" si="355"/>
        <v>FALSE</v>
      </c>
      <c r="RI110">
        <f>ROUND(MARGIN!$J26,0)</f>
        <v>4</v>
      </c>
      <c r="RJ110">
        <f t="shared" si="356"/>
        <v>3</v>
      </c>
      <c r="RK110">
        <f t="shared" si="357"/>
        <v>4</v>
      </c>
      <c r="RL110" s="139">
        <f>RK110*10000*MARGIN!$G26/MARGIN!$D26</f>
        <v>44641.713036000001</v>
      </c>
      <c r="RM110" s="139"/>
      <c r="RN110" s="200">
        <f t="shared" si="358"/>
        <v>0</v>
      </c>
      <c r="RO110" s="200"/>
      <c r="RP110" s="200"/>
      <c r="RQ110" s="200">
        <f t="shared" si="323"/>
        <v>0</v>
      </c>
      <c r="RR110" s="200">
        <f t="shared" si="359"/>
        <v>0</v>
      </c>
    </row>
    <row r="111" spans="1:486" x14ac:dyDescent="0.25">
      <c r="A111" t="s">
        <v>1170</v>
      </c>
      <c r="B111" s="167" t="s">
        <v>11</v>
      </c>
      <c r="D111" s="116" t="s">
        <v>788</v>
      </c>
      <c r="E111">
        <v>50</v>
      </c>
      <c r="F111" t="e">
        <f>IF(#REF!="","FALSE","TRUE")</f>
        <v>#REF!</v>
      </c>
      <c r="G111">
        <f>ROUND(MARGIN!$J21,0)</f>
        <v>4</v>
      </c>
      <c r="I111" t="e">
        <f>-#REF!+J111</f>
        <v>#REF!</v>
      </c>
      <c r="J111">
        <v>1</v>
      </c>
      <c r="K111" s="116" t="s">
        <v>788</v>
      </c>
      <c r="L111">
        <v>50</v>
      </c>
      <c r="M111" t="str">
        <f t="shared" si="273"/>
        <v>TRUE</v>
      </c>
      <c r="N111">
        <f>ROUND(MARGIN!$J21,0)</f>
        <v>4</v>
      </c>
      <c r="P111">
        <f t="shared" si="274"/>
        <v>-2</v>
      </c>
      <c r="Q111">
        <v>-1</v>
      </c>
      <c r="T111" s="117" t="s">
        <v>788</v>
      </c>
      <c r="U111">
        <v>50</v>
      </c>
      <c r="V111" t="str">
        <f t="shared" si="275"/>
        <v>TRUE</v>
      </c>
      <c r="W111">
        <f>ROUND(MARGIN!$J21,0)</f>
        <v>4</v>
      </c>
      <c r="Z111">
        <f t="shared" si="276"/>
        <v>2</v>
      </c>
      <c r="AA111">
        <v>1</v>
      </c>
      <c r="AD111" s="117" t="s">
        <v>963</v>
      </c>
      <c r="AE111">
        <v>50</v>
      </c>
      <c r="AF111" t="str">
        <f t="shared" si="277"/>
        <v>TRUE</v>
      </c>
      <c r="AG111">
        <f>ROUND(MARGIN!$J21,0)</f>
        <v>4</v>
      </c>
      <c r="AH111">
        <f t="shared" si="278"/>
        <v>4</v>
      </c>
      <c r="AK111">
        <f t="shared" si="279"/>
        <v>-2</v>
      </c>
      <c r="AL111">
        <v>-1</v>
      </c>
      <c r="AO111" s="117" t="s">
        <v>963</v>
      </c>
      <c r="AP111">
        <v>50</v>
      </c>
      <c r="AQ111" t="str">
        <f t="shared" si="280"/>
        <v>TRUE</v>
      </c>
      <c r="AR111">
        <f>ROUND(MARGIN!$J21,0)</f>
        <v>4</v>
      </c>
      <c r="AS111">
        <f t="shared" si="281"/>
        <v>4</v>
      </c>
      <c r="AV111">
        <f t="shared" si="282"/>
        <v>2</v>
      </c>
      <c r="AW111">
        <v>1</v>
      </c>
      <c r="AZ111" s="117" t="s">
        <v>963</v>
      </c>
      <c r="BA111">
        <v>50</v>
      </c>
      <c r="BB111" t="str">
        <f t="shared" si="283"/>
        <v>TRUE</v>
      </c>
      <c r="BC111">
        <f>ROUND(MARGIN!$J21,0)</f>
        <v>4</v>
      </c>
      <c r="BD111">
        <f t="shared" si="284"/>
        <v>4</v>
      </c>
      <c r="BG111">
        <f t="shared" si="285"/>
        <v>-1</v>
      </c>
      <c r="BL111" s="117" t="s">
        <v>963</v>
      </c>
      <c r="BM111">
        <v>50</v>
      </c>
      <c r="BN111" t="str">
        <f t="shared" si="286"/>
        <v>FALSE</v>
      </c>
      <c r="BO111">
        <f>ROUND(MARGIN!$J21,0)</f>
        <v>4</v>
      </c>
      <c r="BP111">
        <f t="shared" si="287"/>
        <v>4</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4</v>
      </c>
      <c r="CE111">
        <f t="shared" si="292"/>
        <v>3</v>
      </c>
      <c r="CF111">
        <f t="shared" si="325"/>
        <v>4</v>
      </c>
      <c r="CG111" s="139">
        <f>CF111*10000*MARGIN!$G27/MARGIN!$D27</f>
        <v>44647.279392000004</v>
      </c>
      <c r="CH111" s="145">
        <f t="shared" si="293"/>
        <v>-5.7893256473238397</v>
      </c>
      <c r="CI111" s="145">
        <f t="shared" si="294"/>
        <v>-5.7893256473238397</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4</v>
      </c>
      <c r="CV111">
        <f t="shared" si="326"/>
        <v>5</v>
      </c>
      <c r="CW111">
        <f t="shared" si="327"/>
        <v>4</v>
      </c>
      <c r="CX111" s="139">
        <f>CW111*10000*MARGIN!$G27/MARGIN!$D27</f>
        <v>44647.279392000004</v>
      </c>
      <c r="CY111" s="200">
        <f t="shared" si="299"/>
        <v>-44.294084729466888</v>
      </c>
      <c r="CZ111" s="200">
        <f t="shared" si="300"/>
        <v>-44.294084729466888</v>
      </c>
      <c r="DB111">
        <f t="shared" si="301"/>
        <v>-2</v>
      </c>
      <c r="DC111">
        <v>-1</v>
      </c>
      <c r="DD111">
        <v>-1</v>
      </c>
      <c r="DE111">
        <v>-1</v>
      </c>
      <c r="DF111">
        <f t="shared" si="302"/>
        <v>1</v>
      </c>
      <c r="DG111">
        <f t="shared" si="303"/>
        <v>1</v>
      </c>
      <c r="DH111">
        <v>-1.19039119344E-2</v>
      </c>
      <c r="DI111" s="117" t="s">
        <v>1189</v>
      </c>
      <c r="DJ111">
        <v>50</v>
      </c>
      <c r="DK111" t="str">
        <f t="shared" si="304"/>
        <v>TRUE</v>
      </c>
      <c r="DL111">
        <f>ROUND(MARGIN!$J27,0)</f>
        <v>4</v>
      </c>
      <c r="DM111">
        <f t="shared" si="328"/>
        <v>5</v>
      </c>
      <c r="DN111">
        <f t="shared" si="329"/>
        <v>4</v>
      </c>
      <c r="DO111" s="139">
        <f>DN111*10000*MARGIN!$G27/MARGIN!$D27</f>
        <v>44647.279392000004</v>
      </c>
      <c r="DP111" s="200">
        <f t="shared" si="305"/>
        <v>531.47728199291998</v>
      </c>
      <c r="DQ111" s="200">
        <f t="shared" si="306"/>
        <v>531.47728199291998</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1283</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1283</v>
      </c>
      <c r="MI111">
        <v>4</v>
      </c>
      <c r="MJ111">
        <v>3</v>
      </c>
      <c r="MK111">
        <v>4</v>
      </c>
      <c r="ML111" s="139">
        <v>44960.279652000005</v>
      </c>
      <c r="MM111" s="139"/>
      <c r="MN111" s="200">
        <v>0</v>
      </c>
      <c r="MO111" s="200"/>
      <c r="MP111" s="200"/>
      <c r="MQ111" s="200">
        <v>0</v>
      </c>
      <c r="MR111" s="200">
        <v>0</v>
      </c>
      <c r="MT111">
        <v>0</v>
      </c>
      <c r="MV111">
        <v>-1</v>
      </c>
      <c r="MX111">
        <v>-1</v>
      </c>
      <c r="NA111">
        <v>1</v>
      </c>
      <c r="NC111">
        <v>0</v>
      </c>
      <c r="NF111" s="117" t="s">
        <v>1189</v>
      </c>
      <c r="NG111">
        <v>50</v>
      </c>
      <c r="NH111" t="s">
        <v>1283</v>
      </c>
      <c r="NI111">
        <v>4</v>
      </c>
      <c r="NJ111">
        <v>3</v>
      </c>
      <c r="NK111">
        <v>4</v>
      </c>
      <c r="NL111" s="139">
        <v>45468.780039999998</v>
      </c>
      <c r="NM111" s="139"/>
      <c r="NN111" s="200">
        <v>0</v>
      </c>
      <c r="NO111" s="200"/>
      <c r="NP111" s="200"/>
      <c r="NQ111" s="200">
        <v>0</v>
      </c>
      <c r="NR111" s="200">
        <v>0</v>
      </c>
      <c r="NT111">
        <v>0</v>
      </c>
      <c r="NV111">
        <v>-1</v>
      </c>
      <c r="NX111">
        <v>-1</v>
      </c>
      <c r="OA111">
        <v>1</v>
      </c>
      <c r="OC111">
        <v>0</v>
      </c>
      <c r="OF111" s="117" t="s">
        <v>1189</v>
      </c>
      <c r="OG111">
        <v>50</v>
      </c>
      <c r="OH111" t="s">
        <v>1283</v>
      </c>
      <c r="OI111">
        <v>4</v>
      </c>
      <c r="OJ111">
        <v>3</v>
      </c>
      <c r="OK111">
        <v>4</v>
      </c>
      <c r="OL111" s="139">
        <v>45468.780039999998</v>
      </c>
      <c r="OM111" s="139"/>
      <c r="ON111" s="200">
        <v>0</v>
      </c>
      <c r="OO111" s="200"/>
      <c r="OP111" s="200"/>
      <c r="OQ111" s="200">
        <v>0</v>
      </c>
      <c r="OR111" s="200">
        <v>0</v>
      </c>
      <c r="OT111">
        <f t="shared" si="307"/>
        <v>0</v>
      </c>
      <c r="OV111">
        <v>-1</v>
      </c>
      <c r="OX111">
        <v>-1</v>
      </c>
      <c r="PA111">
        <f t="shared" si="339"/>
        <v>1</v>
      </c>
      <c r="PC111">
        <f t="shared" si="340"/>
        <v>0</v>
      </c>
      <c r="PF111" s="117" t="s">
        <v>1189</v>
      </c>
      <c r="PG111">
        <v>50</v>
      </c>
      <c r="PH111" t="str">
        <f t="shared" si="341"/>
        <v>FALSE</v>
      </c>
      <c r="PI111">
        <f>ROUND(MARGIN!$J27,0)</f>
        <v>4</v>
      </c>
      <c r="PJ111">
        <f t="shared" si="342"/>
        <v>3</v>
      </c>
      <c r="PK111">
        <f t="shared" si="343"/>
        <v>4</v>
      </c>
      <c r="PL111" s="139">
        <f>PK111*10000*MARGIN!$G27/MARGIN!$D27</f>
        <v>44647.279392000004</v>
      </c>
      <c r="PM111" s="139"/>
      <c r="PN111" s="200">
        <f t="shared" si="344"/>
        <v>0</v>
      </c>
      <c r="PO111" s="200"/>
      <c r="PP111" s="200"/>
      <c r="PQ111" s="200">
        <f t="shared" si="311"/>
        <v>0</v>
      </c>
      <c r="PR111" s="200">
        <f t="shared" si="345"/>
        <v>0</v>
      </c>
      <c r="PT111">
        <f t="shared" si="313"/>
        <v>0</v>
      </c>
      <c r="PV111">
        <v>-1</v>
      </c>
      <c r="PX111">
        <v>-1</v>
      </c>
      <c r="QA111">
        <f t="shared" si="346"/>
        <v>1</v>
      </c>
      <c r="QC111">
        <f t="shared" si="347"/>
        <v>0</v>
      </c>
      <c r="QF111" s="117" t="s">
        <v>1189</v>
      </c>
      <c r="QG111">
        <v>50</v>
      </c>
      <c r="QH111" t="str">
        <f t="shared" si="348"/>
        <v>FALSE</v>
      </c>
      <c r="QI111">
        <f>ROUND(MARGIN!$J27,0)</f>
        <v>4</v>
      </c>
      <c r="QJ111">
        <f t="shared" si="349"/>
        <v>3</v>
      </c>
      <c r="QK111">
        <f t="shared" si="350"/>
        <v>4</v>
      </c>
      <c r="QL111" s="139">
        <f>QK111*10000*MARGIN!$G27/MARGIN!$D27</f>
        <v>44647.279392000004</v>
      </c>
      <c r="QM111" s="139"/>
      <c r="QN111" s="200">
        <f t="shared" si="351"/>
        <v>0</v>
      </c>
      <c r="QO111" s="200"/>
      <c r="QP111" s="200"/>
      <c r="QQ111" s="200">
        <f t="shared" si="317"/>
        <v>0</v>
      </c>
      <c r="QR111" s="200">
        <f t="shared" si="352"/>
        <v>0</v>
      </c>
      <c r="QT111">
        <f t="shared" si="319"/>
        <v>0</v>
      </c>
      <c r="QV111">
        <v>-1</v>
      </c>
      <c r="QX111">
        <v>-1</v>
      </c>
      <c r="RA111">
        <f t="shared" si="353"/>
        <v>1</v>
      </c>
      <c r="RC111">
        <f t="shared" si="354"/>
        <v>0</v>
      </c>
      <c r="RF111" s="117" t="s">
        <v>1189</v>
      </c>
      <c r="RG111">
        <v>50</v>
      </c>
      <c r="RH111" t="str">
        <f t="shared" si="355"/>
        <v>FALSE</v>
      </c>
      <c r="RI111">
        <f>ROUND(MARGIN!$J27,0)</f>
        <v>4</v>
      </c>
      <c r="RJ111">
        <f t="shared" si="356"/>
        <v>3</v>
      </c>
      <c r="RK111">
        <f t="shared" si="357"/>
        <v>4</v>
      </c>
      <c r="RL111" s="139">
        <f>RK111*10000*MARGIN!$G27/MARGIN!$D27</f>
        <v>44647.279392000004</v>
      </c>
      <c r="RM111" s="139"/>
      <c r="RN111" s="200">
        <f t="shared" si="358"/>
        <v>0</v>
      </c>
      <c r="RO111" s="200"/>
      <c r="RP111" s="200"/>
      <c r="RQ111" s="200">
        <f t="shared" si="323"/>
        <v>0</v>
      </c>
      <c r="RR111" s="200">
        <f t="shared" si="359"/>
        <v>0</v>
      </c>
    </row>
    <row r="112" spans="1:486" x14ac:dyDescent="0.25">
      <c r="A112" t="s">
        <v>1171</v>
      </c>
      <c r="B112" s="167" t="s">
        <v>12</v>
      </c>
      <c r="D112" s="117" t="s">
        <v>788</v>
      </c>
      <c r="E112">
        <v>50</v>
      </c>
      <c r="F112" t="e">
        <f>IF(#REF!="","FALSE","TRUE")</f>
        <v>#REF!</v>
      </c>
      <c r="G112">
        <f>ROUND(MARGIN!$J22,0)</f>
        <v>4</v>
      </c>
      <c r="I112" t="e">
        <f>-#REF!+J112</f>
        <v>#REF!</v>
      </c>
      <c r="J112">
        <v>1</v>
      </c>
      <c r="K112" s="117" t="s">
        <v>788</v>
      </c>
      <c r="L112">
        <v>50</v>
      </c>
      <c r="M112" t="str">
        <f t="shared" si="273"/>
        <v>TRUE</v>
      </c>
      <c r="N112">
        <f>ROUND(MARGIN!$J22,0)</f>
        <v>4</v>
      </c>
      <c r="O112">
        <v>-9</v>
      </c>
      <c r="P112">
        <f t="shared" si="274"/>
        <v>0</v>
      </c>
      <c r="Q112">
        <v>1</v>
      </c>
      <c r="T112" s="117" t="s">
        <v>788</v>
      </c>
      <c r="U112">
        <v>50</v>
      </c>
      <c r="V112" t="str">
        <f t="shared" si="275"/>
        <v>TRUE</v>
      </c>
      <c r="W112">
        <f>ROUND(MARGIN!$J22,0)</f>
        <v>4</v>
      </c>
      <c r="Z112">
        <f t="shared" si="276"/>
        <v>-2</v>
      </c>
      <c r="AA112">
        <v>-1</v>
      </c>
      <c r="AD112" s="117" t="s">
        <v>962</v>
      </c>
      <c r="AE112">
        <v>50</v>
      </c>
      <c r="AF112" t="str">
        <f t="shared" si="277"/>
        <v>TRUE</v>
      </c>
      <c r="AG112">
        <f>ROUND(MARGIN!$J22,0)</f>
        <v>4</v>
      </c>
      <c r="AH112">
        <f t="shared" si="278"/>
        <v>4</v>
      </c>
      <c r="AK112">
        <f t="shared" si="279"/>
        <v>2</v>
      </c>
      <c r="AL112">
        <v>1</v>
      </c>
      <c r="AO112" s="117" t="s">
        <v>962</v>
      </c>
      <c r="AP112">
        <v>50</v>
      </c>
      <c r="AQ112" t="str">
        <f t="shared" si="280"/>
        <v>TRUE</v>
      </c>
      <c r="AR112">
        <f>ROUND(MARGIN!$J22,0)</f>
        <v>4</v>
      </c>
      <c r="AS112">
        <f t="shared" si="281"/>
        <v>4</v>
      </c>
      <c r="AV112">
        <f t="shared" si="282"/>
        <v>0</v>
      </c>
      <c r="AW112">
        <v>1</v>
      </c>
      <c r="AZ112" s="117" t="s">
        <v>962</v>
      </c>
      <c r="BA112">
        <v>50</v>
      </c>
      <c r="BB112" t="str">
        <f t="shared" si="283"/>
        <v>TRUE</v>
      </c>
      <c r="BC112">
        <f>ROUND(MARGIN!$J22,0)</f>
        <v>4</v>
      </c>
      <c r="BD112">
        <f t="shared" si="284"/>
        <v>4</v>
      </c>
      <c r="BG112">
        <f t="shared" si="285"/>
        <v>-1</v>
      </c>
      <c r="BL112" s="117" t="s">
        <v>962</v>
      </c>
      <c r="BM112">
        <v>50</v>
      </c>
      <c r="BN112" t="str">
        <f t="shared" si="286"/>
        <v>FALSE</v>
      </c>
      <c r="BO112">
        <f>ROUND(MARGIN!$J22,0)</f>
        <v>4</v>
      </c>
      <c r="BP112">
        <f t="shared" si="287"/>
        <v>4</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4</v>
      </c>
      <c r="CE112">
        <f t="shared" si="292"/>
        <v>3</v>
      </c>
      <c r="CF112">
        <f t="shared" si="325"/>
        <v>4</v>
      </c>
      <c r="CG112" s="139">
        <f>CF112*10000*MARGIN!$G28/MARGIN!$D28</f>
        <v>44659.193482436989</v>
      </c>
      <c r="CH112" s="145">
        <f t="shared" si="293"/>
        <v>-294.82658565461202</v>
      </c>
      <c r="CI112" s="145">
        <f t="shared" si="294"/>
        <v>294.82658565461202</v>
      </c>
      <c r="CK112">
        <f t="shared" si="295"/>
        <v>2</v>
      </c>
      <c r="CL112">
        <v>1</v>
      </c>
      <c r="CM112">
        <v>1</v>
      </c>
      <c r="CN112">
        <v>-1</v>
      </c>
      <c r="CO112">
        <f t="shared" si="296"/>
        <v>0</v>
      </c>
      <c r="CP112">
        <f t="shared" si="297"/>
        <v>0</v>
      </c>
      <c r="CQ112">
        <v>-1.02049841142E-2</v>
      </c>
      <c r="CR112" s="117" t="s">
        <v>1189</v>
      </c>
      <c r="CS112">
        <v>50</v>
      </c>
      <c r="CT112" t="str">
        <f t="shared" si="298"/>
        <v>TRUE</v>
      </c>
      <c r="CU112">
        <f>ROUND(MARGIN!$J28,0)</f>
        <v>4</v>
      </c>
      <c r="CV112">
        <f t="shared" si="326"/>
        <v>5</v>
      </c>
      <c r="CW112">
        <f t="shared" si="327"/>
        <v>4</v>
      </c>
      <c r="CX112" s="139">
        <f>CW112*10000*MARGIN!$G28/MARGIN!$D28</f>
        <v>44659.193482436989</v>
      </c>
      <c r="CY112" s="200">
        <f t="shared" si="299"/>
        <v>-455.74636004125369</v>
      </c>
      <c r="CZ112" s="200">
        <f t="shared" si="300"/>
        <v>-455.74636004125369</v>
      </c>
      <c r="DB112">
        <f t="shared" si="301"/>
        <v>-2</v>
      </c>
      <c r="DC112">
        <v>-1</v>
      </c>
      <c r="DD112">
        <v>1</v>
      </c>
      <c r="DE112">
        <v>-1</v>
      </c>
      <c r="DF112">
        <f t="shared" si="302"/>
        <v>1</v>
      </c>
      <c r="DG112">
        <f t="shared" si="303"/>
        <v>0</v>
      </c>
      <c r="DH112">
        <v>-6.04177692852E-3</v>
      </c>
      <c r="DI112" s="117" t="s">
        <v>1189</v>
      </c>
      <c r="DJ112">
        <v>50</v>
      </c>
      <c r="DK112" t="str">
        <f t="shared" si="304"/>
        <v>TRUE</v>
      </c>
      <c r="DL112">
        <f>ROUND(MARGIN!$J28,0)</f>
        <v>4</v>
      </c>
      <c r="DM112">
        <f t="shared" si="328"/>
        <v>3</v>
      </c>
      <c r="DN112">
        <f t="shared" si="329"/>
        <v>4</v>
      </c>
      <c r="DO112" s="139">
        <f>DN112*10000*MARGIN!$G28/MARGIN!$D28</f>
        <v>44659.193482436989</v>
      </c>
      <c r="DP112" s="200">
        <f t="shared" si="305"/>
        <v>269.82088482849855</v>
      </c>
      <c r="DQ112" s="200">
        <f t="shared" si="306"/>
        <v>-269.82088482849855</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1283</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1283</v>
      </c>
      <c r="MI112">
        <v>4</v>
      </c>
      <c r="MJ112">
        <v>3</v>
      </c>
      <c r="MK112">
        <v>4</v>
      </c>
      <c r="ML112" s="139">
        <v>44967.879417068012</v>
      </c>
      <c r="MM112" s="139"/>
      <c r="MN112" s="200">
        <v>0</v>
      </c>
      <c r="MO112" s="200"/>
      <c r="MP112" s="200"/>
      <c r="MQ112" s="200">
        <v>0</v>
      </c>
      <c r="MR112" s="200">
        <v>0</v>
      </c>
      <c r="MT112">
        <v>0</v>
      </c>
      <c r="MV112">
        <v>-1</v>
      </c>
      <c r="MX112">
        <v>-1</v>
      </c>
      <c r="NA112">
        <v>1</v>
      </c>
      <c r="NC112">
        <v>0</v>
      </c>
      <c r="NF112" s="117" t="s">
        <v>1189</v>
      </c>
      <c r="NG112">
        <v>50</v>
      </c>
      <c r="NH112" t="s">
        <v>1283</v>
      </c>
      <c r="NI112">
        <v>4</v>
      </c>
      <c r="NJ112">
        <v>3</v>
      </c>
      <c r="NK112">
        <v>4</v>
      </c>
      <c r="NL112" s="139">
        <v>45513.776591569193</v>
      </c>
      <c r="NM112" s="139"/>
      <c r="NN112" s="200">
        <v>0</v>
      </c>
      <c r="NO112" s="200"/>
      <c r="NP112" s="200"/>
      <c r="NQ112" s="200">
        <v>0</v>
      </c>
      <c r="NR112" s="200">
        <v>0</v>
      </c>
      <c r="NT112">
        <v>0</v>
      </c>
      <c r="NV112">
        <v>-1</v>
      </c>
      <c r="NX112">
        <v>-1</v>
      </c>
      <c r="OA112">
        <v>1</v>
      </c>
      <c r="OC112">
        <v>0</v>
      </c>
      <c r="OF112" s="117" t="s">
        <v>1189</v>
      </c>
      <c r="OG112">
        <v>50</v>
      </c>
      <c r="OH112" t="s">
        <v>1283</v>
      </c>
      <c r="OI112">
        <v>4</v>
      </c>
      <c r="OJ112">
        <v>3</v>
      </c>
      <c r="OK112">
        <v>4</v>
      </c>
      <c r="OL112" s="139">
        <v>45513.776591569193</v>
      </c>
      <c r="OM112" s="139"/>
      <c r="ON112" s="200">
        <v>0</v>
      </c>
      <c r="OO112" s="200"/>
      <c r="OP112" s="200"/>
      <c r="OQ112" s="200">
        <v>0</v>
      </c>
      <c r="OR112" s="200">
        <v>0</v>
      </c>
      <c r="OT112">
        <f t="shared" si="307"/>
        <v>0</v>
      </c>
      <c r="OV112">
        <v>-1</v>
      </c>
      <c r="OX112">
        <v>-1</v>
      </c>
      <c r="PA112">
        <f t="shared" si="339"/>
        <v>1</v>
      </c>
      <c r="PC112">
        <f t="shared" si="340"/>
        <v>0</v>
      </c>
      <c r="PF112" s="117" t="s">
        <v>1189</v>
      </c>
      <c r="PG112">
        <v>50</v>
      </c>
      <c r="PH112" t="str">
        <f t="shared" si="341"/>
        <v>FALSE</v>
      </c>
      <c r="PI112">
        <f>ROUND(MARGIN!$J28,0)</f>
        <v>4</v>
      </c>
      <c r="PJ112">
        <f t="shared" si="342"/>
        <v>3</v>
      </c>
      <c r="PK112">
        <f t="shared" si="343"/>
        <v>4</v>
      </c>
      <c r="PL112" s="139">
        <f>PK112*10000*MARGIN!$G28/MARGIN!$D28</f>
        <v>44659.193482436989</v>
      </c>
      <c r="PM112" s="139"/>
      <c r="PN112" s="200">
        <f t="shared" si="344"/>
        <v>0</v>
      </c>
      <c r="PO112" s="200"/>
      <c r="PP112" s="200"/>
      <c r="PQ112" s="200">
        <f t="shared" si="311"/>
        <v>0</v>
      </c>
      <c r="PR112" s="200">
        <f t="shared" si="345"/>
        <v>0</v>
      </c>
      <c r="PT112">
        <f t="shared" si="313"/>
        <v>0</v>
      </c>
      <c r="PV112">
        <v>-1</v>
      </c>
      <c r="PX112">
        <v>-1</v>
      </c>
      <c r="QA112">
        <f t="shared" si="346"/>
        <v>1</v>
      </c>
      <c r="QC112">
        <f t="shared" si="347"/>
        <v>0</v>
      </c>
      <c r="QF112" s="117" t="s">
        <v>1189</v>
      </c>
      <c r="QG112">
        <v>50</v>
      </c>
      <c r="QH112" t="str">
        <f t="shared" si="348"/>
        <v>FALSE</v>
      </c>
      <c r="QI112">
        <f>ROUND(MARGIN!$J28,0)</f>
        <v>4</v>
      </c>
      <c r="QJ112">
        <f t="shared" si="349"/>
        <v>3</v>
      </c>
      <c r="QK112">
        <f t="shared" si="350"/>
        <v>4</v>
      </c>
      <c r="QL112" s="139">
        <f>QK112*10000*MARGIN!$G28/MARGIN!$D28</f>
        <v>44659.193482436989</v>
      </c>
      <c r="QM112" s="139"/>
      <c r="QN112" s="200">
        <f t="shared" si="351"/>
        <v>0</v>
      </c>
      <c r="QO112" s="200"/>
      <c r="QP112" s="200"/>
      <c r="QQ112" s="200">
        <f t="shared" si="317"/>
        <v>0</v>
      </c>
      <c r="QR112" s="200">
        <f t="shared" si="352"/>
        <v>0</v>
      </c>
      <c r="QT112">
        <f t="shared" si="319"/>
        <v>0</v>
      </c>
      <c r="QV112">
        <v>-1</v>
      </c>
      <c r="QX112">
        <v>-1</v>
      </c>
      <c r="RA112">
        <f t="shared" si="353"/>
        <v>1</v>
      </c>
      <c r="RC112">
        <f t="shared" si="354"/>
        <v>0</v>
      </c>
      <c r="RF112" s="117" t="s">
        <v>1189</v>
      </c>
      <c r="RG112">
        <v>50</v>
      </c>
      <c r="RH112" t="str">
        <f t="shared" si="355"/>
        <v>FALSE</v>
      </c>
      <c r="RI112">
        <f>ROUND(MARGIN!$J28,0)</f>
        <v>4</v>
      </c>
      <c r="RJ112">
        <f t="shared" si="356"/>
        <v>3</v>
      </c>
      <c r="RK112">
        <f t="shared" si="357"/>
        <v>4</v>
      </c>
      <c r="RL112" s="139">
        <f>RK112*10000*MARGIN!$G28/MARGIN!$D28</f>
        <v>44659.193482436989</v>
      </c>
      <c r="RM112" s="139"/>
      <c r="RN112" s="200">
        <f t="shared" si="358"/>
        <v>0</v>
      </c>
      <c r="RO112" s="200"/>
      <c r="RP112" s="200"/>
      <c r="RQ112" s="200">
        <f t="shared" si="323"/>
        <v>0</v>
      </c>
      <c r="RR112" s="200">
        <f t="shared" si="359"/>
        <v>0</v>
      </c>
    </row>
    <row r="113" spans="1:486" x14ac:dyDescent="0.25">
      <c r="A113" t="s">
        <v>1172</v>
      </c>
      <c r="B113" s="167" t="s">
        <v>5</v>
      </c>
      <c r="D113" s="117" t="s">
        <v>788</v>
      </c>
      <c r="E113">
        <v>50</v>
      </c>
      <c r="F113" t="e">
        <f>IF(#REF!="","FALSE","TRUE")</f>
        <v>#REF!</v>
      </c>
      <c r="G113">
        <f>ROUND(MARGIN!$J25,0)</f>
        <v>4</v>
      </c>
      <c r="I113" t="e">
        <f>-#REF!+J113</f>
        <v>#REF!</v>
      </c>
      <c r="J113">
        <v>1</v>
      </c>
      <c r="K113" s="117" t="s">
        <v>788</v>
      </c>
      <c r="L113">
        <v>50</v>
      </c>
      <c r="M113" t="str">
        <f t="shared" si="273"/>
        <v>TRUE</v>
      </c>
      <c r="N113">
        <f>ROUND(MARGIN!$J25,0)</f>
        <v>4</v>
      </c>
      <c r="P113">
        <f t="shared" si="274"/>
        <v>0</v>
      </c>
      <c r="Q113">
        <v>1</v>
      </c>
      <c r="S113" t="str">
        <f>FORECAST!B56</f>
        <v>High: Dec-Jan // Low: Sept</v>
      </c>
      <c r="T113" s="117" t="s">
        <v>788</v>
      </c>
      <c r="U113">
        <v>50</v>
      </c>
      <c r="V113" t="str">
        <f t="shared" si="275"/>
        <v>TRUE</v>
      </c>
      <c r="W113">
        <f>ROUND(MARGIN!$J25,0)</f>
        <v>4</v>
      </c>
      <c r="Z113">
        <f t="shared" si="276"/>
        <v>-2</v>
      </c>
      <c r="AA113">
        <v>-1</v>
      </c>
      <c r="AC113" t="s">
        <v>150</v>
      </c>
      <c r="AD113" s="117" t="s">
        <v>962</v>
      </c>
      <c r="AE113">
        <v>50</v>
      </c>
      <c r="AF113" t="str">
        <f t="shared" si="277"/>
        <v>TRUE</v>
      </c>
      <c r="AG113">
        <f>ROUND(MARGIN!$J25,0)</f>
        <v>4</v>
      </c>
      <c r="AH113">
        <f t="shared" si="278"/>
        <v>4</v>
      </c>
      <c r="AK113">
        <f t="shared" si="279"/>
        <v>2</v>
      </c>
      <c r="AL113">
        <v>1</v>
      </c>
      <c r="AN113" t="s">
        <v>150</v>
      </c>
      <c r="AO113" s="117" t="s">
        <v>962</v>
      </c>
      <c r="AP113">
        <v>50</v>
      </c>
      <c r="AQ113" t="str">
        <f t="shared" si="280"/>
        <v>TRUE</v>
      </c>
      <c r="AR113">
        <f>ROUND(MARGIN!$J25,0)</f>
        <v>4</v>
      </c>
      <c r="AS113">
        <f t="shared" si="281"/>
        <v>4</v>
      </c>
      <c r="AV113">
        <f t="shared" si="282"/>
        <v>0</v>
      </c>
      <c r="AW113">
        <v>1</v>
      </c>
      <c r="AY113" t="s">
        <v>150</v>
      </c>
      <c r="AZ113" s="117" t="s">
        <v>962</v>
      </c>
      <c r="BA113">
        <v>50</v>
      </c>
      <c r="BB113" t="str">
        <f t="shared" si="283"/>
        <v>TRUE</v>
      </c>
      <c r="BC113">
        <f>ROUND(MARGIN!$J25,0)</f>
        <v>4</v>
      </c>
      <c r="BD113">
        <f t="shared" si="284"/>
        <v>4</v>
      </c>
      <c r="BG113">
        <f t="shared" si="285"/>
        <v>-1</v>
      </c>
      <c r="BK113" t="s">
        <v>150</v>
      </c>
      <c r="BL113" s="117" t="s">
        <v>962</v>
      </c>
      <c r="BM113">
        <v>50</v>
      </c>
      <c r="BN113" t="str">
        <f t="shared" si="286"/>
        <v>FALSE</v>
      </c>
      <c r="BO113">
        <f>ROUND(MARGIN!$J25,0)</f>
        <v>4</v>
      </c>
      <c r="BP113">
        <f t="shared" si="287"/>
        <v>4</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4</v>
      </c>
      <c r="CE113">
        <f t="shared" si="292"/>
        <v>5</v>
      </c>
      <c r="CF113">
        <f t="shared" si="325"/>
        <v>4</v>
      </c>
      <c r="CG113" s="139">
        <f>CF113*10000*MARGIN!$G29/MARGIN!$D29</f>
        <v>44659.544494012684</v>
      </c>
      <c r="CH113" s="145">
        <f t="shared" si="293"/>
        <v>127.28862304811636</v>
      </c>
      <c r="CI113" s="145">
        <f t="shared" si="294"/>
        <v>127.28862304811636</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4</v>
      </c>
      <c r="CV113">
        <f t="shared" si="326"/>
        <v>5</v>
      </c>
      <c r="CW113">
        <f t="shared" si="327"/>
        <v>4</v>
      </c>
      <c r="CX113" s="139">
        <f>CW113*10000*MARGIN!$G29/MARGIN!$D29</f>
        <v>44659.544494012684</v>
      </c>
      <c r="CY113" s="200">
        <f t="shared" si="299"/>
        <v>-388.86037800132556</v>
      </c>
      <c r="CZ113" s="200">
        <f t="shared" si="300"/>
        <v>-388.86037800132556</v>
      </c>
      <c r="DB113">
        <f t="shared" si="301"/>
        <v>0</v>
      </c>
      <c r="DC113">
        <v>-1</v>
      </c>
      <c r="DD113">
        <v>1</v>
      </c>
      <c r="DE113">
        <v>-1</v>
      </c>
      <c r="DF113">
        <f t="shared" si="302"/>
        <v>1</v>
      </c>
      <c r="DG113">
        <f t="shared" si="303"/>
        <v>0</v>
      </c>
      <c r="DH113">
        <v>-1.51511428876E-3</v>
      </c>
      <c r="DI113" s="117" t="s">
        <v>1189</v>
      </c>
      <c r="DJ113">
        <v>50</v>
      </c>
      <c r="DK113" t="str">
        <f t="shared" si="304"/>
        <v>TRUE</v>
      </c>
      <c r="DL113">
        <f>ROUND(MARGIN!$J29,0)</f>
        <v>4</v>
      </c>
      <c r="DM113">
        <f t="shared" si="328"/>
        <v>3</v>
      </c>
      <c r="DN113">
        <f t="shared" si="329"/>
        <v>4</v>
      </c>
      <c r="DO113" s="139">
        <f>DN113*10000*MARGIN!$G29/MARGIN!$D29</f>
        <v>44659.544494012684</v>
      </c>
      <c r="DP113" s="200">
        <f t="shared" si="305"/>
        <v>67.664313992391598</v>
      </c>
      <c r="DQ113" s="200">
        <f t="shared" si="306"/>
        <v>-67.664313992391598</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1283</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1283</v>
      </c>
      <c r="MI113">
        <v>4</v>
      </c>
      <c r="MJ113">
        <v>3</v>
      </c>
      <c r="MK113">
        <v>4</v>
      </c>
      <c r="ML113" s="139">
        <v>44971.684395806231</v>
      </c>
      <c r="MM113" s="139"/>
      <c r="MN113" s="200">
        <v>0</v>
      </c>
      <c r="MO113" s="200"/>
      <c r="MP113" s="200"/>
      <c r="MQ113" s="200">
        <v>0</v>
      </c>
      <c r="MR113" s="200">
        <v>0</v>
      </c>
      <c r="MT113">
        <v>0</v>
      </c>
      <c r="MV113">
        <v>-1</v>
      </c>
      <c r="MX113">
        <v>-1</v>
      </c>
      <c r="NA113">
        <v>1</v>
      </c>
      <c r="NC113">
        <v>0</v>
      </c>
      <c r="NF113" s="117" t="s">
        <v>1189</v>
      </c>
      <c r="NG113">
        <v>50</v>
      </c>
      <c r="NH113" t="s">
        <v>1283</v>
      </c>
      <c r="NI113">
        <v>4</v>
      </c>
      <c r="NJ113">
        <v>3</v>
      </c>
      <c r="NK113">
        <v>4</v>
      </c>
      <c r="NL113" s="139">
        <v>45514.096185737973</v>
      </c>
      <c r="NM113" s="139"/>
      <c r="NN113" s="200">
        <v>0</v>
      </c>
      <c r="NO113" s="200"/>
      <c r="NP113" s="200"/>
      <c r="NQ113" s="200">
        <v>0</v>
      </c>
      <c r="NR113" s="200">
        <v>0</v>
      </c>
      <c r="NT113">
        <v>0</v>
      </c>
      <c r="NV113">
        <v>-1</v>
      </c>
      <c r="NX113">
        <v>-1</v>
      </c>
      <c r="OA113">
        <v>1</v>
      </c>
      <c r="OC113">
        <v>0</v>
      </c>
      <c r="OF113" s="117" t="s">
        <v>1189</v>
      </c>
      <c r="OG113">
        <v>50</v>
      </c>
      <c r="OH113" t="s">
        <v>1283</v>
      </c>
      <c r="OI113">
        <v>4</v>
      </c>
      <c r="OJ113">
        <v>3</v>
      </c>
      <c r="OK113">
        <v>4</v>
      </c>
      <c r="OL113" s="139">
        <v>45514.096185737973</v>
      </c>
      <c r="OM113" s="139"/>
      <c r="ON113" s="200">
        <v>0</v>
      </c>
      <c r="OO113" s="200"/>
      <c r="OP113" s="200"/>
      <c r="OQ113" s="200">
        <v>0</v>
      </c>
      <c r="OR113" s="200">
        <v>0</v>
      </c>
      <c r="OT113">
        <f t="shared" si="307"/>
        <v>0</v>
      </c>
      <c r="OV113">
        <v>-1</v>
      </c>
      <c r="OX113">
        <v>-1</v>
      </c>
      <c r="PA113">
        <f t="shared" si="339"/>
        <v>1</v>
      </c>
      <c r="PC113">
        <f t="shared" si="340"/>
        <v>0</v>
      </c>
      <c r="PF113" s="117" t="s">
        <v>1189</v>
      </c>
      <c r="PG113">
        <v>50</v>
      </c>
      <c r="PH113" t="str">
        <f t="shared" si="341"/>
        <v>FALSE</v>
      </c>
      <c r="PI113">
        <f>ROUND(MARGIN!$J29,0)</f>
        <v>4</v>
      </c>
      <c r="PJ113">
        <f t="shared" si="342"/>
        <v>3</v>
      </c>
      <c r="PK113">
        <f t="shared" si="343"/>
        <v>4</v>
      </c>
      <c r="PL113" s="139">
        <f>PK113*10000*MARGIN!$G29/MARGIN!$D29</f>
        <v>44659.544494012684</v>
      </c>
      <c r="PM113" s="139"/>
      <c r="PN113" s="200">
        <f t="shared" si="344"/>
        <v>0</v>
      </c>
      <c r="PO113" s="200"/>
      <c r="PP113" s="200"/>
      <c r="PQ113" s="200">
        <f t="shared" si="311"/>
        <v>0</v>
      </c>
      <c r="PR113" s="200">
        <f t="shared" si="345"/>
        <v>0</v>
      </c>
      <c r="PT113">
        <f t="shared" si="313"/>
        <v>0</v>
      </c>
      <c r="PV113">
        <v>-1</v>
      </c>
      <c r="PX113">
        <v>-1</v>
      </c>
      <c r="QA113">
        <f t="shared" si="346"/>
        <v>1</v>
      </c>
      <c r="QC113">
        <f t="shared" si="347"/>
        <v>0</v>
      </c>
      <c r="QF113" s="117" t="s">
        <v>1189</v>
      </c>
      <c r="QG113">
        <v>50</v>
      </c>
      <c r="QH113" t="str">
        <f t="shared" si="348"/>
        <v>FALSE</v>
      </c>
      <c r="QI113">
        <f>ROUND(MARGIN!$J29,0)</f>
        <v>4</v>
      </c>
      <c r="QJ113">
        <f t="shared" si="349"/>
        <v>3</v>
      </c>
      <c r="QK113">
        <f t="shared" si="350"/>
        <v>4</v>
      </c>
      <c r="QL113" s="139">
        <f>QK113*10000*MARGIN!$G29/MARGIN!$D29</f>
        <v>44659.544494012684</v>
      </c>
      <c r="QM113" s="139"/>
      <c r="QN113" s="200">
        <f t="shared" si="351"/>
        <v>0</v>
      </c>
      <c r="QO113" s="200"/>
      <c r="QP113" s="200"/>
      <c r="QQ113" s="200">
        <f t="shared" si="317"/>
        <v>0</v>
      </c>
      <c r="QR113" s="200">
        <f t="shared" si="352"/>
        <v>0</v>
      </c>
      <c r="QT113">
        <f t="shared" si="319"/>
        <v>0</v>
      </c>
      <c r="QV113">
        <v>-1</v>
      </c>
      <c r="QX113">
        <v>-1</v>
      </c>
      <c r="RA113">
        <f t="shared" si="353"/>
        <v>1</v>
      </c>
      <c r="RC113">
        <f t="shared" si="354"/>
        <v>0</v>
      </c>
      <c r="RF113" s="117" t="s">
        <v>1189</v>
      </c>
      <c r="RG113">
        <v>50</v>
      </c>
      <c r="RH113" t="str">
        <f t="shared" si="355"/>
        <v>FALSE</v>
      </c>
      <c r="RI113">
        <f>ROUND(MARGIN!$J29,0)</f>
        <v>4</v>
      </c>
      <c r="RJ113">
        <f t="shared" si="356"/>
        <v>3</v>
      </c>
      <c r="RK113">
        <f t="shared" si="357"/>
        <v>4</v>
      </c>
      <c r="RL113" s="139">
        <f>RK113*10000*MARGIN!$G29/MARGIN!$D29</f>
        <v>44659.544494012684</v>
      </c>
      <c r="RM113" s="139"/>
      <c r="RN113" s="200">
        <f t="shared" si="358"/>
        <v>0</v>
      </c>
      <c r="RO113" s="200"/>
      <c r="RP113" s="200"/>
      <c r="RQ113" s="200">
        <f t="shared" si="323"/>
        <v>0</v>
      </c>
      <c r="RR113" s="200">
        <f t="shared" si="359"/>
        <v>0</v>
      </c>
    </row>
    <row r="114" spans="1:486" x14ac:dyDescent="0.25">
      <c r="A114" t="s">
        <v>1173</v>
      </c>
      <c r="B114" s="167" t="s">
        <v>18</v>
      </c>
      <c r="D114" s="117" t="s">
        <v>788</v>
      </c>
      <c r="E114">
        <v>50</v>
      </c>
      <c r="F114" t="e">
        <f>IF(#REF!="","FALSE","TRUE")</f>
        <v>#REF!</v>
      </c>
      <c r="G114">
        <f>ROUND(MARGIN!$J23,0)</f>
        <v>4</v>
      </c>
      <c r="I114" t="e">
        <f>-#REF!+J114</f>
        <v>#REF!</v>
      </c>
      <c r="J114">
        <v>-1</v>
      </c>
      <c r="K114" s="117" t="s">
        <v>788</v>
      </c>
      <c r="L114">
        <v>50</v>
      </c>
      <c r="M114" t="str">
        <f t="shared" si="273"/>
        <v>TRUE</v>
      </c>
      <c r="N114">
        <f>ROUND(MARGIN!$J23,0)</f>
        <v>4</v>
      </c>
      <c r="P114">
        <f t="shared" si="274"/>
        <v>2</v>
      </c>
      <c r="Q114">
        <v>1</v>
      </c>
      <c r="T114" s="117" t="s">
        <v>788</v>
      </c>
      <c r="U114">
        <v>50</v>
      </c>
      <c r="V114" t="str">
        <f t="shared" si="275"/>
        <v>TRUE</v>
      </c>
      <c r="W114">
        <f>ROUND(MARGIN!$J23,0)</f>
        <v>4</v>
      </c>
      <c r="Z114">
        <f t="shared" si="276"/>
        <v>0</v>
      </c>
      <c r="AA114">
        <v>1</v>
      </c>
      <c r="AD114" s="117" t="s">
        <v>962</v>
      </c>
      <c r="AE114">
        <v>50</v>
      </c>
      <c r="AF114" t="str">
        <f t="shared" si="277"/>
        <v>TRUE</v>
      </c>
      <c r="AG114">
        <f>ROUND(MARGIN!$J23,0)</f>
        <v>4</v>
      </c>
      <c r="AH114">
        <f t="shared" si="278"/>
        <v>4</v>
      </c>
      <c r="AK114">
        <f t="shared" si="279"/>
        <v>-2</v>
      </c>
      <c r="AL114">
        <v>-1</v>
      </c>
      <c r="AO114" s="117" t="s">
        <v>962</v>
      </c>
      <c r="AP114">
        <v>50</v>
      </c>
      <c r="AQ114" t="str">
        <f t="shared" si="280"/>
        <v>TRUE</v>
      </c>
      <c r="AR114">
        <f>ROUND(MARGIN!$J23,0)</f>
        <v>4</v>
      </c>
      <c r="AS114">
        <f t="shared" si="281"/>
        <v>4</v>
      </c>
      <c r="AV114">
        <f t="shared" si="282"/>
        <v>0</v>
      </c>
      <c r="AW114">
        <v>-1</v>
      </c>
      <c r="AZ114" s="117" t="s">
        <v>962</v>
      </c>
      <c r="BA114">
        <v>50</v>
      </c>
      <c r="BB114" t="str">
        <f t="shared" si="283"/>
        <v>TRUE</v>
      </c>
      <c r="BC114">
        <f>ROUND(MARGIN!$J23,0)</f>
        <v>4</v>
      </c>
      <c r="BD114">
        <f t="shared" si="284"/>
        <v>4</v>
      </c>
      <c r="BG114">
        <f t="shared" si="285"/>
        <v>1</v>
      </c>
      <c r="BL114" s="117" t="s">
        <v>962</v>
      </c>
      <c r="BM114">
        <v>50</v>
      </c>
      <c r="BN114" t="str">
        <f t="shared" si="286"/>
        <v>FALSE</v>
      </c>
      <c r="BO114">
        <f>ROUND(MARGIN!$J23,0)</f>
        <v>4</v>
      </c>
      <c r="BP114">
        <f t="shared" si="287"/>
        <v>4</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4</v>
      </c>
      <c r="CE114">
        <f t="shared" si="292"/>
        <v>3</v>
      </c>
      <c r="CF114">
        <f t="shared" si="325"/>
        <v>4</v>
      </c>
      <c r="CG114" s="139">
        <f>CF114*10000*MARGIN!$G30/MARGIN!$D30</f>
        <v>44661.878805988606</v>
      </c>
      <c r="CH114" s="145">
        <f t="shared" si="293"/>
        <v>-194.95585568284741</v>
      </c>
      <c r="CI114" s="145">
        <f t="shared" si="294"/>
        <v>-194.95585568284741</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4</v>
      </c>
      <c r="CV114">
        <f t="shared" si="326"/>
        <v>3</v>
      </c>
      <c r="CW114">
        <f t="shared" si="327"/>
        <v>4</v>
      </c>
      <c r="CX114" s="139">
        <f>CW114*10000*MARGIN!$G30/MARGIN!$D30</f>
        <v>44661.878805988606</v>
      </c>
      <c r="CY114" s="200">
        <f t="shared" si="299"/>
        <v>-289.55195453213406</v>
      </c>
      <c r="CZ114" s="200">
        <f t="shared" si="300"/>
        <v>289.55195453213406</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4</v>
      </c>
      <c r="DM114">
        <f t="shared" si="328"/>
        <v>5</v>
      </c>
      <c r="DN114">
        <f t="shared" si="329"/>
        <v>4</v>
      </c>
      <c r="DO114" s="139">
        <f>DN114*10000*MARGIN!$G30/MARGIN!$D30</f>
        <v>44661.878805988606</v>
      </c>
      <c r="DP114" s="200">
        <f t="shared" si="305"/>
        <v>230.64001743089426</v>
      </c>
      <c r="DQ114" s="200">
        <f t="shared" si="306"/>
        <v>230.64001743089426</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1283</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1283</v>
      </c>
      <c r="MI114">
        <v>4</v>
      </c>
      <c r="MJ114">
        <v>3</v>
      </c>
      <c r="MK114">
        <v>4</v>
      </c>
      <c r="ML114" s="139">
        <v>44970.896391152499</v>
      </c>
      <c r="MM114" s="139"/>
      <c r="MN114" s="200">
        <v>0</v>
      </c>
      <c r="MO114" s="200"/>
      <c r="MP114" s="200"/>
      <c r="MQ114" s="200">
        <v>0</v>
      </c>
      <c r="MR114" s="200">
        <v>0</v>
      </c>
      <c r="MT114">
        <v>0</v>
      </c>
      <c r="MV114">
        <v>-1</v>
      </c>
      <c r="MX114">
        <v>-1</v>
      </c>
      <c r="NA114">
        <v>1</v>
      </c>
      <c r="NC114">
        <v>0</v>
      </c>
      <c r="NF114" s="117" t="s">
        <v>1189</v>
      </c>
      <c r="NG114">
        <v>50</v>
      </c>
      <c r="NH114" t="s">
        <v>1283</v>
      </c>
      <c r="NI114">
        <v>4</v>
      </c>
      <c r="NJ114">
        <v>3</v>
      </c>
      <c r="NK114">
        <v>4</v>
      </c>
      <c r="NL114" s="139">
        <v>45530.158132923629</v>
      </c>
      <c r="NM114" s="139"/>
      <c r="NN114" s="200">
        <v>0</v>
      </c>
      <c r="NO114" s="200"/>
      <c r="NP114" s="200"/>
      <c r="NQ114" s="200">
        <v>0</v>
      </c>
      <c r="NR114" s="200">
        <v>0</v>
      </c>
      <c r="NT114">
        <v>0</v>
      </c>
      <c r="NV114">
        <v>-1</v>
      </c>
      <c r="NX114">
        <v>-1</v>
      </c>
      <c r="OA114">
        <v>1</v>
      </c>
      <c r="OC114">
        <v>0</v>
      </c>
      <c r="OF114" s="117" t="s">
        <v>1189</v>
      </c>
      <c r="OG114">
        <v>50</v>
      </c>
      <c r="OH114" t="s">
        <v>1283</v>
      </c>
      <c r="OI114">
        <v>4</v>
      </c>
      <c r="OJ114">
        <v>3</v>
      </c>
      <c r="OK114">
        <v>4</v>
      </c>
      <c r="OL114" s="139">
        <v>45530.158132923629</v>
      </c>
      <c r="OM114" s="139"/>
      <c r="ON114" s="200">
        <v>0</v>
      </c>
      <c r="OO114" s="200"/>
      <c r="OP114" s="200"/>
      <c r="OQ114" s="200">
        <v>0</v>
      </c>
      <c r="OR114" s="200">
        <v>0</v>
      </c>
      <c r="OT114">
        <f t="shared" si="307"/>
        <v>0</v>
      </c>
      <c r="OV114">
        <v>-1</v>
      </c>
      <c r="OX114">
        <v>-1</v>
      </c>
      <c r="PA114">
        <f t="shared" si="339"/>
        <v>1</v>
      </c>
      <c r="PC114">
        <f t="shared" si="340"/>
        <v>0</v>
      </c>
      <c r="PF114" s="117" t="s">
        <v>1189</v>
      </c>
      <c r="PG114">
        <v>50</v>
      </c>
      <c r="PH114" t="str">
        <f t="shared" si="341"/>
        <v>FALSE</v>
      </c>
      <c r="PI114">
        <f>ROUND(MARGIN!$J30,0)</f>
        <v>4</v>
      </c>
      <c r="PJ114">
        <f t="shared" si="342"/>
        <v>3</v>
      </c>
      <c r="PK114">
        <f t="shared" si="343"/>
        <v>4</v>
      </c>
      <c r="PL114" s="139">
        <f>PK114*10000*MARGIN!$G30/MARGIN!$D30</f>
        <v>44661.878805988606</v>
      </c>
      <c r="PM114" s="139"/>
      <c r="PN114" s="200">
        <f t="shared" si="344"/>
        <v>0</v>
      </c>
      <c r="PO114" s="200"/>
      <c r="PP114" s="200"/>
      <c r="PQ114" s="200">
        <f t="shared" si="311"/>
        <v>0</v>
      </c>
      <c r="PR114" s="200">
        <f t="shared" si="345"/>
        <v>0</v>
      </c>
      <c r="PT114">
        <f t="shared" si="313"/>
        <v>0</v>
      </c>
      <c r="PV114">
        <v>-1</v>
      </c>
      <c r="PX114">
        <v>-1</v>
      </c>
      <c r="QA114">
        <f t="shared" si="346"/>
        <v>1</v>
      </c>
      <c r="QC114">
        <f t="shared" si="347"/>
        <v>0</v>
      </c>
      <c r="QF114" s="117" t="s">
        <v>1189</v>
      </c>
      <c r="QG114">
        <v>50</v>
      </c>
      <c r="QH114" t="str">
        <f t="shared" si="348"/>
        <v>FALSE</v>
      </c>
      <c r="QI114">
        <f>ROUND(MARGIN!$J30,0)</f>
        <v>4</v>
      </c>
      <c r="QJ114">
        <f t="shared" si="349"/>
        <v>3</v>
      </c>
      <c r="QK114">
        <f t="shared" si="350"/>
        <v>4</v>
      </c>
      <c r="QL114" s="139">
        <f>QK114*10000*MARGIN!$G30/MARGIN!$D30</f>
        <v>44661.878805988606</v>
      </c>
      <c r="QM114" s="139"/>
      <c r="QN114" s="200">
        <f t="shared" si="351"/>
        <v>0</v>
      </c>
      <c r="QO114" s="200"/>
      <c r="QP114" s="200"/>
      <c r="QQ114" s="200">
        <f t="shared" si="317"/>
        <v>0</v>
      </c>
      <c r="QR114" s="200">
        <f t="shared" si="352"/>
        <v>0</v>
      </c>
      <c r="QT114">
        <f t="shared" si="319"/>
        <v>0</v>
      </c>
      <c r="QV114">
        <v>-1</v>
      </c>
      <c r="QX114">
        <v>-1</v>
      </c>
      <c r="RA114">
        <f t="shared" si="353"/>
        <v>1</v>
      </c>
      <c r="RC114">
        <f t="shared" si="354"/>
        <v>0</v>
      </c>
      <c r="RF114" s="117" t="s">
        <v>1189</v>
      </c>
      <c r="RG114">
        <v>50</v>
      </c>
      <c r="RH114" t="str">
        <f t="shared" si="355"/>
        <v>FALSE</v>
      </c>
      <c r="RI114">
        <f>ROUND(MARGIN!$J30,0)</f>
        <v>4</v>
      </c>
      <c r="RJ114">
        <f t="shared" si="356"/>
        <v>3</v>
      </c>
      <c r="RK114">
        <f t="shared" si="357"/>
        <v>4</v>
      </c>
      <c r="RL114" s="139">
        <f>RK114*10000*MARGIN!$G30/MARGIN!$D30</f>
        <v>44661.878805988606</v>
      </c>
      <c r="RM114" s="139"/>
      <c r="RN114" s="200">
        <f t="shared" si="358"/>
        <v>0</v>
      </c>
      <c r="RO114" s="200"/>
      <c r="RP114" s="200"/>
      <c r="RQ114" s="200">
        <f t="shared" si="323"/>
        <v>0</v>
      </c>
      <c r="RR114" s="200">
        <f t="shared" si="359"/>
        <v>0</v>
      </c>
    </row>
    <row r="115" spans="1:486" x14ac:dyDescent="0.25">
      <c r="A115" t="s">
        <v>1174</v>
      </c>
      <c r="B115" s="167" t="s">
        <v>19</v>
      </c>
      <c r="D115" s="117" t="s">
        <v>788</v>
      </c>
      <c r="E115">
        <v>50</v>
      </c>
      <c r="F115" t="e">
        <f>IF(#REF!="","FALSE","TRUE")</f>
        <v>#REF!</v>
      </c>
      <c r="G115">
        <f>ROUND(MARGIN!$J24,0)</f>
        <v>4</v>
      </c>
      <c r="I115" t="e">
        <f>-#REF!+J115</f>
        <v>#REF!</v>
      </c>
      <c r="J115">
        <v>-1</v>
      </c>
      <c r="K115" s="117" t="s">
        <v>788</v>
      </c>
      <c r="L115">
        <v>50</v>
      </c>
      <c r="M115" t="str">
        <f t="shared" si="273"/>
        <v>TRUE</v>
      </c>
      <c r="N115">
        <f>ROUND(MARGIN!$J24,0)</f>
        <v>4</v>
      </c>
      <c r="P115">
        <f t="shared" si="274"/>
        <v>0</v>
      </c>
      <c r="Q115">
        <v>-1</v>
      </c>
      <c r="S115" t="str">
        <f>FORECAST!B52</f>
        <v>High: Mar or Dec/Jan // Low: Aug</v>
      </c>
      <c r="T115" s="117" t="s">
        <v>788</v>
      </c>
      <c r="U115">
        <v>50</v>
      </c>
      <c r="V115" t="str">
        <f t="shared" si="275"/>
        <v>TRUE</v>
      </c>
      <c r="W115">
        <f>ROUND(MARGIN!$J24,0)</f>
        <v>4</v>
      </c>
      <c r="Z115">
        <f t="shared" si="276"/>
        <v>0</v>
      </c>
      <c r="AA115">
        <v>-1</v>
      </c>
      <c r="AB115">
        <v>-1</v>
      </c>
      <c r="AC115" t="s">
        <v>964</v>
      </c>
      <c r="AD115" s="117" t="s">
        <v>962</v>
      </c>
      <c r="AE115">
        <v>50</v>
      </c>
      <c r="AF115" t="str">
        <f t="shared" si="277"/>
        <v>TRUE</v>
      </c>
      <c r="AG115">
        <f>ROUND(MARGIN!$J24,0)</f>
        <v>4</v>
      </c>
      <c r="AH115">
        <f t="shared" si="278"/>
        <v>5</v>
      </c>
      <c r="AK115">
        <f t="shared" si="279"/>
        <v>0</v>
      </c>
      <c r="AL115">
        <v>-1</v>
      </c>
      <c r="AM115">
        <v>-1</v>
      </c>
      <c r="AN115" t="s">
        <v>964</v>
      </c>
      <c r="AO115" s="117" t="s">
        <v>1108</v>
      </c>
      <c r="AP115">
        <v>50</v>
      </c>
      <c r="AQ115" t="str">
        <f t="shared" si="280"/>
        <v>TRUE</v>
      </c>
      <c r="AR115">
        <f>ROUND(MARGIN!$J24,0)</f>
        <v>4</v>
      </c>
      <c r="AS115">
        <f t="shared" si="281"/>
        <v>5</v>
      </c>
      <c r="AV115">
        <f t="shared" si="282"/>
        <v>0</v>
      </c>
      <c r="AW115">
        <v>-1</v>
      </c>
      <c r="AY115" t="s">
        <v>964</v>
      </c>
      <c r="AZ115" s="117" t="s">
        <v>962</v>
      </c>
      <c r="BA115">
        <v>50</v>
      </c>
      <c r="BB115" t="str">
        <f t="shared" si="283"/>
        <v>TRUE</v>
      </c>
      <c r="BC115">
        <f>ROUND(MARGIN!$J24,0)</f>
        <v>4</v>
      </c>
      <c r="BD115">
        <f t="shared" si="284"/>
        <v>4</v>
      </c>
      <c r="BG115">
        <f t="shared" si="285"/>
        <v>1</v>
      </c>
      <c r="BK115" t="s">
        <v>964</v>
      </c>
      <c r="BL115" s="117" t="s">
        <v>962</v>
      </c>
      <c r="BM115">
        <v>50</v>
      </c>
      <c r="BN115" t="str">
        <f t="shared" si="286"/>
        <v>FALSE</v>
      </c>
      <c r="BO115">
        <f>ROUND(MARGIN!$J24,0)</f>
        <v>4</v>
      </c>
      <c r="BP115">
        <f t="shared" si="287"/>
        <v>4</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4</v>
      </c>
      <c r="CE115">
        <f t="shared" si="292"/>
        <v>3</v>
      </c>
      <c r="CF115">
        <f t="shared" si="325"/>
        <v>4</v>
      </c>
      <c r="CG115" s="139">
        <f>CF115*10000*MARGIN!$G31/MARGIN!$D31</f>
        <v>44650.368320000001</v>
      </c>
      <c r="CH115" s="145">
        <f t="shared" si="293"/>
        <v>-582.79289085992764</v>
      </c>
      <c r="CI115" s="145">
        <f t="shared" si="294"/>
        <v>-582.79289085992764</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4</v>
      </c>
      <c r="CV115">
        <f t="shared" si="326"/>
        <v>3</v>
      </c>
      <c r="CW115">
        <f t="shared" si="327"/>
        <v>4</v>
      </c>
      <c r="CX115" s="139">
        <f>CW115*10000*MARGIN!$G31/MARGIN!$D31</f>
        <v>44650.368320000001</v>
      </c>
      <c r="CY115" s="200">
        <f t="shared" si="299"/>
        <v>172.1861151104716</v>
      </c>
      <c r="CZ115" s="200">
        <f t="shared" si="300"/>
        <v>-172.1861151104716</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4</v>
      </c>
      <c r="DM115">
        <f t="shared" si="328"/>
        <v>5</v>
      </c>
      <c r="DN115">
        <f t="shared" si="329"/>
        <v>4</v>
      </c>
      <c r="DO115" s="139">
        <f>DN115*10000*MARGIN!$G31/MARGIN!$D31</f>
        <v>44650.368320000001</v>
      </c>
      <c r="DP115" s="200">
        <f t="shared" si="305"/>
        <v>312.94731214563114</v>
      </c>
      <c r="DQ115" s="200">
        <f t="shared" si="306"/>
        <v>312.94731214563114</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1283</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1283</v>
      </c>
      <c r="MI115">
        <v>4</v>
      </c>
      <c r="MJ115">
        <v>3</v>
      </c>
      <c r="MK115">
        <v>4</v>
      </c>
      <c r="ML115" s="139">
        <v>44956.278040000005</v>
      </c>
      <c r="MM115" s="139"/>
      <c r="MN115" s="200">
        <v>0</v>
      </c>
      <c r="MO115" s="200"/>
      <c r="MP115" s="200"/>
      <c r="MQ115" s="200">
        <v>0</v>
      </c>
      <c r="MR115" s="200">
        <v>0</v>
      </c>
      <c r="MT115">
        <v>0</v>
      </c>
      <c r="MV115">
        <v>-1</v>
      </c>
      <c r="MX115">
        <v>-1</v>
      </c>
      <c r="NA115">
        <v>1</v>
      </c>
      <c r="NC115">
        <v>0</v>
      </c>
      <c r="NF115" s="117" t="s">
        <v>1189</v>
      </c>
      <c r="NG115">
        <v>50</v>
      </c>
      <c r="NH115" t="s">
        <v>1283</v>
      </c>
      <c r="NI115">
        <v>4</v>
      </c>
      <c r="NJ115">
        <v>3</v>
      </c>
      <c r="NK115">
        <v>4</v>
      </c>
      <c r="NL115" s="139">
        <v>45398.545920000004</v>
      </c>
      <c r="NM115" s="139"/>
      <c r="NN115" s="200">
        <v>0</v>
      </c>
      <c r="NO115" s="200"/>
      <c r="NP115" s="200"/>
      <c r="NQ115" s="200">
        <v>0</v>
      </c>
      <c r="NR115" s="200">
        <v>0</v>
      </c>
      <c r="NT115">
        <v>0</v>
      </c>
      <c r="NV115">
        <v>-1</v>
      </c>
      <c r="NX115">
        <v>-1</v>
      </c>
      <c r="OA115">
        <v>1</v>
      </c>
      <c r="OC115">
        <v>0</v>
      </c>
      <c r="OF115" s="117" t="s">
        <v>1189</v>
      </c>
      <c r="OG115">
        <v>50</v>
      </c>
      <c r="OH115" t="s">
        <v>1283</v>
      </c>
      <c r="OI115">
        <v>4</v>
      </c>
      <c r="OJ115">
        <v>3</v>
      </c>
      <c r="OK115">
        <v>4</v>
      </c>
      <c r="OL115" s="139">
        <v>45398.545920000004</v>
      </c>
      <c r="OM115" s="139"/>
      <c r="ON115" s="200">
        <v>0</v>
      </c>
      <c r="OO115" s="200"/>
      <c r="OP115" s="200"/>
      <c r="OQ115" s="200">
        <v>0</v>
      </c>
      <c r="OR115" s="200">
        <v>0</v>
      </c>
      <c r="OT115">
        <f t="shared" si="307"/>
        <v>0</v>
      </c>
      <c r="OV115">
        <v>-1</v>
      </c>
      <c r="OX115">
        <v>-1</v>
      </c>
      <c r="PA115">
        <f t="shared" si="339"/>
        <v>1</v>
      </c>
      <c r="PC115">
        <f t="shared" si="340"/>
        <v>0</v>
      </c>
      <c r="PF115" s="117" t="s">
        <v>1189</v>
      </c>
      <c r="PG115">
        <v>50</v>
      </c>
      <c r="PH115" t="str">
        <f t="shared" si="341"/>
        <v>FALSE</v>
      </c>
      <c r="PI115">
        <f>ROUND(MARGIN!$J31,0)</f>
        <v>4</v>
      </c>
      <c r="PJ115">
        <f t="shared" si="342"/>
        <v>3</v>
      </c>
      <c r="PK115">
        <f t="shared" si="343"/>
        <v>4</v>
      </c>
      <c r="PL115" s="139">
        <f>PK115*10000*MARGIN!$G31/MARGIN!$D31</f>
        <v>44650.368320000001</v>
      </c>
      <c r="PM115" s="139"/>
      <c r="PN115" s="200">
        <f t="shared" si="344"/>
        <v>0</v>
      </c>
      <c r="PO115" s="200"/>
      <c r="PP115" s="200"/>
      <c r="PQ115" s="200">
        <f t="shared" si="311"/>
        <v>0</v>
      </c>
      <c r="PR115" s="200">
        <f t="shared" si="345"/>
        <v>0</v>
      </c>
      <c r="PT115">
        <f t="shared" si="313"/>
        <v>0</v>
      </c>
      <c r="PV115">
        <v>-1</v>
      </c>
      <c r="PX115">
        <v>-1</v>
      </c>
      <c r="QA115">
        <f t="shared" si="346"/>
        <v>1</v>
      </c>
      <c r="QC115">
        <f t="shared" si="347"/>
        <v>0</v>
      </c>
      <c r="QF115" s="117" t="s">
        <v>1189</v>
      </c>
      <c r="QG115">
        <v>50</v>
      </c>
      <c r="QH115" t="str">
        <f t="shared" si="348"/>
        <v>FALSE</v>
      </c>
      <c r="QI115">
        <f>ROUND(MARGIN!$J31,0)</f>
        <v>4</v>
      </c>
      <c r="QJ115">
        <f t="shared" si="349"/>
        <v>3</v>
      </c>
      <c r="QK115">
        <f t="shared" si="350"/>
        <v>4</v>
      </c>
      <c r="QL115" s="139">
        <f>QK115*10000*MARGIN!$G31/MARGIN!$D31</f>
        <v>44650.368320000001</v>
      </c>
      <c r="QM115" s="139"/>
      <c r="QN115" s="200">
        <f t="shared" si="351"/>
        <v>0</v>
      </c>
      <c r="QO115" s="200"/>
      <c r="QP115" s="200"/>
      <c r="QQ115" s="200">
        <f t="shared" si="317"/>
        <v>0</v>
      </c>
      <c r="QR115" s="200">
        <f t="shared" si="352"/>
        <v>0</v>
      </c>
      <c r="QT115">
        <f t="shared" si="319"/>
        <v>0</v>
      </c>
      <c r="QV115">
        <v>-1</v>
      </c>
      <c r="QX115">
        <v>-1</v>
      </c>
      <c r="RA115">
        <f t="shared" si="353"/>
        <v>1</v>
      </c>
      <c r="RC115">
        <f t="shared" si="354"/>
        <v>0</v>
      </c>
      <c r="RF115" s="117" t="s">
        <v>1189</v>
      </c>
      <c r="RG115">
        <v>50</v>
      </c>
      <c r="RH115" t="str">
        <f t="shared" si="355"/>
        <v>FALSE</v>
      </c>
      <c r="RI115">
        <f>ROUND(MARGIN!$J31,0)</f>
        <v>4</v>
      </c>
      <c r="RJ115">
        <f t="shared" si="356"/>
        <v>3</v>
      </c>
      <c r="RK115">
        <f t="shared" si="357"/>
        <v>4</v>
      </c>
      <c r="RL115" s="139">
        <f>RK115*10000*MARGIN!$G31/MARGIN!$D31</f>
        <v>44650.368320000001</v>
      </c>
      <c r="RM115" s="139"/>
      <c r="RN115" s="200">
        <f t="shared" si="358"/>
        <v>0</v>
      </c>
      <c r="RO115" s="200"/>
      <c r="RP115" s="200"/>
      <c r="RQ115" s="200">
        <f t="shared" si="323"/>
        <v>0</v>
      </c>
      <c r="RR115" s="200">
        <f t="shared" si="359"/>
        <v>0</v>
      </c>
    </row>
    <row r="116" spans="1:486" x14ac:dyDescent="0.25">
      <c r="A116" t="s">
        <v>1176</v>
      </c>
      <c r="B116" s="167" t="s">
        <v>10</v>
      </c>
      <c r="D116" s="116" t="s">
        <v>788</v>
      </c>
      <c r="E116">
        <v>50</v>
      </c>
      <c r="F116" t="e">
        <f>IF(#REF!="","FALSE","TRUE")</f>
        <v>#REF!</v>
      </c>
      <c r="G116">
        <f>ROUND(MARGIN!$J27,0)</f>
        <v>4</v>
      </c>
      <c r="I116" t="e">
        <f>-#REF!+J116</f>
        <v>#REF!</v>
      </c>
      <c r="J116">
        <v>1</v>
      </c>
      <c r="K116" s="116" t="s">
        <v>788</v>
      </c>
      <c r="L116">
        <v>50</v>
      </c>
      <c r="M116" t="str">
        <f t="shared" si="273"/>
        <v>TRUE</v>
      </c>
      <c r="N116">
        <f>ROUND(MARGIN!$J27,0)</f>
        <v>4</v>
      </c>
      <c r="O116">
        <v>-9</v>
      </c>
      <c r="P116">
        <f t="shared" si="274"/>
        <v>-2</v>
      </c>
      <c r="Q116">
        <v>-1</v>
      </c>
      <c r="S116" t="str">
        <f>FORECAST!B50</f>
        <v>High: Oct or Dec// Low: June or Sept</v>
      </c>
      <c r="T116" s="117" t="s">
        <v>788</v>
      </c>
      <c r="U116">
        <v>50</v>
      </c>
      <c r="V116" t="str">
        <f t="shared" si="275"/>
        <v>TRUE</v>
      </c>
      <c r="W116">
        <f>ROUND(MARGIN!$J27,0)</f>
        <v>4</v>
      </c>
      <c r="Z116">
        <f t="shared" si="276"/>
        <v>0</v>
      </c>
      <c r="AA116">
        <v>-1</v>
      </c>
      <c r="AB116">
        <v>-1</v>
      </c>
      <c r="AC116" t="s">
        <v>955</v>
      </c>
      <c r="AD116" s="117" t="s">
        <v>32</v>
      </c>
      <c r="AE116">
        <v>50</v>
      </c>
      <c r="AF116" t="str">
        <f t="shared" si="277"/>
        <v>TRUE</v>
      </c>
      <c r="AG116">
        <f>ROUND(MARGIN!$J27,0)</f>
        <v>4</v>
      </c>
      <c r="AH116">
        <f t="shared" si="278"/>
        <v>5</v>
      </c>
      <c r="AK116">
        <f t="shared" si="279"/>
        <v>0</v>
      </c>
      <c r="AL116">
        <v>-1</v>
      </c>
      <c r="AM116">
        <v>-1</v>
      </c>
      <c r="AN116" t="s">
        <v>955</v>
      </c>
      <c r="AO116" s="117" t="s">
        <v>32</v>
      </c>
      <c r="AP116">
        <v>50</v>
      </c>
      <c r="AQ116" t="str">
        <f t="shared" si="280"/>
        <v>TRUE</v>
      </c>
      <c r="AR116">
        <f>ROUND(MARGIN!$J27,0)</f>
        <v>4</v>
      </c>
      <c r="AS116">
        <f t="shared" si="281"/>
        <v>5</v>
      </c>
      <c r="AV116">
        <f t="shared" si="282"/>
        <v>0</v>
      </c>
      <c r="AW116">
        <v>-1</v>
      </c>
      <c r="AY116" t="s">
        <v>955</v>
      </c>
      <c r="AZ116" s="117" t="s">
        <v>32</v>
      </c>
      <c r="BA116">
        <v>50</v>
      </c>
      <c r="BB116" t="str">
        <f t="shared" si="283"/>
        <v>TRUE</v>
      </c>
      <c r="BC116">
        <f>ROUND(MARGIN!$J27,0)</f>
        <v>4</v>
      </c>
      <c r="BD116">
        <f t="shared" si="284"/>
        <v>4</v>
      </c>
      <c r="BG116">
        <f t="shared" si="285"/>
        <v>1</v>
      </c>
      <c r="BK116" t="s">
        <v>955</v>
      </c>
      <c r="BL116" s="117" t="s">
        <v>32</v>
      </c>
      <c r="BM116">
        <v>50</v>
      </c>
      <c r="BN116" t="str">
        <f t="shared" si="286"/>
        <v>FALSE</v>
      </c>
      <c r="BO116">
        <f>ROUND(MARGIN!$J27,0)</f>
        <v>4</v>
      </c>
      <c r="BP116">
        <f t="shared" si="287"/>
        <v>4</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4</v>
      </c>
      <c r="CE116">
        <f t="shared" si="292"/>
        <v>5</v>
      </c>
      <c r="CF116">
        <f t="shared" si="325"/>
        <v>4</v>
      </c>
      <c r="CG116" s="139">
        <f>CF116*10000*MARGIN!$G32/MARGIN!$D32</f>
        <v>44658.8</v>
      </c>
      <c r="CH116" s="145">
        <f t="shared" si="293"/>
        <v>864.34578247557965</v>
      </c>
      <c r="CI116" s="145">
        <f t="shared" si="294"/>
        <v>864.34578247557965</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4</v>
      </c>
      <c r="CV116">
        <f t="shared" si="326"/>
        <v>5</v>
      </c>
      <c r="CW116">
        <f t="shared" si="327"/>
        <v>4</v>
      </c>
      <c r="CX116" s="139">
        <f>CW116*10000*MARGIN!$G32/MARGIN!$D32</f>
        <v>44658.8</v>
      </c>
      <c r="CY116" s="200">
        <f t="shared" si="299"/>
        <v>-51.080391000966422</v>
      </c>
      <c r="CZ116" s="200">
        <f t="shared" si="300"/>
        <v>-51.080391000966422</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4</v>
      </c>
      <c r="DM116">
        <f t="shared" si="328"/>
        <v>3</v>
      </c>
      <c r="DN116">
        <f t="shared" si="329"/>
        <v>4</v>
      </c>
      <c r="DO116" s="139">
        <f>DN116*10000*MARGIN!$G32/MARGIN!$D32</f>
        <v>44658.8</v>
      </c>
      <c r="DP116" s="200">
        <f t="shared" si="305"/>
        <v>-18.488673179065554</v>
      </c>
      <c r="DQ116" s="200">
        <f t="shared" si="306"/>
        <v>18.488673179065554</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1283</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1283</v>
      </c>
      <c r="MI116">
        <v>4</v>
      </c>
      <c r="MJ116">
        <v>3</v>
      </c>
      <c r="MK116">
        <v>4</v>
      </c>
      <c r="ML116" s="139">
        <v>44967.6</v>
      </c>
      <c r="MM116" s="139"/>
      <c r="MN116" s="200">
        <v>0</v>
      </c>
      <c r="MO116" s="200"/>
      <c r="MP116" s="200"/>
      <c r="MQ116" s="200">
        <v>0</v>
      </c>
      <c r="MR116" s="200">
        <v>0</v>
      </c>
      <c r="MT116">
        <v>0</v>
      </c>
      <c r="MV116">
        <v>-1</v>
      </c>
      <c r="MX116">
        <v>-1</v>
      </c>
      <c r="NA116">
        <v>1</v>
      </c>
      <c r="NC116">
        <v>0</v>
      </c>
      <c r="NF116" s="117" t="s">
        <v>1189</v>
      </c>
      <c r="NG116">
        <v>50</v>
      </c>
      <c r="NH116" t="s">
        <v>1283</v>
      </c>
      <c r="NI116">
        <v>4</v>
      </c>
      <c r="NJ116">
        <v>3</v>
      </c>
      <c r="NK116">
        <v>4</v>
      </c>
      <c r="NL116" s="139">
        <v>45536.399999999994</v>
      </c>
      <c r="NM116" s="139"/>
      <c r="NN116" s="200">
        <v>0</v>
      </c>
      <c r="NO116" s="200"/>
      <c r="NP116" s="200"/>
      <c r="NQ116" s="200">
        <v>0</v>
      </c>
      <c r="NR116" s="200">
        <v>0</v>
      </c>
      <c r="NT116">
        <v>0</v>
      </c>
      <c r="NV116">
        <v>-1</v>
      </c>
      <c r="NX116">
        <v>-1</v>
      </c>
      <c r="OA116">
        <v>1</v>
      </c>
      <c r="OC116">
        <v>0</v>
      </c>
      <c r="OF116" s="117" t="s">
        <v>1189</v>
      </c>
      <c r="OG116">
        <v>50</v>
      </c>
      <c r="OH116" t="s">
        <v>1283</v>
      </c>
      <c r="OI116">
        <v>4</v>
      </c>
      <c r="OJ116">
        <v>3</v>
      </c>
      <c r="OK116">
        <v>4</v>
      </c>
      <c r="OL116" s="139">
        <v>45536.399999999994</v>
      </c>
      <c r="OM116" s="139"/>
      <c r="ON116" s="200">
        <v>0</v>
      </c>
      <c r="OO116" s="200"/>
      <c r="OP116" s="200"/>
      <c r="OQ116" s="200">
        <v>0</v>
      </c>
      <c r="OR116" s="200">
        <v>0</v>
      </c>
      <c r="OT116">
        <f t="shared" si="307"/>
        <v>0</v>
      </c>
      <c r="OV116">
        <v>-1</v>
      </c>
      <c r="OX116">
        <v>-1</v>
      </c>
      <c r="PA116">
        <f t="shared" si="339"/>
        <v>1</v>
      </c>
      <c r="PC116">
        <f t="shared" si="340"/>
        <v>0</v>
      </c>
      <c r="PF116" s="117" t="s">
        <v>1189</v>
      </c>
      <c r="PG116">
        <v>50</v>
      </c>
      <c r="PH116" t="str">
        <f t="shared" si="341"/>
        <v>FALSE</v>
      </c>
      <c r="PI116">
        <f>ROUND(MARGIN!$J32,0)</f>
        <v>4</v>
      </c>
      <c r="PJ116">
        <f t="shared" si="342"/>
        <v>3</v>
      </c>
      <c r="PK116">
        <f t="shared" si="343"/>
        <v>4</v>
      </c>
      <c r="PL116" s="139">
        <f>PK116*10000*MARGIN!$G32/MARGIN!$D32</f>
        <v>44658.8</v>
      </c>
      <c r="PM116" s="139"/>
      <c r="PN116" s="200">
        <f t="shared" si="344"/>
        <v>0</v>
      </c>
      <c r="PO116" s="200"/>
      <c r="PP116" s="200"/>
      <c r="PQ116" s="200">
        <f t="shared" si="311"/>
        <v>0</v>
      </c>
      <c r="PR116" s="200">
        <f t="shared" si="345"/>
        <v>0</v>
      </c>
      <c r="PT116">
        <f t="shared" si="313"/>
        <v>0</v>
      </c>
      <c r="PV116">
        <v>-1</v>
      </c>
      <c r="PX116">
        <v>-1</v>
      </c>
      <c r="QA116">
        <f t="shared" si="346"/>
        <v>1</v>
      </c>
      <c r="QC116">
        <f t="shared" si="347"/>
        <v>0</v>
      </c>
      <c r="QF116" s="117" t="s">
        <v>1189</v>
      </c>
      <c r="QG116">
        <v>50</v>
      </c>
      <c r="QH116" t="str">
        <f t="shared" si="348"/>
        <v>FALSE</v>
      </c>
      <c r="QI116">
        <f>ROUND(MARGIN!$J32,0)</f>
        <v>4</v>
      </c>
      <c r="QJ116">
        <f t="shared" si="349"/>
        <v>3</v>
      </c>
      <c r="QK116">
        <f t="shared" si="350"/>
        <v>4</v>
      </c>
      <c r="QL116" s="139">
        <f>QK116*10000*MARGIN!$G32/MARGIN!$D32</f>
        <v>44658.8</v>
      </c>
      <c r="QM116" s="139"/>
      <c r="QN116" s="200">
        <f t="shared" si="351"/>
        <v>0</v>
      </c>
      <c r="QO116" s="200"/>
      <c r="QP116" s="200"/>
      <c r="QQ116" s="200">
        <f t="shared" si="317"/>
        <v>0</v>
      </c>
      <c r="QR116" s="200">
        <f t="shared" si="352"/>
        <v>0</v>
      </c>
      <c r="QT116">
        <f t="shared" si="319"/>
        <v>0</v>
      </c>
      <c r="QV116">
        <v>-1</v>
      </c>
      <c r="QX116">
        <v>-1</v>
      </c>
      <c r="RA116">
        <f t="shared" si="353"/>
        <v>1</v>
      </c>
      <c r="RC116">
        <f t="shared" si="354"/>
        <v>0</v>
      </c>
      <c r="RF116" s="117" t="s">
        <v>1189</v>
      </c>
      <c r="RG116">
        <v>50</v>
      </c>
      <c r="RH116" t="str">
        <f t="shared" si="355"/>
        <v>FALSE</v>
      </c>
      <c r="RI116">
        <f>ROUND(MARGIN!$J32,0)</f>
        <v>4</v>
      </c>
      <c r="RJ116">
        <f t="shared" si="356"/>
        <v>3</v>
      </c>
      <c r="RK116">
        <f t="shared" si="357"/>
        <v>4</v>
      </c>
      <c r="RL116" s="139">
        <f>RK116*10000*MARGIN!$G32/MARGIN!$D32</f>
        <v>44658.8</v>
      </c>
      <c r="RM116" s="139"/>
      <c r="RN116" s="200">
        <f t="shared" si="358"/>
        <v>0</v>
      </c>
      <c r="RO116" s="200"/>
      <c r="RP116" s="200"/>
      <c r="RQ116" s="200">
        <f t="shared" si="323"/>
        <v>0</v>
      </c>
      <c r="RR116" s="200">
        <f t="shared" si="359"/>
        <v>0</v>
      </c>
    </row>
    <row r="117" spans="1:486"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73"/>
        <v>TRUE</v>
      </c>
      <c r="N117">
        <f>ROUND(MARGIN!$J19,0)</f>
        <v>6</v>
      </c>
      <c r="P117">
        <f t="shared" si="274"/>
        <v>-2</v>
      </c>
      <c r="Q117">
        <v>-1</v>
      </c>
      <c r="T117" s="117" t="s">
        <v>788</v>
      </c>
      <c r="U117">
        <v>50</v>
      </c>
      <c r="V117" t="str">
        <f t="shared" si="275"/>
        <v>TRUE</v>
      </c>
      <c r="W117">
        <f>ROUND(MARGIN!$J19,0)</f>
        <v>6</v>
      </c>
      <c r="Z117">
        <f t="shared" si="276"/>
        <v>2</v>
      </c>
      <c r="AA117">
        <v>1</v>
      </c>
      <c r="AD117" s="117" t="s">
        <v>962</v>
      </c>
      <c r="AE117">
        <v>50</v>
      </c>
      <c r="AF117" t="str">
        <f t="shared" si="277"/>
        <v>TRUE</v>
      </c>
      <c r="AG117">
        <f>ROUND(MARGIN!$J19,0)</f>
        <v>6</v>
      </c>
      <c r="AH117">
        <f t="shared" si="278"/>
        <v>6</v>
      </c>
      <c r="AK117">
        <f t="shared" si="279"/>
        <v>0</v>
      </c>
      <c r="AL117">
        <v>1</v>
      </c>
      <c r="AO117" s="117" t="s">
        <v>962</v>
      </c>
      <c r="AP117">
        <v>50</v>
      </c>
      <c r="AQ117" t="str">
        <f t="shared" si="280"/>
        <v>TRUE</v>
      </c>
      <c r="AR117">
        <f>ROUND(MARGIN!$J19,0)</f>
        <v>6</v>
      </c>
      <c r="AS117">
        <f t="shared" si="281"/>
        <v>6</v>
      </c>
      <c r="AV117">
        <f t="shared" si="282"/>
        <v>-2</v>
      </c>
      <c r="AW117">
        <v>-1</v>
      </c>
      <c r="AZ117" s="117" t="s">
        <v>962</v>
      </c>
      <c r="BA117">
        <v>50</v>
      </c>
      <c r="BB117" t="str">
        <f t="shared" si="283"/>
        <v>TRUE</v>
      </c>
      <c r="BC117">
        <f>ROUND(MARGIN!$J19,0)</f>
        <v>6</v>
      </c>
      <c r="BD117">
        <f t="shared" si="284"/>
        <v>6</v>
      </c>
      <c r="BG117">
        <f t="shared" si="285"/>
        <v>1</v>
      </c>
      <c r="BL117" s="117" t="s">
        <v>962</v>
      </c>
      <c r="BM117">
        <v>50</v>
      </c>
      <c r="BN117" t="str">
        <f t="shared" si="286"/>
        <v>FALSE</v>
      </c>
      <c r="BO117">
        <f>ROUND(MARGIN!$J19,0)</f>
        <v>6</v>
      </c>
      <c r="BP117">
        <f t="shared" si="287"/>
        <v>6</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6</v>
      </c>
      <c r="CE117">
        <f t="shared" si="292"/>
        <v>8</v>
      </c>
      <c r="CF117">
        <f t="shared" si="325"/>
        <v>6</v>
      </c>
      <c r="CG117" s="139">
        <f>CF117*10000*MARGIN!$G33/MARGIN!$D33</f>
        <v>46277.882131955863</v>
      </c>
      <c r="CH117" s="145">
        <f t="shared" si="293"/>
        <v>465.55208614061308</v>
      </c>
      <c r="CI117" s="145">
        <f t="shared" si="294"/>
        <v>465.55208614061308</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6</v>
      </c>
      <c r="CV117">
        <f t="shared" si="326"/>
        <v>8</v>
      </c>
      <c r="CW117">
        <f t="shared" si="327"/>
        <v>6</v>
      </c>
      <c r="CX117" s="139">
        <f>CW117*10000*MARGIN!$G33/MARGIN!$D33</f>
        <v>46277.882131955863</v>
      </c>
      <c r="CY117" s="200">
        <f t="shared" si="299"/>
        <v>-909.62652137533632</v>
      </c>
      <c r="CZ117" s="200">
        <f t="shared" si="300"/>
        <v>-909.62652137533632</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6</v>
      </c>
      <c r="DM117">
        <f t="shared" si="328"/>
        <v>8</v>
      </c>
      <c r="DN117">
        <f t="shared" si="329"/>
        <v>6</v>
      </c>
      <c r="DO117" s="139">
        <f>DN117*10000*MARGIN!$G33/MARGIN!$D33</f>
        <v>46277.882131955863</v>
      </c>
      <c r="DP117" s="200">
        <f t="shared" si="305"/>
        <v>211.85111093621396</v>
      </c>
      <c r="DQ117" s="200">
        <f t="shared" si="306"/>
        <v>211.85111093621396</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1283</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1283</v>
      </c>
      <c r="MI117">
        <v>6</v>
      </c>
      <c r="MJ117">
        <v>5</v>
      </c>
      <c r="MK117">
        <v>6</v>
      </c>
      <c r="ML117" s="139">
        <v>46824.060610698703</v>
      </c>
      <c r="MM117" s="139"/>
      <c r="MN117" s="200">
        <v>0</v>
      </c>
      <c r="MO117" s="200"/>
      <c r="MP117" s="200"/>
      <c r="MQ117" s="200">
        <v>0</v>
      </c>
      <c r="MR117" s="200">
        <v>0</v>
      </c>
      <c r="MT117">
        <v>0</v>
      </c>
      <c r="MV117">
        <v>1</v>
      </c>
      <c r="MX117">
        <v>1</v>
      </c>
      <c r="NA117">
        <v>1</v>
      </c>
      <c r="NC117">
        <v>0</v>
      </c>
      <c r="NF117" s="117" t="s">
        <v>1189</v>
      </c>
      <c r="NG117">
        <v>50</v>
      </c>
      <c r="NH117" t="s">
        <v>1283</v>
      </c>
      <c r="NI117">
        <v>6</v>
      </c>
      <c r="NJ117">
        <v>5</v>
      </c>
      <c r="NK117">
        <v>6</v>
      </c>
      <c r="NL117" s="139">
        <v>46968.000904568071</v>
      </c>
      <c r="NM117" s="139"/>
      <c r="NN117" s="200">
        <v>0</v>
      </c>
      <c r="NO117" s="200"/>
      <c r="NP117" s="200"/>
      <c r="NQ117" s="200">
        <v>0</v>
      </c>
      <c r="NR117" s="200">
        <v>0</v>
      </c>
      <c r="NT117">
        <v>0</v>
      </c>
      <c r="NV117">
        <v>1</v>
      </c>
      <c r="NX117">
        <v>1</v>
      </c>
      <c r="OA117">
        <v>1</v>
      </c>
      <c r="OC117">
        <v>0</v>
      </c>
      <c r="OF117" s="117" t="s">
        <v>1189</v>
      </c>
      <c r="OG117">
        <v>50</v>
      </c>
      <c r="OH117" t="s">
        <v>1283</v>
      </c>
      <c r="OI117">
        <v>6</v>
      </c>
      <c r="OJ117">
        <v>5</v>
      </c>
      <c r="OK117">
        <v>6</v>
      </c>
      <c r="OL117" s="139">
        <v>46968.000904568071</v>
      </c>
      <c r="OM117" s="139"/>
      <c r="ON117" s="200">
        <v>0</v>
      </c>
      <c r="OO117" s="200"/>
      <c r="OP117" s="200"/>
      <c r="OQ117" s="200">
        <v>0</v>
      </c>
      <c r="OR117" s="200">
        <v>0</v>
      </c>
      <c r="OT117">
        <f t="shared" si="307"/>
        <v>0</v>
      </c>
      <c r="OV117">
        <v>1</v>
      </c>
      <c r="OX117">
        <v>1</v>
      </c>
      <c r="PA117">
        <f t="shared" si="339"/>
        <v>1</v>
      </c>
      <c r="PC117">
        <f t="shared" si="340"/>
        <v>0</v>
      </c>
      <c r="PF117" s="117" t="s">
        <v>1189</v>
      </c>
      <c r="PG117">
        <v>50</v>
      </c>
      <c r="PH117" t="str">
        <f t="shared" si="341"/>
        <v>FALSE</v>
      </c>
      <c r="PI117">
        <f>ROUND(MARGIN!$J33,0)</f>
        <v>6</v>
      </c>
      <c r="PJ117">
        <f t="shared" si="342"/>
        <v>5</v>
      </c>
      <c r="PK117">
        <f t="shared" si="343"/>
        <v>6</v>
      </c>
      <c r="PL117" s="139">
        <f>PK117*10000*MARGIN!$G33/MARGIN!$D33</f>
        <v>46277.882131955863</v>
      </c>
      <c r="PM117" s="139"/>
      <c r="PN117" s="200">
        <f t="shared" si="344"/>
        <v>0</v>
      </c>
      <c r="PO117" s="200"/>
      <c r="PP117" s="200"/>
      <c r="PQ117" s="200">
        <f t="shared" si="311"/>
        <v>0</v>
      </c>
      <c r="PR117" s="200">
        <f t="shared" si="345"/>
        <v>0</v>
      </c>
      <c r="PT117">
        <f t="shared" si="313"/>
        <v>0</v>
      </c>
      <c r="PV117">
        <v>1</v>
      </c>
      <c r="PX117">
        <v>1</v>
      </c>
      <c r="QA117">
        <f t="shared" si="346"/>
        <v>1</v>
      </c>
      <c r="QC117">
        <f t="shared" si="347"/>
        <v>0</v>
      </c>
      <c r="QF117" s="117" t="s">
        <v>1189</v>
      </c>
      <c r="QG117">
        <v>50</v>
      </c>
      <c r="QH117" t="str">
        <f t="shared" si="348"/>
        <v>FALSE</v>
      </c>
      <c r="QI117">
        <f>ROUND(MARGIN!$J33,0)</f>
        <v>6</v>
      </c>
      <c r="QJ117">
        <f t="shared" si="349"/>
        <v>5</v>
      </c>
      <c r="QK117">
        <f t="shared" si="350"/>
        <v>6</v>
      </c>
      <c r="QL117" s="139">
        <f>QK117*10000*MARGIN!$G33/MARGIN!$D33</f>
        <v>46277.882131955863</v>
      </c>
      <c r="QM117" s="139"/>
      <c r="QN117" s="200">
        <f t="shared" si="351"/>
        <v>0</v>
      </c>
      <c r="QO117" s="200"/>
      <c r="QP117" s="200"/>
      <c r="QQ117" s="200">
        <f t="shared" si="317"/>
        <v>0</v>
      </c>
      <c r="QR117" s="200">
        <f t="shared" si="352"/>
        <v>0</v>
      </c>
      <c r="QT117">
        <f t="shared" si="319"/>
        <v>0</v>
      </c>
      <c r="QV117">
        <v>1</v>
      </c>
      <c r="QX117">
        <v>1</v>
      </c>
      <c r="RA117">
        <f t="shared" si="353"/>
        <v>1</v>
      </c>
      <c r="RC117">
        <f t="shared" si="354"/>
        <v>0</v>
      </c>
      <c r="RF117" s="117" t="s">
        <v>1189</v>
      </c>
      <c r="RG117">
        <v>50</v>
      </c>
      <c r="RH117" t="str">
        <f t="shared" si="355"/>
        <v>FALSE</v>
      </c>
      <c r="RI117">
        <f>ROUND(MARGIN!$J33,0)</f>
        <v>6</v>
      </c>
      <c r="RJ117">
        <f t="shared" si="356"/>
        <v>5</v>
      </c>
      <c r="RK117">
        <f t="shared" si="357"/>
        <v>6</v>
      </c>
      <c r="RL117" s="139">
        <f>RK117*10000*MARGIN!$G33/MARGIN!$D33</f>
        <v>46277.882131955863</v>
      </c>
      <c r="RM117" s="139"/>
      <c r="RN117" s="200">
        <f t="shared" si="358"/>
        <v>0</v>
      </c>
      <c r="RO117" s="200"/>
      <c r="RP117" s="200"/>
      <c r="RQ117" s="200">
        <f t="shared" si="323"/>
        <v>0</v>
      </c>
      <c r="RR117" s="200">
        <f t="shared" si="359"/>
        <v>0</v>
      </c>
    </row>
    <row r="118" spans="1:486"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3"/>
        <v>TRUE</v>
      </c>
      <c r="N118">
        <f>ROUND(MARGIN!$J36,0)</f>
        <v>7</v>
      </c>
      <c r="P118">
        <f t="shared" si="274"/>
        <v>0</v>
      </c>
      <c r="Q118">
        <v>-1</v>
      </c>
      <c r="T118" s="117" t="s">
        <v>788</v>
      </c>
      <c r="U118">
        <v>50</v>
      </c>
      <c r="V118" t="str">
        <f t="shared" si="275"/>
        <v>TRUE</v>
      </c>
      <c r="W118">
        <f>ROUND(MARGIN!$J36,0)</f>
        <v>7</v>
      </c>
      <c r="Z118">
        <f t="shared" si="276"/>
        <v>2</v>
      </c>
      <c r="AA118">
        <v>1</v>
      </c>
      <c r="AD118" s="117" t="s">
        <v>962</v>
      </c>
      <c r="AE118">
        <v>50</v>
      </c>
      <c r="AF118" t="str">
        <f t="shared" si="277"/>
        <v>TRUE</v>
      </c>
      <c r="AG118">
        <f>ROUND(MARGIN!$J36,0)</f>
        <v>7</v>
      </c>
      <c r="AH118">
        <f t="shared" si="278"/>
        <v>7</v>
      </c>
      <c r="AK118">
        <f t="shared" si="279"/>
        <v>-2</v>
      </c>
      <c r="AL118">
        <v>-1</v>
      </c>
      <c r="AO118" s="117" t="s">
        <v>962</v>
      </c>
      <c r="AP118">
        <v>50</v>
      </c>
      <c r="AQ118" t="str">
        <f t="shared" si="280"/>
        <v>TRUE</v>
      </c>
      <c r="AR118">
        <f>ROUND(MARGIN!$J36,0)</f>
        <v>7</v>
      </c>
      <c r="AS118">
        <f t="shared" si="281"/>
        <v>7</v>
      </c>
      <c r="AV118">
        <f t="shared" si="282"/>
        <v>0</v>
      </c>
      <c r="AW118">
        <v>-1</v>
      </c>
      <c r="AZ118" s="117" t="s">
        <v>962</v>
      </c>
      <c r="BA118">
        <v>50</v>
      </c>
      <c r="BB118" t="str">
        <f t="shared" si="283"/>
        <v>TRUE</v>
      </c>
      <c r="BC118">
        <f>ROUND(MARGIN!$J36,0)</f>
        <v>7</v>
      </c>
      <c r="BD118">
        <f t="shared" si="284"/>
        <v>7</v>
      </c>
      <c r="BG118">
        <f t="shared" si="285"/>
        <v>1</v>
      </c>
      <c r="BL118" s="117" t="s">
        <v>962</v>
      </c>
      <c r="BM118">
        <v>50</v>
      </c>
      <c r="BN118" t="str">
        <f t="shared" si="286"/>
        <v>FALSE</v>
      </c>
      <c r="BO118">
        <f>ROUND(MARGIN!$J36,0)</f>
        <v>7</v>
      </c>
      <c r="BP118">
        <f t="shared" si="287"/>
        <v>7</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7</v>
      </c>
      <c r="CE118">
        <f t="shared" si="292"/>
        <v>9</v>
      </c>
      <c r="CF118">
        <f t="shared" si="325"/>
        <v>7</v>
      </c>
      <c r="CG118" s="139">
        <f>CF118*10000*MARGIN!$G34/MARGIN!$D34</f>
        <v>49837.40314627847</v>
      </c>
      <c r="CH118" s="145">
        <f t="shared" si="293"/>
        <v>81.366639869969362</v>
      </c>
      <c r="CI118" s="145">
        <f t="shared" si="294"/>
        <v>-81.366639869969362</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7</v>
      </c>
      <c r="CV118">
        <f t="shared" si="326"/>
        <v>5</v>
      </c>
      <c r="CW118">
        <f t="shared" si="327"/>
        <v>7</v>
      </c>
      <c r="CX118" s="139">
        <f>CW118*10000*MARGIN!$G34/MARGIN!$D34</f>
        <v>49837.40314627847</v>
      </c>
      <c r="CY118" s="200">
        <f t="shared" si="299"/>
        <v>-284.91217335482042</v>
      </c>
      <c r="CZ118" s="200">
        <f t="shared" si="300"/>
        <v>284.91217335482042</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7</v>
      </c>
      <c r="DM118">
        <f t="shared" si="328"/>
        <v>9</v>
      </c>
      <c r="DN118">
        <f t="shared" si="329"/>
        <v>7</v>
      </c>
      <c r="DO118" s="139">
        <f>DN118*10000*MARGIN!$G34/MARGIN!$D34</f>
        <v>49837.40314627847</v>
      </c>
      <c r="DP118" s="200">
        <f t="shared" si="305"/>
        <v>324.14571152049012</v>
      </c>
      <c r="DQ118" s="200">
        <f t="shared" si="306"/>
        <v>324.14571152049012</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1283</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1283</v>
      </c>
      <c r="MI118">
        <v>7</v>
      </c>
      <c r="MJ118">
        <v>5</v>
      </c>
      <c r="MK118">
        <v>7</v>
      </c>
      <c r="ML118" s="139">
        <v>49854.978189331901</v>
      </c>
      <c r="MM118" s="139"/>
      <c r="MN118" s="200">
        <v>0</v>
      </c>
      <c r="MO118" s="200"/>
      <c r="MP118" s="200"/>
      <c r="MQ118" s="200">
        <v>0</v>
      </c>
      <c r="MR118" s="200">
        <v>0</v>
      </c>
      <c r="MT118">
        <v>0</v>
      </c>
      <c r="MV118">
        <v>1</v>
      </c>
      <c r="MX118">
        <v>1</v>
      </c>
      <c r="NA118">
        <v>1</v>
      </c>
      <c r="NC118">
        <v>0</v>
      </c>
      <c r="NF118" s="117" t="s">
        <v>1189</v>
      </c>
      <c r="NG118">
        <v>50</v>
      </c>
      <c r="NH118" t="s">
        <v>1283</v>
      </c>
      <c r="NI118">
        <v>7</v>
      </c>
      <c r="NJ118">
        <v>5</v>
      </c>
      <c r="NK118">
        <v>7</v>
      </c>
      <c r="NL118" s="139">
        <v>50669.663048394388</v>
      </c>
      <c r="NM118" s="139"/>
      <c r="NN118" s="200">
        <v>0</v>
      </c>
      <c r="NO118" s="200"/>
      <c r="NP118" s="200"/>
      <c r="NQ118" s="200">
        <v>0</v>
      </c>
      <c r="NR118" s="200">
        <v>0</v>
      </c>
      <c r="NT118">
        <v>0</v>
      </c>
      <c r="NV118">
        <v>1</v>
      </c>
      <c r="NX118">
        <v>1</v>
      </c>
      <c r="OA118">
        <v>1</v>
      </c>
      <c r="OC118">
        <v>0</v>
      </c>
      <c r="OF118" s="117" t="s">
        <v>1189</v>
      </c>
      <c r="OG118">
        <v>50</v>
      </c>
      <c r="OH118" t="s">
        <v>1283</v>
      </c>
      <c r="OI118">
        <v>7</v>
      </c>
      <c r="OJ118">
        <v>5</v>
      </c>
      <c r="OK118">
        <v>7</v>
      </c>
      <c r="OL118" s="139">
        <v>50669.663048394388</v>
      </c>
      <c r="OM118" s="139"/>
      <c r="ON118" s="200">
        <v>0</v>
      </c>
      <c r="OO118" s="200"/>
      <c r="OP118" s="200"/>
      <c r="OQ118" s="200">
        <v>0</v>
      </c>
      <c r="OR118" s="200">
        <v>0</v>
      </c>
      <c r="OT118">
        <f t="shared" si="307"/>
        <v>0</v>
      </c>
      <c r="OV118">
        <v>1</v>
      </c>
      <c r="OX118">
        <v>1</v>
      </c>
      <c r="PA118">
        <f t="shared" si="339"/>
        <v>1</v>
      </c>
      <c r="PC118">
        <f t="shared" si="340"/>
        <v>0</v>
      </c>
      <c r="PF118" s="117" t="s">
        <v>1189</v>
      </c>
      <c r="PG118">
        <v>50</v>
      </c>
      <c r="PH118" t="str">
        <f t="shared" si="341"/>
        <v>FALSE</v>
      </c>
      <c r="PI118">
        <f>ROUND(MARGIN!$J34,0)</f>
        <v>7</v>
      </c>
      <c r="PJ118">
        <f t="shared" si="342"/>
        <v>5</v>
      </c>
      <c r="PK118">
        <f t="shared" si="343"/>
        <v>7</v>
      </c>
      <c r="PL118" s="139">
        <f>PK118*10000*MARGIN!$G34/MARGIN!$D34</f>
        <v>49837.40314627847</v>
      </c>
      <c r="PM118" s="139"/>
      <c r="PN118" s="200">
        <f t="shared" si="344"/>
        <v>0</v>
      </c>
      <c r="PO118" s="200"/>
      <c r="PP118" s="200"/>
      <c r="PQ118" s="200">
        <f t="shared" si="311"/>
        <v>0</v>
      </c>
      <c r="PR118" s="200">
        <f t="shared" si="345"/>
        <v>0</v>
      </c>
      <c r="PT118">
        <f t="shared" si="313"/>
        <v>0</v>
      </c>
      <c r="PV118">
        <v>1</v>
      </c>
      <c r="PX118">
        <v>1</v>
      </c>
      <c r="QA118">
        <f t="shared" si="346"/>
        <v>1</v>
      </c>
      <c r="QC118">
        <f t="shared" si="347"/>
        <v>0</v>
      </c>
      <c r="QF118" s="117" t="s">
        <v>1189</v>
      </c>
      <c r="QG118">
        <v>50</v>
      </c>
      <c r="QH118" t="str">
        <f t="shared" si="348"/>
        <v>FALSE</v>
      </c>
      <c r="QI118">
        <f>ROUND(MARGIN!$J34,0)</f>
        <v>7</v>
      </c>
      <c r="QJ118">
        <f t="shared" si="349"/>
        <v>5</v>
      </c>
      <c r="QK118">
        <f t="shared" si="350"/>
        <v>7</v>
      </c>
      <c r="QL118" s="139">
        <f>QK118*10000*MARGIN!$G34/MARGIN!$D34</f>
        <v>49837.40314627847</v>
      </c>
      <c r="QM118" s="139"/>
      <c r="QN118" s="200">
        <f t="shared" si="351"/>
        <v>0</v>
      </c>
      <c r="QO118" s="200"/>
      <c r="QP118" s="200"/>
      <c r="QQ118" s="200">
        <f t="shared" si="317"/>
        <v>0</v>
      </c>
      <c r="QR118" s="200">
        <f t="shared" si="352"/>
        <v>0</v>
      </c>
      <c r="QT118">
        <f t="shared" si="319"/>
        <v>0</v>
      </c>
      <c r="QV118">
        <v>1</v>
      </c>
      <c r="QX118">
        <v>1</v>
      </c>
      <c r="RA118">
        <f t="shared" si="353"/>
        <v>1</v>
      </c>
      <c r="RC118">
        <f t="shared" si="354"/>
        <v>0</v>
      </c>
      <c r="RF118" s="117" t="s">
        <v>1189</v>
      </c>
      <c r="RG118">
        <v>50</v>
      </c>
      <c r="RH118" t="str">
        <f t="shared" si="355"/>
        <v>FALSE</v>
      </c>
      <c r="RI118">
        <f>ROUND(MARGIN!$J34,0)</f>
        <v>7</v>
      </c>
      <c r="RJ118">
        <f t="shared" si="356"/>
        <v>5</v>
      </c>
      <c r="RK118">
        <f t="shared" si="357"/>
        <v>7</v>
      </c>
      <c r="RL118" s="139">
        <f>RK118*10000*MARGIN!$G34/MARGIN!$D34</f>
        <v>49837.40314627847</v>
      </c>
      <c r="RM118" s="139"/>
      <c r="RN118" s="200">
        <f t="shared" si="358"/>
        <v>0</v>
      </c>
      <c r="RO118" s="200"/>
      <c r="RP118" s="200"/>
      <c r="RQ118" s="200">
        <f t="shared" si="323"/>
        <v>0</v>
      </c>
      <c r="RR118" s="200">
        <f t="shared" si="359"/>
        <v>0</v>
      </c>
    </row>
    <row r="119" spans="1:486"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3"/>
        <v>TRUE</v>
      </c>
      <c r="N119">
        <f>ROUND(MARGIN!$J20,0)</f>
        <v>7</v>
      </c>
      <c r="P119">
        <f t="shared" si="274"/>
        <v>-2</v>
      </c>
      <c r="Q119">
        <v>-1</v>
      </c>
      <c r="T119" s="117" t="s">
        <v>788</v>
      </c>
      <c r="U119">
        <v>50</v>
      </c>
      <c r="V119" t="str">
        <f t="shared" si="275"/>
        <v>TRUE</v>
      </c>
      <c r="W119">
        <f>ROUND(MARGIN!$J20,0)</f>
        <v>7</v>
      </c>
      <c r="Z119">
        <f t="shared" si="276"/>
        <v>0</v>
      </c>
      <c r="AA119">
        <v>-1</v>
      </c>
      <c r="AD119" s="117" t="s">
        <v>962</v>
      </c>
      <c r="AE119">
        <v>50</v>
      </c>
      <c r="AF119" t="str">
        <f t="shared" si="277"/>
        <v>TRUE</v>
      </c>
      <c r="AG119">
        <f>ROUND(MARGIN!$J20,0)</f>
        <v>7</v>
      </c>
      <c r="AH119">
        <f t="shared" si="278"/>
        <v>7</v>
      </c>
      <c r="AK119">
        <f t="shared" si="279"/>
        <v>2</v>
      </c>
      <c r="AL119">
        <v>1</v>
      </c>
      <c r="AO119" s="117" t="s">
        <v>962</v>
      </c>
      <c r="AP119">
        <v>50</v>
      </c>
      <c r="AQ119" t="str">
        <f t="shared" si="280"/>
        <v>TRUE</v>
      </c>
      <c r="AR119">
        <f>ROUND(MARGIN!$J20,0)</f>
        <v>7</v>
      </c>
      <c r="AS119">
        <f t="shared" si="281"/>
        <v>7</v>
      </c>
      <c r="AV119">
        <f t="shared" si="282"/>
        <v>0</v>
      </c>
      <c r="AW119">
        <v>1</v>
      </c>
      <c r="AZ119" s="117" t="s">
        <v>962</v>
      </c>
      <c r="BA119">
        <v>50</v>
      </c>
      <c r="BB119" t="str">
        <f t="shared" si="283"/>
        <v>TRUE</v>
      </c>
      <c r="BC119">
        <f>ROUND(MARGIN!$J20,0)</f>
        <v>7</v>
      </c>
      <c r="BD119">
        <f t="shared" si="284"/>
        <v>7</v>
      </c>
      <c r="BG119">
        <f t="shared" si="285"/>
        <v>-1</v>
      </c>
      <c r="BL119" s="117" t="s">
        <v>962</v>
      </c>
      <c r="BM119">
        <v>50</v>
      </c>
      <c r="BN119" t="str">
        <f t="shared" si="286"/>
        <v>FALSE</v>
      </c>
      <c r="BO119">
        <f>ROUND(MARGIN!$J20,0)</f>
        <v>7</v>
      </c>
      <c r="BP119">
        <f t="shared" si="287"/>
        <v>7</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5</v>
      </c>
      <c r="CE119">
        <f t="shared" si="292"/>
        <v>6</v>
      </c>
      <c r="CF119">
        <f t="shared" si="325"/>
        <v>5</v>
      </c>
      <c r="CG119" s="139">
        <f>CF119*10000*MARGIN!$G35/MARGIN!$D35</f>
        <v>51505.145965406591</v>
      </c>
      <c r="CH119" s="145">
        <f t="shared" si="293"/>
        <v>349.6640932811311</v>
      </c>
      <c r="CI119" s="145">
        <f t="shared" si="294"/>
        <v>349.6640932811311</v>
      </c>
      <c r="CK119">
        <f t="shared" si="295"/>
        <v>0</v>
      </c>
      <c r="CL119">
        <v>-1</v>
      </c>
      <c r="CM119">
        <v>-1</v>
      </c>
      <c r="CN119">
        <v>1</v>
      </c>
      <c r="CO119">
        <f t="shared" si="296"/>
        <v>0</v>
      </c>
      <c r="CP119">
        <f t="shared" si="297"/>
        <v>0</v>
      </c>
      <c r="CQ119">
        <v>1.50816848239E-2</v>
      </c>
      <c r="CR119" s="117" t="s">
        <v>1189</v>
      </c>
      <c r="CS119">
        <v>50</v>
      </c>
      <c r="CT119" t="str">
        <f t="shared" si="298"/>
        <v>TRUE</v>
      </c>
      <c r="CU119">
        <f>ROUND(MARGIN!$J35,0)</f>
        <v>5</v>
      </c>
      <c r="CV119">
        <f t="shared" si="326"/>
        <v>6</v>
      </c>
      <c r="CW119">
        <f t="shared" si="327"/>
        <v>5</v>
      </c>
      <c r="CX119" s="139">
        <f>CW119*10000*MARGIN!$G35/MARGIN!$D35</f>
        <v>51505.145965406591</v>
      </c>
      <c r="CY119" s="200">
        <f t="shared" si="299"/>
        <v>-776.78437825922686</v>
      </c>
      <c r="CZ119" s="200">
        <f t="shared" si="300"/>
        <v>-776.78437825922686</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5</v>
      </c>
      <c r="DM119">
        <f t="shared" si="328"/>
        <v>4</v>
      </c>
      <c r="DN119">
        <f t="shared" si="329"/>
        <v>5</v>
      </c>
      <c r="DO119" s="139">
        <f>DN119*10000*MARGIN!$G35/MARGIN!$D35</f>
        <v>51505.145965406591</v>
      </c>
      <c r="DP119" s="200">
        <f t="shared" si="305"/>
        <v>180.38540086268299</v>
      </c>
      <c r="DQ119" s="200">
        <f t="shared" si="306"/>
        <v>-180.38540086268299</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1283</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1283</v>
      </c>
      <c r="MI119">
        <v>5</v>
      </c>
      <c r="MJ119">
        <v>4</v>
      </c>
      <c r="MK119">
        <v>5</v>
      </c>
      <c r="ML119" s="139">
        <v>51961.046912068567</v>
      </c>
      <c r="MM119" s="139"/>
      <c r="MN119" s="200">
        <v>0</v>
      </c>
      <c r="MO119" s="200"/>
      <c r="MP119" s="200"/>
      <c r="MQ119" s="200">
        <v>0</v>
      </c>
      <c r="MR119" s="200">
        <v>0</v>
      </c>
      <c r="MT119">
        <v>0</v>
      </c>
      <c r="MV119">
        <v>1</v>
      </c>
      <c r="MX119">
        <v>1</v>
      </c>
      <c r="NA119">
        <v>1</v>
      </c>
      <c r="NC119">
        <v>0</v>
      </c>
      <c r="NF119" s="117" t="s">
        <v>1189</v>
      </c>
      <c r="NG119">
        <v>50</v>
      </c>
      <c r="NH119" t="s">
        <v>1283</v>
      </c>
      <c r="NI119">
        <v>5</v>
      </c>
      <c r="NJ119">
        <v>4</v>
      </c>
      <c r="NK119">
        <v>5</v>
      </c>
      <c r="NL119" s="139">
        <v>52034.807025478665</v>
      </c>
      <c r="NM119" s="139"/>
      <c r="NN119" s="200">
        <v>0</v>
      </c>
      <c r="NO119" s="200"/>
      <c r="NP119" s="200"/>
      <c r="NQ119" s="200">
        <v>0</v>
      </c>
      <c r="NR119" s="200">
        <v>0</v>
      </c>
      <c r="NT119">
        <v>0</v>
      </c>
      <c r="NV119">
        <v>1</v>
      </c>
      <c r="NX119">
        <v>1</v>
      </c>
      <c r="OA119">
        <v>1</v>
      </c>
      <c r="OC119">
        <v>0</v>
      </c>
      <c r="OF119" s="117" t="s">
        <v>1189</v>
      </c>
      <c r="OG119">
        <v>50</v>
      </c>
      <c r="OH119" t="s">
        <v>1283</v>
      </c>
      <c r="OI119">
        <v>5</v>
      </c>
      <c r="OJ119">
        <v>4</v>
      </c>
      <c r="OK119">
        <v>5</v>
      </c>
      <c r="OL119" s="139">
        <v>52034.807025478665</v>
      </c>
      <c r="OM119" s="139"/>
      <c r="ON119" s="200">
        <v>0</v>
      </c>
      <c r="OO119" s="200"/>
      <c r="OP119" s="200"/>
      <c r="OQ119" s="200">
        <v>0</v>
      </c>
      <c r="OR119" s="200">
        <v>0</v>
      </c>
      <c r="OT119">
        <f t="shared" si="307"/>
        <v>0</v>
      </c>
      <c r="OV119">
        <v>1</v>
      </c>
      <c r="OX119">
        <v>1</v>
      </c>
      <c r="PA119">
        <f t="shared" si="339"/>
        <v>1</v>
      </c>
      <c r="PC119">
        <f t="shared" si="340"/>
        <v>0</v>
      </c>
      <c r="PF119" s="117" t="s">
        <v>1189</v>
      </c>
      <c r="PG119">
        <v>50</v>
      </c>
      <c r="PH119" t="str">
        <f t="shared" si="341"/>
        <v>FALSE</v>
      </c>
      <c r="PI119">
        <f>ROUND(MARGIN!$J35,0)</f>
        <v>5</v>
      </c>
      <c r="PJ119">
        <f t="shared" si="342"/>
        <v>4</v>
      </c>
      <c r="PK119">
        <f t="shared" si="343"/>
        <v>5</v>
      </c>
      <c r="PL119" s="139">
        <f>PK119*10000*MARGIN!$G35/MARGIN!$D35</f>
        <v>51505.145965406591</v>
      </c>
      <c r="PM119" s="139"/>
      <c r="PN119" s="200">
        <f t="shared" si="344"/>
        <v>0</v>
      </c>
      <c r="PO119" s="200"/>
      <c r="PP119" s="200"/>
      <c r="PQ119" s="200">
        <f t="shared" si="311"/>
        <v>0</v>
      </c>
      <c r="PR119" s="200">
        <f t="shared" si="345"/>
        <v>0</v>
      </c>
      <c r="PT119">
        <f t="shared" si="313"/>
        <v>0</v>
      </c>
      <c r="PV119">
        <v>1</v>
      </c>
      <c r="PX119">
        <v>1</v>
      </c>
      <c r="QA119">
        <f t="shared" si="346"/>
        <v>1</v>
      </c>
      <c r="QC119">
        <f t="shared" si="347"/>
        <v>0</v>
      </c>
      <c r="QF119" s="117" t="s">
        <v>1189</v>
      </c>
      <c r="QG119">
        <v>50</v>
      </c>
      <c r="QH119" t="str">
        <f t="shared" si="348"/>
        <v>FALSE</v>
      </c>
      <c r="QI119">
        <f>ROUND(MARGIN!$J35,0)</f>
        <v>5</v>
      </c>
      <c r="QJ119">
        <f t="shared" si="349"/>
        <v>4</v>
      </c>
      <c r="QK119">
        <f t="shared" si="350"/>
        <v>5</v>
      </c>
      <c r="QL119" s="139">
        <f>QK119*10000*MARGIN!$G35/MARGIN!$D35</f>
        <v>51505.145965406591</v>
      </c>
      <c r="QM119" s="139"/>
      <c r="QN119" s="200">
        <f t="shared" si="351"/>
        <v>0</v>
      </c>
      <c r="QO119" s="200"/>
      <c r="QP119" s="200"/>
      <c r="QQ119" s="200">
        <f t="shared" si="317"/>
        <v>0</v>
      </c>
      <c r="QR119" s="200">
        <f t="shared" si="352"/>
        <v>0</v>
      </c>
      <c r="QT119">
        <f t="shared" si="319"/>
        <v>0</v>
      </c>
      <c r="QV119">
        <v>1</v>
      </c>
      <c r="QX119">
        <v>1</v>
      </c>
      <c r="RA119">
        <f t="shared" si="353"/>
        <v>1</v>
      </c>
      <c r="RC119">
        <f t="shared" si="354"/>
        <v>0</v>
      </c>
      <c r="RF119" s="117" t="s">
        <v>1189</v>
      </c>
      <c r="RG119">
        <v>50</v>
      </c>
      <c r="RH119" t="str">
        <f t="shared" si="355"/>
        <v>FALSE</v>
      </c>
      <c r="RI119">
        <f>ROUND(MARGIN!$J35,0)</f>
        <v>5</v>
      </c>
      <c r="RJ119">
        <f t="shared" si="356"/>
        <v>4</v>
      </c>
      <c r="RK119">
        <f t="shared" si="357"/>
        <v>5</v>
      </c>
      <c r="RL119" s="139">
        <f>RK119*10000*MARGIN!$G35/MARGIN!$D35</f>
        <v>51505.145965406591</v>
      </c>
      <c r="RM119" s="139"/>
      <c r="RN119" s="200">
        <f t="shared" si="358"/>
        <v>0</v>
      </c>
      <c r="RO119" s="200"/>
      <c r="RP119" s="200"/>
      <c r="RQ119" s="200">
        <f t="shared" si="323"/>
        <v>0</v>
      </c>
      <c r="RR119" s="200">
        <f t="shared" si="359"/>
        <v>0</v>
      </c>
    </row>
    <row r="120" spans="1:486"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3"/>
        <v>TRUE</v>
      </c>
      <c r="N120">
        <f>ROUND(MARGIN!$J37,0)</f>
        <v>5</v>
      </c>
      <c r="P120">
        <f t="shared" si="274"/>
        <v>2</v>
      </c>
      <c r="Q120">
        <v>1</v>
      </c>
      <c r="S120" t="str">
        <f>FORECAST!B61</f>
        <v>High: Jan // Low : Mar or Aug</v>
      </c>
      <c r="T120" s="117" t="s">
        <v>788</v>
      </c>
      <c r="U120">
        <v>50</v>
      </c>
      <c r="V120" t="str">
        <f t="shared" si="275"/>
        <v>TRUE</v>
      </c>
      <c r="W120">
        <f>ROUND(MARGIN!$J37,0)</f>
        <v>5</v>
      </c>
      <c r="Z120">
        <f t="shared" si="276"/>
        <v>-2</v>
      </c>
      <c r="AA120">
        <v>-1</v>
      </c>
      <c r="AB120">
        <v>-1</v>
      </c>
      <c r="AC120" t="s">
        <v>969</v>
      </c>
      <c r="AD120" s="117" t="s">
        <v>985</v>
      </c>
      <c r="AE120">
        <v>50</v>
      </c>
      <c r="AF120" t="str">
        <f t="shared" si="277"/>
        <v>TRUE</v>
      </c>
      <c r="AG120">
        <f>ROUND(MARGIN!$J37,0)</f>
        <v>5</v>
      </c>
      <c r="AH120">
        <f t="shared" si="278"/>
        <v>6</v>
      </c>
      <c r="AK120">
        <f t="shared" si="279"/>
        <v>0</v>
      </c>
      <c r="AL120">
        <v>-1</v>
      </c>
      <c r="AN120" t="s">
        <v>969</v>
      </c>
      <c r="AO120" s="117" t="s">
        <v>985</v>
      </c>
      <c r="AP120">
        <v>50</v>
      </c>
      <c r="AQ120" t="str">
        <f t="shared" si="280"/>
        <v>TRUE</v>
      </c>
      <c r="AR120">
        <f>ROUND(MARGIN!$J37,0)</f>
        <v>5</v>
      </c>
      <c r="AS120">
        <f t="shared" si="281"/>
        <v>5</v>
      </c>
      <c r="AV120">
        <f t="shared" si="282"/>
        <v>2</v>
      </c>
      <c r="AW120">
        <v>1</v>
      </c>
      <c r="AY120" t="s">
        <v>969</v>
      </c>
      <c r="AZ120" s="117" t="s">
        <v>985</v>
      </c>
      <c r="BA120">
        <v>50</v>
      </c>
      <c r="BB120" t="str">
        <f t="shared" si="283"/>
        <v>TRUE</v>
      </c>
      <c r="BC120">
        <f>ROUND(MARGIN!$J37,0)</f>
        <v>5</v>
      </c>
      <c r="BD120">
        <f t="shared" si="284"/>
        <v>5</v>
      </c>
      <c r="BG120">
        <f t="shared" si="285"/>
        <v>-1</v>
      </c>
      <c r="BK120" t="s">
        <v>969</v>
      </c>
      <c r="BL120" s="117" t="s">
        <v>985</v>
      </c>
      <c r="BM120">
        <v>50</v>
      </c>
      <c r="BN120" t="str">
        <f t="shared" si="286"/>
        <v>FALSE</v>
      </c>
      <c r="BO120">
        <f>ROUND(MARGIN!$J37,0)</f>
        <v>5</v>
      </c>
      <c r="BP120">
        <f t="shared" si="287"/>
        <v>5</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7</v>
      </c>
      <c r="CE120">
        <f t="shared" si="292"/>
        <v>9</v>
      </c>
      <c r="CF120">
        <f t="shared" si="325"/>
        <v>7</v>
      </c>
      <c r="CG120" s="139">
        <f>CF120*10000*MARGIN!$G36/MARGIN!$D36</f>
        <v>49835.1</v>
      </c>
      <c r="CH120" s="145">
        <f t="shared" si="293"/>
        <v>1110.472343893468</v>
      </c>
      <c r="CI120" s="145">
        <f t="shared" si="294"/>
        <v>-1110.472343893468</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7</v>
      </c>
      <c r="CV120">
        <f t="shared" si="326"/>
        <v>9</v>
      </c>
      <c r="CW120">
        <f t="shared" si="327"/>
        <v>7</v>
      </c>
      <c r="CX120" s="139">
        <f>CW120*10000*MARGIN!$G36/MARGIN!$D36</f>
        <v>49835.1</v>
      </c>
      <c r="CY120" s="200">
        <f t="shared" si="299"/>
        <v>290.00539542513388</v>
      </c>
      <c r="CZ120" s="200">
        <f t="shared" si="300"/>
        <v>290.00539542513388</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7</v>
      </c>
      <c r="DM120">
        <f t="shared" si="328"/>
        <v>5</v>
      </c>
      <c r="DN120">
        <f t="shared" si="329"/>
        <v>7</v>
      </c>
      <c r="DO120" s="139">
        <f>DN120*10000*MARGIN!$G36/MARGIN!$D36</f>
        <v>49835.1</v>
      </c>
      <c r="DP120" s="200">
        <f t="shared" si="305"/>
        <v>-422.06889046273136</v>
      </c>
      <c r="DQ120" s="200">
        <f t="shared" si="306"/>
        <v>422.06889046273136</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1283</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1283</v>
      </c>
      <c r="MI120">
        <v>7</v>
      </c>
      <c r="MJ120">
        <v>5</v>
      </c>
      <c r="MK120">
        <v>7</v>
      </c>
      <c r="ML120" s="139">
        <v>49856.799999999996</v>
      </c>
      <c r="MM120" s="139"/>
      <c r="MN120" s="200">
        <v>0</v>
      </c>
      <c r="MO120" s="200"/>
      <c r="MP120" s="200"/>
      <c r="MQ120" s="200">
        <v>0</v>
      </c>
      <c r="MR120" s="200">
        <v>0</v>
      </c>
      <c r="MT120">
        <v>0</v>
      </c>
      <c r="MV120">
        <v>1</v>
      </c>
      <c r="MX120">
        <v>1</v>
      </c>
      <c r="NA120">
        <v>1</v>
      </c>
      <c r="NC120">
        <v>0</v>
      </c>
      <c r="NF120" s="117" t="s">
        <v>1189</v>
      </c>
      <c r="NG120">
        <v>50</v>
      </c>
      <c r="NH120" t="s">
        <v>1283</v>
      </c>
      <c r="NI120">
        <v>7</v>
      </c>
      <c r="NJ120">
        <v>5</v>
      </c>
      <c r="NK120">
        <v>7</v>
      </c>
      <c r="NL120" s="139">
        <v>50672.3</v>
      </c>
      <c r="NM120" s="139"/>
      <c r="NN120" s="200">
        <v>0</v>
      </c>
      <c r="NO120" s="200"/>
      <c r="NP120" s="200"/>
      <c r="NQ120" s="200">
        <v>0</v>
      </c>
      <c r="NR120" s="200">
        <v>0</v>
      </c>
      <c r="NT120">
        <v>0</v>
      </c>
      <c r="NV120">
        <v>1</v>
      </c>
      <c r="NX120">
        <v>1</v>
      </c>
      <c r="OA120">
        <v>1</v>
      </c>
      <c r="OC120">
        <v>0</v>
      </c>
      <c r="OF120" s="117" t="s">
        <v>1189</v>
      </c>
      <c r="OG120">
        <v>50</v>
      </c>
      <c r="OH120" t="s">
        <v>1283</v>
      </c>
      <c r="OI120">
        <v>7</v>
      </c>
      <c r="OJ120">
        <v>5</v>
      </c>
      <c r="OK120">
        <v>7</v>
      </c>
      <c r="OL120" s="139">
        <v>50672.3</v>
      </c>
      <c r="OM120" s="139"/>
      <c r="ON120" s="200">
        <v>0</v>
      </c>
      <c r="OO120" s="200"/>
      <c r="OP120" s="200"/>
      <c r="OQ120" s="200">
        <v>0</v>
      </c>
      <c r="OR120" s="200">
        <v>0</v>
      </c>
      <c r="OT120">
        <f t="shared" si="307"/>
        <v>0</v>
      </c>
      <c r="OV120">
        <v>1</v>
      </c>
      <c r="OX120">
        <v>1</v>
      </c>
      <c r="PA120">
        <f t="shared" si="339"/>
        <v>1</v>
      </c>
      <c r="PC120">
        <f t="shared" si="340"/>
        <v>0</v>
      </c>
      <c r="PF120" s="117" t="s">
        <v>1189</v>
      </c>
      <c r="PG120">
        <v>50</v>
      </c>
      <c r="PH120" t="str">
        <f t="shared" si="341"/>
        <v>FALSE</v>
      </c>
      <c r="PI120">
        <f>ROUND(MARGIN!$J36,0)</f>
        <v>7</v>
      </c>
      <c r="PJ120">
        <f t="shared" si="342"/>
        <v>5</v>
      </c>
      <c r="PK120">
        <f t="shared" si="343"/>
        <v>7</v>
      </c>
      <c r="PL120" s="139">
        <f>PK120*10000*MARGIN!$G36/MARGIN!$D36</f>
        <v>49835.1</v>
      </c>
      <c r="PM120" s="139"/>
      <c r="PN120" s="200">
        <f t="shared" si="344"/>
        <v>0</v>
      </c>
      <c r="PO120" s="200"/>
      <c r="PP120" s="200"/>
      <c r="PQ120" s="200">
        <f t="shared" si="311"/>
        <v>0</v>
      </c>
      <c r="PR120" s="200">
        <f t="shared" si="345"/>
        <v>0</v>
      </c>
      <c r="PT120">
        <f t="shared" si="313"/>
        <v>0</v>
      </c>
      <c r="PV120">
        <v>1</v>
      </c>
      <c r="PX120">
        <v>1</v>
      </c>
      <c r="QA120">
        <f t="shared" si="346"/>
        <v>1</v>
      </c>
      <c r="QC120">
        <f t="shared" si="347"/>
        <v>0</v>
      </c>
      <c r="QF120" s="117" t="s">
        <v>1189</v>
      </c>
      <c r="QG120">
        <v>50</v>
      </c>
      <c r="QH120" t="str">
        <f t="shared" si="348"/>
        <v>FALSE</v>
      </c>
      <c r="QI120">
        <f>ROUND(MARGIN!$J36,0)</f>
        <v>7</v>
      </c>
      <c r="QJ120">
        <f t="shared" si="349"/>
        <v>5</v>
      </c>
      <c r="QK120">
        <f t="shared" si="350"/>
        <v>7</v>
      </c>
      <c r="QL120" s="139">
        <f>QK120*10000*MARGIN!$G36/MARGIN!$D36</f>
        <v>49835.1</v>
      </c>
      <c r="QM120" s="139"/>
      <c r="QN120" s="200">
        <f t="shared" si="351"/>
        <v>0</v>
      </c>
      <c r="QO120" s="200"/>
      <c r="QP120" s="200"/>
      <c r="QQ120" s="200">
        <f t="shared" si="317"/>
        <v>0</v>
      </c>
      <c r="QR120" s="200">
        <f t="shared" si="352"/>
        <v>0</v>
      </c>
      <c r="QT120">
        <f t="shared" si="319"/>
        <v>0</v>
      </c>
      <c r="QV120">
        <v>1</v>
      </c>
      <c r="QX120">
        <v>1</v>
      </c>
      <c r="RA120">
        <f t="shared" si="353"/>
        <v>1</v>
      </c>
      <c r="RC120">
        <f t="shared" si="354"/>
        <v>0</v>
      </c>
      <c r="RF120" s="117" t="s">
        <v>1189</v>
      </c>
      <c r="RG120">
        <v>50</v>
      </c>
      <c r="RH120" t="str">
        <f t="shared" si="355"/>
        <v>FALSE</v>
      </c>
      <c r="RI120">
        <f>ROUND(MARGIN!$J36,0)</f>
        <v>7</v>
      </c>
      <c r="RJ120">
        <f t="shared" si="356"/>
        <v>5</v>
      </c>
      <c r="RK120">
        <f t="shared" si="357"/>
        <v>7</v>
      </c>
      <c r="RL120" s="139">
        <f>RK120*10000*MARGIN!$G36/MARGIN!$D36</f>
        <v>49835.1</v>
      </c>
      <c r="RM120" s="139"/>
      <c r="RN120" s="200">
        <f t="shared" si="358"/>
        <v>0</v>
      </c>
      <c r="RO120" s="200"/>
      <c r="RP120" s="200"/>
      <c r="RQ120" s="200">
        <f t="shared" si="323"/>
        <v>0</v>
      </c>
      <c r="RR120" s="200">
        <f t="shared" si="359"/>
        <v>0</v>
      </c>
    </row>
    <row r="121" spans="1:486" x14ac:dyDescent="0.25">
      <c r="A121" t="s">
        <v>1187</v>
      </c>
      <c r="B121" s="167" t="s">
        <v>16</v>
      </c>
      <c r="D121" s="117" t="s">
        <v>788</v>
      </c>
      <c r="E121">
        <v>50</v>
      </c>
      <c r="F121" t="e">
        <f>IF(#REF!="","FALSE","TRUE")</f>
        <v>#REF!</v>
      </c>
      <c r="G121">
        <f>ROUND(MARGIN!$J39,0)</f>
        <v>5</v>
      </c>
      <c r="I121" t="e">
        <f>-#REF!+J121</f>
        <v>#REF!</v>
      </c>
      <c r="J121">
        <v>-1</v>
      </c>
      <c r="K121" s="117" t="s">
        <v>788</v>
      </c>
      <c r="L121">
        <v>50</v>
      </c>
      <c r="M121" t="str">
        <f t="shared" si="273"/>
        <v>TRUE</v>
      </c>
      <c r="N121">
        <f>ROUND(MARGIN!$J39,0)</f>
        <v>5</v>
      </c>
      <c r="O121">
        <v>10</v>
      </c>
      <c r="P121">
        <f t="shared" si="274"/>
        <v>0</v>
      </c>
      <c r="Q121">
        <v>-1</v>
      </c>
      <c r="S121" t="s">
        <v>929</v>
      </c>
      <c r="T121" s="117" t="s">
        <v>788</v>
      </c>
      <c r="U121">
        <v>50</v>
      </c>
      <c r="V121" t="str">
        <f t="shared" si="275"/>
        <v>TRUE</v>
      </c>
      <c r="W121">
        <f>ROUND(MARGIN!$J39,0)</f>
        <v>5</v>
      </c>
      <c r="Z121">
        <f t="shared" si="276"/>
        <v>2</v>
      </c>
      <c r="AA121">
        <v>1</v>
      </c>
      <c r="AC121" t="s">
        <v>929</v>
      </c>
      <c r="AD121" s="117" t="s">
        <v>962</v>
      </c>
      <c r="AE121">
        <v>50</v>
      </c>
      <c r="AF121" t="str">
        <f t="shared" si="277"/>
        <v>TRUE</v>
      </c>
      <c r="AG121">
        <f>ROUND(MARGIN!$J39,0)</f>
        <v>5</v>
      </c>
      <c r="AH121">
        <f t="shared" si="278"/>
        <v>5</v>
      </c>
      <c r="AK121">
        <f t="shared" si="279"/>
        <v>-2</v>
      </c>
      <c r="AL121">
        <v>-1</v>
      </c>
      <c r="AN121" t="s">
        <v>929</v>
      </c>
      <c r="AO121" s="117" t="s">
        <v>962</v>
      </c>
      <c r="AP121">
        <v>50</v>
      </c>
      <c r="AQ121" t="str">
        <f t="shared" si="280"/>
        <v>TRUE</v>
      </c>
      <c r="AR121">
        <f>ROUND(MARGIN!$J39,0)</f>
        <v>5</v>
      </c>
      <c r="AS121">
        <f t="shared" si="281"/>
        <v>5</v>
      </c>
      <c r="AV121">
        <f t="shared" si="282"/>
        <v>2</v>
      </c>
      <c r="AW121">
        <v>1</v>
      </c>
      <c r="AY121" t="s">
        <v>929</v>
      </c>
      <c r="AZ121" s="117" t="s">
        <v>962</v>
      </c>
      <c r="BA121">
        <v>50</v>
      </c>
      <c r="BB121" t="str">
        <f t="shared" si="283"/>
        <v>TRUE</v>
      </c>
      <c r="BC121">
        <f>ROUND(MARGIN!$J39,0)</f>
        <v>5</v>
      </c>
      <c r="BD121">
        <f t="shared" si="284"/>
        <v>5</v>
      </c>
      <c r="BG121">
        <f t="shared" si="285"/>
        <v>-1</v>
      </c>
      <c r="BK121" t="s">
        <v>929</v>
      </c>
      <c r="BL121" s="117" t="s">
        <v>962</v>
      </c>
      <c r="BM121">
        <v>50</v>
      </c>
      <c r="BN121" t="str">
        <f t="shared" si="286"/>
        <v>FALSE</v>
      </c>
      <c r="BO121">
        <f>ROUND(MARGIN!$J39,0)</f>
        <v>5</v>
      </c>
      <c r="BP121">
        <f t="shared" si="287"/>
        <v>5</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5</v>
      </c>
      <c r="CE121">
        <f t="shared" si="292"/>
        <v>4</v>
      </c>
      <c r="CF121">
        <f t="shared" si="325"/>
        <v>5</v>
      </c>
      <c r="CG121" s="139">
        <f>CF121*10000*MARGIN!$G37/MARGIN!$D37</f>
        <v>50000</v>
      </c>
      <c r="CH121" s="145">
        <f t="shared" si="293"/>
        <v>-735.15303907000009</v>
      </c>
      <c r="CI121" s="145">
        <f t="shared" si="294"/>
        <v>735.15303907000009</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5</v>
      </c>
      <c r="CV121">
        <f t="shared" si="326"/>
        <v>6</v>
      </c>
      <c r="CW121">
        <f t="shared" si="327"/>
        <v>5</v>
      </c>
      <c r="CX121" s="139">
        <f>CW121*10000*MARGIN!$G37/MARGIN!$D37</f>
        <v>50000</v>
      </c>
      <c r="CY121" s="200">
        <f t="shared" si="299"/>
        <v>274.671777475</v>
      </c>
      <c r="CZ121" s="200">
        <f t="shared" si="300"/>
        <v>274.671777475</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5</v>
      </c>
      <c r="DM121">
        <f t="shared" si="328"/>
        <v>4</v>
      </c>
      <c r="DN121">
        <f t="shared" si="329"/>
        <v>5</v>
      </c>
      <c r="DO121" s="139">
        <f>DN121*10000*MARGIN!$G37/MARGIN!$D37</f>
        <v>50000</v>
      </c>
      <c r="DP121" s="200">
        <f t="shared" si="305"/>
        <v>271.55150203549999</v>
      </c>
      <c r="DQ121" s="200">
        <f t="shared" si="306"/>
        <v>-271.55150203549999</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1283</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1283</v>
      </c>
      <c r="MI121">
        <v>5</v>
      </c>
      <c r="MJ121">
        <v>4</v>
      </c>
      <c r="MK121">
        <v>5</v>
      </c>
      <c r="ML121" s="139">
        <v>50000</v>
      </c>
      <c r="MM121" s="139"/>
      <c r="MN121" s="200">
        <v>0</v>
      </c>
      <c r="MO121" s="200"/>
      <c r="MP121" s="200"/>
      <c r="MQ121" s="200">
        <v>0</v>
      </c>
      <c r="MR121" s="200">
        <v>0</v>
      </c>
      <c r="MT121">
        <v>0</v>
      </c>
      <c r="MV121">
        <v>-1</v>
      </c>
      <c r="MX121">
        <v>-1</v>
      </c>
      <c r="NA121">
        <v>1</v>
      </c>
      <c r="NC121">
        <v>0</v>
      </c>
      <c r="NF121" s="117" t="s">
        <v>1189</v>
      </c>
      <c r="NG121">
        <v>50</v>
      </c>
      <c r="NH121" t="s">
        <v>1283</v>
      </c>
      <c r="NI121">
        <v>5</v>
      </c>
      <c r="NJ121">
        <v>4</v>
      </c>
      <c r="NK121">
        <v>5</v>
      </c>
      <c r="NL121" s="139">
        <v>50000</v>
      </c>
      <c r="NM121" s="139"/>
      <c r="NN121" s="200">
        <v>0</v>
      </c>
      <c r="NO121" s="200"/>
      <c r="NP121" s="200"/>
      <c r="NQ121" s="200">
        <v>0</v>
      </c>
      <c r="NR121" s="200">
        <v>0</v>
      </c>
      <c r="NT121">
        <v>0</v>
      </c>
      <c r="NV121">
        <v>-1</v>
      </c>
      <c r="NX121">
        <v>-1</v>
      </c>
      <c r="OA121">
        <v>1</v>
      </c>
      <c r="OC121">
        <v>0</v>
      </c>
      <c r="OF121" s="117" t="s">
        <v>1189</v>
      </c>
      <c r="OG121">
        <v>50</v>
      </c>
      <c r="OH121" t="s">
        <v>1283</v>
      </c>
      <c r="OI121">
        <v>5</v>
      </c>
      <c r="OJ121">
        <v>4</v>
      </c>
      <c r="OK121">
        <v>5</v>
      </c>
      <c r="OL121" s="139">
        <v>50000</v>
      </c>
      <c r="OM121" s="139"/>
      <c r="ON121" s="200">
        <v>0</v>
      </c>
      <c r="OO121" s="200"/>
      <c r="OP121" s="200"/>
      <c r="OQ121" s="200">
        <v>0</v>
      </c>
      <c r="OR121" s="200">
        <v>0</v>
      </c>
      <c r="OT121">
        <f t="shared" si="307"/>
        <v>0</v>
      </c>
      <c r="OV121">
        <v>-1</v>
      </c>
      <c r="OX121">
        <v>-1</v>
      </c>
      <c r="PA121">
        <f t="shared" si="339"/>
        <v>1</v>
      </c>
      <c r="PC121">
        <f t="shared" si="340"/>
        <v>0</v>
      </c>
      <c r="PF121" s="117" t="s">
        <v>1189</v>
      </c>
      <c r="PG121">
        <v>50</v>
      </c>
      <c r="PH121" t="str">
        <f t="shared" si="341"/>
        <v>FALSE</v>
      </c>
      <c r="PI121">
        <f>ROUND(MARGIN!$J37,0)</f>
        <v>5</v>
      </c>
      <c r="PJ121">
        <f t="shared" si="342"/>
        <v>4</v>
      </c>
      <c r="PK121">
        <f t="shared" si="343"/>
        <v>5</v>
      </c>
      <c r="PL121" s="139">
        <f>PK121*10000*MARGIN!$G37/MARGIN!$D37</f>
        <v>50000</v>
      </c>
      <c r="PM121" s="139"/>
      <c r="PN121" s="200">
        <f t="shared" si="344"/>
        <v>0</v>
      </c>
      <c r="PO121" s="200"/>
      <c r="PP121" s="200"/>
      <c r="PQ121" s="200">
        <f t="shared" si="311"/>
        <v>0</v>
      </c>
      <c r="PR121" s="200">
        <f t="shared" si="345"/>
        <v>0</v>
      </c>
      <c r="PT121">
        <f t="shared" si="313"/>
        <v>0</v>
      </c>
      <c r="PV121">
        <v>-1</v>
      </c>
      <c r="PX121">
        <v>-1</v>
      </c>
      <c r="QA121">
        <f t="shared" si="346"/>
        <v>1</v>
      </c>
      <c r="QC121">
        <f t="shared" si="347"/>
        <v>0</v>
      </c>
      <c r="QF121" s="117" t="s">
        <v>1189</v>
      </c>
      <c r="QG121">
        <v>50</v>
      </c>
      <c r="QH121" t="str">
        <f t="shared" si="348"/>
        <v>FALSE</v>
      </c>
      <c r="QI121">
        <f>ROUND(MARGIN!$J37,0)</f>
        <v>5</v>
      </c>
      <c r="QJ121">
        <f t="shared" si="349"/>
        <v>4</v>
      </c>
      <c r="QK121">
        <f t="shared" si="350"/>
        <v>5</v>
      </c>
      <c r="QL121" s="139">
        <f>QK121*10000*MARGIN!$G37/MARGIN!$D37</f>
        <v>50000</v>
      </c>
      <c r="QM121" s="139"/>
      <c r="QN121" s="200">
        <f t="shared" si="351"/>
        <v>0</v>
      </c>
      <c r="QO121" s="200"/>
      <c r="QP121" s="200"/>
      <c r="QQ121" s="200">
        <f t="shared" si="317"/>
        <v>0</v>
      </c>
      <c r="QR121" s="200">
        <f t="shared" si="352"/>
        <v>0</v>
      </c>
      <c r="QT121">
        <f t="shared" si="319"/>
        <v>0</v>
      </c>
      <c r="QV121">
        <v>-1</v>
      </c>
      <c r="QX121">
        <v>-1</v>
      </c>
      <c r="RA121">
        <f t="shared" si="353"/>
        <v>1</v>
      </c>
      <c r="RC121">
        <f t="shared" si="354"/>
        <v>0</v>
      </c>
      <c r="RF121" s="117" t="s">
        <v>1189</v>
      </c>
      <c r="RG121">
        <v>50</v>
      </c>
      <c r="RH121" t="str">
        <f t="shared" si="355"/>
        <v>FALSE</v>
      </c>
      <c r="RI121">
        <f>ROUND(MARGIN!$J37,0)</f>
        <v>5</v>
      </c>
      <c r="RJ121">
        <f t="shared" si="356"/>
        <v>4</v>
      </c>
      <c r="RK121">
        <f t="shared" si="357"/>
        <v>5</v>
      </c>
      <c r="RL121" s="139">
        <f>RK121*10000*MARGIN!$G37/MARGIN!$D37</f>
        <v>50000</v>
      </c>
      <c r="RM121" s="139"/>
      <c r="RN121" s="200">
        <f t="shared" si="358"/>
        <v>0</v>
      </c>
      <c r="RO121" s="200"/>
      <c r="RP121" s="200"/>
      <c r="RQ121" s="200">
        <f t="shared" si="323"/>
        <v>0</v>
      </c>
      <c r="RR121" s="200">
        <f t="shared" si="359"/>
        <v>0</v>
      </c>
    </row>
    <row r="122" spans="1:486" x14ac:dyDescent="0.25">
      <c r="A122" t="s">
        <v>1186</v>
      </c>
      <c r="B122" s="167" t="s">
        <v>15</v>
      </c>
      <c r="D122" s="117" t="s">
        <v>788</v>
      </c>
      <c r="E122">
        <v>50</v>
      </c>
      <c r="F122" t="e">
        <f>IF(#REF!="","FALSE","TRUE")</f>
        <v>#REF!</v>
      </c>
      <c r="G122">
        <f>ROUND(MARGIN!$J38,0)</f>
        <v>5</v>
      </c>
      <c r="I122" t="e">
        <f>-#REF!+J122</f>
        <v>#REF!</v>
      </c>
      <c r="J122">
        <v>1</v>
      </c>
      <c r="K122" s="117" t="s">
        <v>788</v>
      </c>
      <c r="L122">
        <v>50</v>
      </c>
      <c r="M122" t="str">
        <f t="shared" si="273"/>
        <v>TRUE</v>
      </c>
      <c r="N122">
        <f>ROUND(MARGIN!$J38,0)</f>
        <v>5</v>
      </c>
      <c r="P122">
        <f t="shared" si="274"/>
        <v>0</v>
      </c>
      <c r="Q122">
        <v>1</v>
      </c>
      <c r="R122">
        <v>-1</v>
      </c>
      <c r="S122" t="s">
        <v>943</v>
      </c>
      <c r="T122" s="117" t="s">
        <v>788</v>
      </c>
      <c r="U122">
        <v>50</v>
      </c>
      <c r="V122" t="str">
        <f t="shared" si="275"/>
        <v>TRUE</v>
      </c>
      <c r="W122">
        <f>ROUND(MARGIN!$J38,0)</f>
        <v>5</v>
      </c>
      <c r="Z122">
        <f t="shared" si="276"/>
        <v>0</v>
      </c>
      <c r="AA122">
        <v>1</v>
      </c>
      <c r="AB122">
        <v>1</v>
      </c>
      <c r="AC122" t="s">
        <v>970</v>
      </c>
      <c r="AD122" s="117" t="s">
        <v>32</v>
      </c>
      <c r="AE122">
        <v>50</v>
      </c>
      <c r="AF122" t="str">
        <f t="shared" si="277"/>
        <v>TRUE</v>
      </c>
      <c r="AG122">
        <f>ROUND(MARGIN!$J38,0)</f>
        <v>5</v>
      </c>
      <c r="AH122">
        <f t="shared" si="278"/>
        <v>6</v>
      </c>
      <c r="AK122">
        <f t="shared" si="279"/>
        <v>0</v>
      </c>
      <c r="AL122">
        <v>1</v>
      </c>
      <c r="AM122">
        <v>1</v>
      </c>
      <c r="AN122" t="s">
        <v>970</v>
      </c>
      <c r="AO122" s="117" t="s">
        <v>32</v>
      </c>
      <c r="AP122">
        <v>50</v>
      </c>
      <c r="AQ122" t="str">
        <f t="shared" si="280"/>
        <v>TRUE</v>
      </c>
      <c r="AR122">
        <f>ROUND(MARGIN!$J38,0)</f>
        <v>5</v>
      </c>
      <c r="AS122">
        <f t="shared" si="281"/>
        <v>6</v>
      </c>
      <c r="AV122">
        <f t="shared" si="282"/>
        <v>0</v>
      </c>
      <c r="AW122">
        <v>1</v>
      </c>
      <c r="AY122" t="s">
        <v>970</v>
      </c>
      <c r="AZ122" s="118" t="s">
        <v>962</v>
      </c>
      <c r="BA122">
        <v>50</v>
      </c>
      <c r="BB122" t="str">
        <f t="shared" si="283"/>
        <v>TRUE</v>
      </c>
      <c r="BC122">
        <f>ROUND(MARGIN!$J38,0)</f>
        <v>5</v>
      </c>
      <c r="BD122">
        <f t="shared" si="284"/>
        <v>5</v>
      </c>
      <c r="BG122">
        <f t="shared" si="285"/>
        <v>-1</v>
      </c>
      <c r="BK122" t="s">
        <v>970</v>
      </c>
      <c r="BL122" s="118" t="s">
        <v>962</v>
      </c>
      <c r="BM122">
        <v>50</v>
      </c>
      <c r="BN122" t="str">
        <f t="shared" si="286"/>
        <v>FALSE</v>
      </c>
      <c r="BO122">
        <f>ROUND(MARGIN!$J38,0)</f>
        <v>5</v>
      </c>
      <c r="BP122">
        <f t="shared" si="287"/>
        <v>5</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5</v>
      </c>
      <c r="CE122">
        <f t="shared" si="292"/>
        <v>4</v>
      </c>
      <c r="CF122">
        <f t="shared" si="325"/>
        <v>5</v>
      </c>
      <c r="CG122" s="139">
        <f>CF122*10000*MARGIN!$G38/MARGIN!$D38</f>
        <v>50000</v>
      </c>
      <c r="CH122" s="145">
        <f t="shared" si="293"/>
        <v>-591.02918493000004</v>
      </c>
      <c r="CI122" s="145">
        <f t="shared" si="294"/>
        <v>591.02918493000004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5</v>
      </c>
      <c r="CV122">
        <f t="shared" si="326"/>
        <v>6</v>
      </c>
      <c r="CW122">
        <f t="shared" si="327"/>
        <v>5</v>
      </c>
      <c r="CX122" s="139">
        <f>CW122*10000*MARGIN!$G38/MARGIN!$D38</f>
        <v>50000</v>
      </c>
      <c r="CY122" s="200">
        <f t="shared" si="299"/>
        <v>482.18839347799997</v>
      </c>
      <c r="CZ122" s="200">
        <f t="shared" si="300"/>
        <v>482.18839347799997</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5</v>
      </c>
      <c r="DM122">
        <f t="shared" si="328"/>
        <v>4</v>
      </c>
      <c r="DN122">
        <f t="shared" si="329"/>
        <v>5</v>
      </c>
      <c r="DO122" s="139">
        <f>DN122*10000*MARGIN!$G38/MARGIN!$D38</f>
        <v>50000</v>
      </c>
      <c r="DP122" s="200">
        <f t="shared" si="305"/>
        <v>319.12735444200001</v>
      </c>
      <c r="DQ122" s="200">
        <f t="shared" si="306"/>
        <v>-319.12735444200001</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1283</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1283</v>
      </c>
      <c r="MI122">
        <v>5</v>
      </c>
      <c r="MJ122">
        <v>4</v>
      </c>
      <c r="MK122">
        <v>5</v>
      </c>
      <c r="ML122" s="139">
        <v>50000</v>
      </c>
      <c r="MM122" s="139"/>
      <c r="MN122" s="200">
        <v>0</v>
      </c>
      <c r="MO122" s="200"/>
      <c r="MP122" s="200"/>
      <c r="MQ122" s="200">
        <v>0</v>
      </c>
      <c r="MR122" s="200">
        <v>0</v>
      </c>
      <c r="MT122">
        <v>0</v>
      </c>
      <c r="MV122">
        <v>-1</v>
      </c>
      <c r="MX122">
        <v>-1</v>
      </c>
      <c r="NA122">
        <v>1</v>
      </c>
      <c r="NC122">
        <v>0</v>
      </c>
      <c r="NF122" s="118" t="s">
        <v>1189</v>
      </c>
      <c r="NG122">
        <v>50</v>
      </c>
      <c r="NH122" t="s">
        <v>1283</v>
      </c>
      <c r="NI122">
        <v>5</v>
      </c>
      <c r="NJ122">
        <v>4</v>
      </c>
      <c r="NK122">
        <v>5</v>
      </c>
      <c r="NL122" s="139">
        <v>50000</v>
      </c>
      <c r="NM122" s="139"/>
      <c r="NN122" s="200">
        <v>0</v>
      </c>
      <c r="NO122" s="200"/>
      <c r="NP122" s="200"/>
      <c r="NQ122" s="200">
        <v>0</v>
      </c>
      <c r="NR122" s="200">
        <v>0</v>
      </c>
      <c r="NT122">
        <v>0</v>
      </c>
      <c r="NV122">
        <v>-1</v>
      </c>
      <c r="NX122">
        <v>-1</v>
      </c>
      <c r="OA122">
        <v>1</v>
      </c>
      <c r="OC122">
        <v>0</v>
      </c>
      <c r="OF122" s="118" t="s">
        <v>1189</v>
      </c>
      <c r="OG122">
        <v>50</v>
      </c>
      <c r="OH122" t="s">
        <v>1283</v>
      </c>
      <c r="OI122">
        <v>5</v>
      </c>
      <c r="OJ122">
        <v>4</v>
      </c>
      <c r="OK122">
        <v>5</v>
      </c>
      <c r="OL122" s="139">
        <v>50000</v>
      </c>
      <c r="OM122" s="139"/>
      <c r="ON122" s="200">
        <v>0</v>
      </c>
      <c r="OO122" s="200"/>
      <c r="OP122" s="200"/>
      <c r="OQ122" s="200">
        <v>0</v>
      </c>
      <c r="OR122" s="200">
        <v>0</v>
      </c>
      <c r="OT122">
        <f t="shared" si="307"/>
        <v>0</v>
      </c>
      <c r="OV122">
        <v>-1</v>
      </c>
      <c r="OX122">
        <v>-1</v>
      </c>
      <c r="PA122">
        <f t="shared" si="339"/>
        <v>1</v>
      </c>
      <c r="PC122">
        <f t="shared" si="340"/>
        <v>0</v>
      </c>
      <c r="PF122" s="118" t="s">
        <v>1189</v>
      </c>
      <c r="PG122">
        <v>50</v>
      </c>
      <c r="PH122" t="str">
        <f t="shared" si="341"/>
        <v>FALSE</v>
      </c>
      <c r="PI122">
        <f>ROUND(MARGIN!$J38,0)</f>
        <v>5</v>
      </c>
      <c r="PJ122">
        <f t="shared" si="342"/>
        <v>4</v>
      </c>
      <c r="PK122">
        <f t="shared" si="343"/>
        <v>5</v>
      </c>
      <c r="PL122" s="139">
        <f>PK122*10000*MARGIN!$G38/MARGIN!$D38</f>
        <v>50000</v>
      </c>
      <c r="PM122" s="139"/>
      <c r="PN122" s="200">
        <f t="shared" si="344"/>
        <v>0</v>
      </c>
      <c r="PO122" s="200"/>
      <c r="PP122" s="200"/>
      <c r="PQ122" s="200">
        <f t="shared" si="311"/>
        <v>0</v>
      </c>
      <c r="PR122" s="200">
        <f t="shared" si="345"/>
        <v>0</v>
      </c>
      <c r="PT122">
        <f t="shared" si="313"/>
        <v>0</v>
      </c>
      <c r="PV122">
        <v>-1</v>
      </c>
      <c r="PX122">
        <v>-1</v>
      </c>
      <c r="QA122">
        <f t="shared" si="346"/>
        <v>1</v>
      </c>
      <c r="QC122">
        <f t="shared" si="347"/>
        <v>0</v>
      </c>
      <c r="QF122" s="118" t="s">
        <v>1189</v>
      </c>
      <c r="QG122">
        <v>50</v>
      </c>
      <c r="QH122" t="str">
        <f t="shared" si="348"/>
        <v>FALSE</v>
      </c>
      <c r="QI122">
        <f>ROUND(MARGIN!$J38,0)</f>
        <v>5</v>
      </c>
      <c r="QJ122">
        <f t="shared" si="349"/>
        <v>4</v>
      </c>
      <c r="QK122">
        <f t="shared" si="350"/>
        <v>5</v>
      </c>
      <c r="QL122" s="139">
        <f>QK122*10000*MARGIN!$G38/MARGIN!$D38</f>
        <v>50000</v>
      </c>
      <c r="QM122" s="139"/>
      <c r="QN122" s="200">
        <f t="shared" si="351"/>
        <v>0</v>
      </c>
      <c r="QO122" s="200"/>
      <c r="QP122" s="200"/>
      <c r="QQ122" s="200">
        <f t="shared" si="317"/>
        <v>0</v>
      </c>
      <c r="QR122" s="200">
        <f t="shared" si="352"/>
        <v>0</v>
      </c>
      <c r="QT122">
        <f t="shared" si="319"/>
        <v>0</v>
      </c>
      <c r="QV122">
        <v>-1</v>
      </c>
      <c r="QX122">
        <v>-1</v>
      </c>
      <c r="RA122">
        <f t="shared" si="353"/>
        <v>1</v>
      </c>
      <c r="RC122">
        <f t="shared" si="354"/>
        <v>0</v>
      </c>
      <c r="RF122" s="118" t="s">
        <v>1189</v>
      </c>
      <c r="RG122">
        <v>50</v>
      </c>
      <c r="RH122" t="str">
        <f t="shared" si="355"/>
        <v>FALSE</v>
      </c>
      <c r="RI122">
        <f>ROUND(MARGIN!$J38,0)</f>
        <v>5</v>
      </c>
      <c r="RJ122">
        <f t="shared" si="356"/>
        <v>4</v>
      </c>
      <c r="RK122">
        <f t="shared" si="357"/>
        <v>5</v>
      </c>
      <c r="RL122" s="139">
        <f>RK122*10000*MARGIN!$G38/MARGIN!$D38</f>
        <v>50000</v>
      </c>
      <c r="RM122" s="139"/>
      <c r="RN122" s="200">
        <f t="shared" si="358"/>
        <v>0</v>
      </c>
      <c r="RO122" s="200"/>
      <c r="RP122" s="200"/>
      <c r="RQ122" s="200">
        <f t="shared" si="323"/>
        <v>0</v>
      </c>
      <c r="RR122" s="200">
        <f t="shared" si="359"/>
        <v>0</v>
      </c>
    </row>
    <row r="123" spans="1:486" x14ac:dyDescent="0.25">
      <c r="A123" t="s">
        <v>1188</v>
      </c>
      <c r="B123" s="167" t="s">
        <v>8</v>
      </c>
      <c r="D123" s="117" t="s">
        <v>788</v>
      </c>
      <c r="E123">
        <v>50</v>
      </c>
      <c r="F123" t="e">
        <f>IF(#REF!="","FALSE","TRUE")</f>
        <v>#REF!</v>
      </c>
      <c r="G123">
        <f>ROUND(MARGIN!$J18,0)</f>
        <v>7</v>
      </c>
      <c r="I123" t="e">
        <f>-#REF!+J123</f>
        <v>#REF!</v>
      </c>
      <c r="J123">
        <v>1</v>
      </c>
      <c r="K123" s="117" t="s">
        <v>788</v>
      </c>
      <c r="L123">
        <v>50</v>
      </c>
      <c r="M123" t="str">
        <f t="shared" si="273"/>
        <v>TRUE</v>
      </c>
      <c r="N123">
        <f>ROUND(MARGIN!$J18,0)</f>
        <v>7</v>
      </c>
      <c r="P123">
        <f t="shared" si="274"/>
        <v>0</v>
      </c>
      <c r="Q123">
        <v>1</v>
      </c>
      <c r="R123">
        <v>1</v>
      </c>
      <c r="S123" t="s">
        <v>944</v>
      </c>
      <c r="T123" s="117" t="s">
        <v>788</v>
      </c>
      <c r="U123">
        <v>50</v>
      </c>
      <c r="V123" t="str">
        <f t="shared" si="275"/>
        <v>TRUE</v>
      </c>
      <c r="W123">
        <f>ROUND(MARGIN!$J18,0)</f>
        <v>7</v>
      </c>
      <c r="Z123">
        <f t="shared" si="276"/>
        <v>0</v>
      </c>
      <c r="AA123">
        <v>1</v>
      </c>
      <c r="AC123" t="s">
        <v>944</v>
      </c>
      <c r="AD123" s="117" t="s">
        <v>962</v>
      </c>
      <c r="AE123">
        <v>50</v>
      </c>
      <c r="AF123" t="str">
        <f t="shared" si="277"/>
        <v>TRUE</v>
      </c>
      <c r="AG123">
        <f>ROUND(MARGIN!$J18,0)</f>
        <v>7</v>
      </c>
      <c r="AH123">
        <f t="shared" si="278"/>
        <v>7</v>
      </c>
      <c r="AK123">
        <f t="shared" si="279"/>
        <v>0</v>
      </c>
      <c r="AL123">
        <v>1</v>
      </c>
      <c r="AN123" t="s">
        <v>944</v>
      </c>
      <c r="AO123" s="117" t="s">
        <v>962</v>
      </c>
      <c r="AP123">
        <v>50</v>
      </c>
      <c r="AQ123" t="str">
        <f t="shared" si="280"/>
        <v>TRUE</v>
      </c>
      <c r="AR123">
        <f>ROUND(MARGIN!$J18,0)</f>
        <v>7</v>
      </c>
      <c r="AS123">
        <f t="shared" si="281"/>
        <v>7</v>
      </c>
      <c r="AV123">
        <f t="shared" si="282"/>
        <v>0</v>
      </c>
      <c r="AW123">
        <v>1</v>
      </c>
      <c r="AY123" t="s">
        <v>944</v>
      </c>
      <c r="AZ123" s="117" t="s">
        <v>962</v>
      </c>
      <c r="BA123">
        <v>50</v>
      </c>
      <c r="BB123" t="str">
        <f t="shared" si="283"/>
        <v>TRUE</v>
      </c>
      <c r="BC123">
        <f>ROUND(MARGIN!$J18,0)</f>
        <v>7</v>
      </c>
      <c r="BD123">
        <f t="shared" si="284"/>
        <v>7</v>
      </c>
      <c r="BG123">
        <f t="shared" si="285"/>
        <v>-1</v>
      </c>
      <c r="BK123" t="s">
        <v>944</v>
      </c>
      <c r="BL123" s="117" t="s">
        <v>962</v>
      </c>
      <c r="BM123">
        <v>50</v>
      </c>
      <c r="BN123" t="str">
        <f t="shared" si="286"/>
        <v>FALSE</v>
      </c>
      <c r="BO123">
        <f>ROUND(MARGIN!$J18,0)</f>
        <v>7</v>
      </c>
      <c r="BP123">
        <f t="shared" si="287"/>
        <v>7</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5</v>
      </c>
      <c r="CE123">
        <f t="shared" si="292"/>
        <v>6</v>
      </c>
      <c r="CF123">
        <f t="shared" si="325"/>
        <v>5</v>
      </c>
      <c r="CG123" s="139">
        <f>CF123*10000*MARGIN!$G39/MARGIN!$D39</f>
        <v>50000</v>
      </c>
      <c r="CH123" s="145">
        <f t="shared" si="293"/>
        <v>1079.767787925</v>
      </c>
      <c r="CI123" s="145">
        <f t="shared" si="294"/>
        <v>1079.767787925</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5</v>
      </c>
      <c r="CV123">
        <f t="shared" si="326"/>
        <v>6</v>
      </c>
      <c r="CW123">
        <f t="shared" si="327"/>
        <v>5</v>
      </c>
      <c r="CX123" s="139">
        <f>CW123*10000*MARGIN!$G39/MARGIN!$D39</f>
        <v>50000</v>
      </c>
      <c r="CY123" s="200">
        <f t="shared" si="299"/>
        <v>-482.09172417049996</v>
      </c>
      <c r="CZ123" s="200">
        <f t="shared" si="300"/>
        <v>-482.09172417049996</v>
      </c>
      <c r="DB123">
        <f t="shared" si="301"/>
        <v>2</v>
      </c>
      <c r="DC123">
        <v>1</v>
      </c>
      <c r="DD123">
        <v>-1</v>
      </c>
      <c r="DE123">
        <v>-1</v>
      </c>
      <c r="DF123">
        <f t="shared" si="302"/>
        <v>0</v>
      </c>
      <c r="DG123">
        <f t="shared" si="303"/>
        <v>1</v>
      </c>
      <c r="DH123">
        <v>-1.89693329118E-3</v>
      </c>
      <c r="DI123" s="117" t="s">
        <v>1189</v>
      </c>
      <c r="DJ123">
        <v>50</v>
      </c>
      <c r="DK123" t="str">
        <f t="shared" si="304"/>
        <v>TRUE</v>
      </c>
      <c r="DL123">
        <f>ROUND(MARGIN!$J39,0)</f>
        <v>5</v>
      </c>
      <c r="DM123">
        <f t="shared" si="328"/>
        <v>4</v>
      </c>
      <c r="DN123">
        <f t="shared" si="329"/>
        <v>5</v>
      </c>
      <c r="DO123" s="139">
        <f>DN123*10000*MARGIN!$G39/MARGIN!$D39</f>
        <v>50000</v>
      </c>
      <c r="DP123" s="200">
        <f t="shared" si="305"/>
        <v>-94.846664559000004</v>
      </c>
      <c r="DQ123" s="200">
        <f t="shared" si="306"/>
        <v>94.846664559000004</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1283</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1283</v>
      </c>
      <c r="MI123">
        <v>5</v>
      </c>
      <c r="MJ123">
        <v>4</v>
      </c>
      <c r="MK123">
        <v>5</v>
      </c>
      <c r="ML123" s="139">
        <v>50000</v>
      </c>
      <c r="MM123" s="139"/>
      <c r="MN123" s="200">
        <v>0</v>
      </c>
      <c r="MO123" s="200"/>
      <c r="MP123" s="200"/>
      <c r="MQ123" s="200">
        <v>0</v>
      </c>
      <c r="MR123" s="200">
        <v>0</v>
      </c>
      <c r="MT123">
        <v>0</v>
      </c>
      <c r="MV123">
        <v>-1</v>
      </c>
      <c r="MX123">
        <v>-1</v>
      </c>
      <c r="NA123">
        <v>1</v>
      </c>
      <c r="NC123">
        <v>0</v>
      </c>
      <c r="NF123" s="117" t="s">
        <v>1189</v>
      </c>
      <c r="NG123">
        <v>50</v>
      </c>
      <c r="NH123" t="s">
        <v>1283</v>
      </c>
      <c r="NI123">
        <v>5</v>
      </c>
      <c r="NJ123">
        <v>4</v>
      </c>
      <c r="NK123">
        <v>5</v>
      </c>
      <c r="NL123" s="139">
        <v>50000</v>
      </c>
      <c r="NM123" s="139"/>
      <c r="NN123" s="200">
        <v>0</v>
      </c>
      <c r="NO123" s="200"/>
      <c r="NP123" s="200"/>
      <c r="NQ123" s="200">
        <v>0</v>
      </c>
      <c r="NR123" s="200">
        <v>0</v>
      </c>
      <c r="NT123">
        <v>0</v>
      </c>
      <c r="NV123">
        <v>-1</v>
      </c>
      <c r="NX123">
        <v>-1</v>
      </c>
      <c r="OA123">
        <v>1</v>
      </c>
      <c r="OC123">
        <v>0</v>
      </c>
      <c r="OF123" s="117" t="s">
        <v>1189</v>
      </c>
      <c r="OG123">
        <v>50</v>
      </c>
      <c r="OH123" t="s">
        <v>1283</v>
      </c>
      <c r="OI123">
        <v>5</v>
      </c>
      <c r="OJ123">
        <v>4</v>
      </c>
      <c r="OK123">
        <v>5</v>
      </c>
      <c r="OL123" s="139">
        <v>50000</v>
      </c>
      <c r="OM123" s="139"/>
      <c r="ON123" s="200">
        <v>0</v>
      </c>
      <c r="OO123" s="200"/>
      <c r="OP123" s="200"/>
      <c r="OQ123" s="200">
        <v>0</v>
      </c>
      <c r="OR123" s="200">
        <v>0</v>
      </c>
      <c r="OT123">
        <f t="shared" si="307"/>
        <v>0</v>
      </c>
      <c r="OV123">
        <v>-1</v>
      </c>
      <c r="OX123">
        <v>-1</v>
      </c>
      <c r="PA123">
        <f t="shared" si="339"/>
        <v>1</v>
      </c>
      <c r="PC123">
        <f t="shared" si="340"/>
        <v>0</v>
      </c>
      <c r="PF123" s="117" t="s">
        <v>1189</v>
      </c>
      <c r="PG123">
        <v>50</v>
      </c>
      <c r="PH123" t="str">
        <f t="shared" si="341"/>
        <v>FALSE</v>
      </c>
      <c r="PI123">
        <f>ROUND(MARGIN!$J39,0)</f>
        <v>5</v>
      </c>
      <c r="PJ123">
        <f t="shared" si="342"/>
        <v>4</v>
      </c>
      <c r="PK123">
        <f t="shared" si="343"/>
        <v>5</v>
      </c>
      <c r="PL123" s="139">
        <f>PK123*10000*MARGIN!$G39/MARGIN!$D39</f>
        <v>50000</v>
      </c>
      <c r="PM123" s="139"/>
      <c r="PN123" s="200">
        <f t="shared" si="344"/>
        <v>0</v>
      </c>
      <c r="PO123" s="200"/>
      <c r="PP123" s="200"/>
      <c r="PQ123" s="200">
        <f t="shared" si="311"/>
        <v>0</v>
      </c>
      <c r="PR123" s="200">
        <f t="shared" si="345"/>
        <v>0</v>
      </c>
      <c r="PT123">
        <f t="shared" si="313"/>
        <v>0</v>
      </c>
      <c r="PV123">
        <v>-1</v>
      </c>
      <c r="PX123">
        <v>-1</v>
      </c>
      <c r="QA123">
        <f t="shared" si="346"/>
        <v>1</v>
      </c>
      <c r="QC123">
        <f t="shared" si="347"/>
        <v>0</v>
      </c>
      <c r="QF123" s="117" t="s">
        <v>1189</v>
      </c>
      <c r="QG123">
        <v>50</v>
      </c>
      <c r="QH123" t="str">
        <f t="shared" si="348"/>
        <v>FALSE</v>
      </c>
      <c r="QI123">
        <f>ROUND(MARGIN!$J39,0)</f>
        <v>5</v>
      </c>
      <c r="QJ123">
        <f t="shared" si="349"/>
        <v>4</v>
      </c>
      <c r="QK123">
        <f t="shared" si="350"/>
        <v>5</v>
      </c>
      <c r="QL123" s="139">
        <f>QK123*10000*MARGIN!$G39/MARGIN!$D39</f>
        <v>50000</v>
      </c>
      <c r="QM123" s="139"/>
      <c r="QN123" s="200">
        <f t="shared" si="351"/>
        <v>0</v>
      </c>
      <c r="QO123" s="200"/>
      <c r="QP123" s="200"/>
      <c r="QQ123" s="200">
        <f t="shared" si="317"/>
        <v>0</v>
      </c>
      <c r="QR123" s="200">
        <f t="shared" si="352"/>
        <v>0</v>
      </c>
      <c r="QT123">
        <f t="shared" si="319"/>
        <v>0</v>
      </c>
      <c r="QV123">
        <v>-1</v>
      </c>
      <c r="QX123">
        <v>-1</v>
      </c>
      <c r="RA123">
        <f t="shared" si="353"/>
        <v>1</v>
      </c>
      <c r="RC123">
        <f t="shared" si="354"/>
        <v>0</v>
      </c>
      <c r="RF123" s="117" t="s">
        <v>1189</v>
      </c>
      <c r="RG123">
        <v>50</v>
      </c>
      <c r="RH123" t="str">
        <f t="shared" si="355"/>
        <v>FALSE</v>
      </c>
      <c r="RI123">
        <f>ROUND(MARGIN!$J39,0)</f>
        <v>5</v>
      </c>
      <c r="RJ123">
        <f t="shared" si="356"/>
        <v>4</v>
      </c>
      <c r="RK123">
        <f t="shared" si="357"/>
        <v>5</v>
      </c>
      <c r="RL123" s="139">
        <f>RK123*10000*MARGIN!$G39/MARGIN!$D39</f>
        <v>50000</v>
      </c>
      <c r="RM123" s="139"/>
      <c r="RN123" s="200">
        <f t="shared" si="358"/>
        <v>0</v>
      </c>
      <c r="RO123" s="200"/>
      <c r="RP123" s="200"/>
      <c r="RQ123" s="200">
        <f t="shared" si="323"/>
        <v>0</v>
      </c>
      <c r="RR123" s="200">
        <f t="shared" si="359"/>
        <v>0</v>
      </c>
    </row>
    <row r="127" spans="1:486" x14ac:dyDescent="0.25">
      <c r="KU127">
        <v>1</v>
      </c>
      <c r="KV127">
        <v>1</v>
      </c>
      <c r="KW127">
        <v>-11</v>
      </c>
    </row>
    <row r="128" spans="1:486" x14ac:dyDescent="0.25">
      <c r="KU128">
        <v>1</v>
      </c>
      <c r="KV128">
        <v>-1</v>
      </c>
      <c r="KW128">
        <v>-11</v>
      </c>
    </row>
  </sheetData>
  <sortState ref="EJ2:EV9">
    <sortCondition ref="EJ2:EJ9"/>
  </sortState>
  <conditionalFormatting sqref="O15:O92 H15:I92 Y15:Y92">
    <cfRule type="colorScale" priority="977">
      <colorScale>
        <cfvo type="min"/>
        <cfvo type="percentile" val="50"/>
        <cfvo type="max"/>
        <color rgb="FFF8696B"/>
        <color rgb="FFFFEB84"/>
        <color rgb="FF63BE7B"/>
      </colorScale>
    </cfRule>
  </conditionalFormatting>
  <conditionalFormatting sqref="G96:G123">
    <cfRule type="colorScale" priority="899">
      <colorScale>
        <cfvo type="min"/>
        <cfvo type="percentile" val="50"/>
        <cfvo type="max"/>
        <color rgb="FFF8696B"/>
        <color rgb="FFFFEB84"/>
        <color rgb="FF63BE7B"/>
      </colorScale>
    </cfRule>
  </conditionalFormatting>
  <conditionalFormatting sqref="D96:E123">
    <cfRule type="colorScale" priority="897">
      <colorScale>
        <cfvo type="min"/>
        <cfvo type="percentile" val="50"/>
        <cfvo type="max"/>
        <color rgb="FFF8696B"/>
        <color rgb="FFFFEB84"/>
        <color rgb="FF63BE7B"/>
      </colorScale>
    </cfRule>
  </conditionalFormatting>
  <conditionalFormatting sqref="D94:E95">
    <cfRule type="colorScale" priority="896">
      <colorScale>
        <cfvo type="min"/>
        <cfvo type="percentile" val="50"/>
        <cfvo type="max"/>
        <color rgb="FFF8696B"/>
        <color rgb="FFFFEB84"/>
        <color rgb="FF63BE7B"/>
      </colorScale>
    </cfRule>
  </conditionalFormatting>
  <conditionalFormatting sqref="F96:F123">
    <cfRule type="colorScale" priority="895">
      <colorScale>
        <cfvo type="min"/>
        <cfvo type="percentile" val="50"/>
        <cfvo type="max"/>
        <color rgb="FFF8696B"/>
        <color rgb="FFFFEB84"/>
        <color rgb="FF63BE7B"/>
      </colorScale>
    </cfRule>
  </conditionalFormatting>
  <conditionalFormatting sqref="N96:N123">
    <cfRule type="colorScale" priority="889">
      <colorScale>
        <cfvo type="min"/>
        <cfvo type="percentile" val="50"/>
        <cfvo type="max"/>
        <color rgb="FFF8696B"/>
        <color rgb="FFFFEB84"/>
        <color rgb="FF63BE7B"/>
      </colorScale>
    </cfRule>
  </conditionalFormatting>
  <conditionalFormatting sqref="J96:J123">
    <cfRule type="colorScale" priority="888">
      <colorScale>
        <cfvo type="min"/>
        <cfvo type="percentile" val="50"/>
        <cfvo type="max"/>
        <color rgb="FFF8696B"/>
        <color rgb="FFFFEB84"/>
        <color rgb="FF63BE7B"/>
      </colorScale>
    </cfRule>
  </conditionalFormatting>
  <conditionalFormatting sqref="K96:L123">
    <cfRule type="colorScale" priority="887">
      <colorScale>
        <cfvo type="min"/>
        <cfvo type="percentile" val="50"/>
        <cfvo type="max"/>
        <color rgb="FFF8696B"/>
        <color rgb="FFFFEB84"/>
        <color rgb="FF63BE7B"/>
      </colorScale>
    </cfRule>
  </conditionalFormatting>
  <conditionalFormatting sqref="K94:L95">
    <cfRule type="colorScale" priority="886">
      <colorScale>
        <cfvo type="min"/>
        <cfvo type="percentile" val="50"/>
        <cfvo type="max"/>
        <color rgb="FFF8696B"/>
        <color rgb="FFFFEB84"/>
        <color rgb="FF63BE7B"/>
      </colorScale>
    </cfRule>
  </conditionalFormatting>
  <conditionalFormatting sqref="M96:M123">
    <cfRule type="colorScale" priority="885">
      <colorScale>
        <cfvo type="min"/>
        <cfvo type="percentile" val="50"/>
        <cfvo type="max"/>
        <color rgb="FFF8696B"/>
        <color rgb="FFFFEB84"/>
        <color rgb="FF63BE7B"/>
      </colorScale>
    </cfRule>
  </conditionalFormatting>
  <conditionalFormatting sqref="J82:J92 J15:J24">
    <cfRule type="colorScale" priority="882">
      <colorScale>
        <cfvo type="min"/>
        <cfvo type="percentile" val="50"/>
        <cfvo type="max"/>
        <color rgb="FFF8696B"/>
        <color rgb="FFFFEB84"/>
        <color rgb="FF63BE7B"/>
      </colorScale>
    </cfRule>
  </conditionalFormatting>
  <conditionalFormatting sqref="O96:O123">
    <cfRule type="colorScale" priority="879">
      <colorScale>
        <cfvo type="min"/>
        <cfvo type="percentile" val="50"/>
        <cfvo type="max"/>
        <color rgb="FFF8696B"/>
        <color rgb="FFFFEB84"/>
        <color rgb="FF63BE7B"/>
      </colorScale>
    </cfRule>
  </conditionalFormatting>
  <conditionalFormatting sqref="I96:I123">
    <cfRule type="colorScale" priority="877">
      <colorScale>
        <cfvo type="min"/>
        <cfvo type="percentile" val="50"/>
        <cfvo type="max"/>
        <color rgb="FFF8696B"/>
        <color rgb="FFFFEB84"/>
        <color rgb="FF63BE7B"/>
      </colorScale>
    </cfRule>
  </conditionalFormatting>
  <conditionalFormatting sqref="W96:W123">
    <cfRule type="colorScale" priority="874">
      <colorScale>
        <cfvo type="min"/>
        <cfvo type="percentile" val="50"/>
        <cfvo type="max"/>
        <color rgb="FFF8696B"/>
        <color rgb="FFFFEB84"/>
        <color rgb="FF63BE7B"/>
      </colorScale>
    </cfRule>
  </conditionalFormatting>
  <conditionalFormatting sqref="Q96:S123">
    <cfRule type="colorScale" priority="873">
      <colorScale>
        <cfvo type="min"/>
        <cfvo type="percentile" val="50"/>
        <cfvo type="max"/>
        <color rgb="FFF8696B"/>
        <color rgb="FFFFEB84"/>
        <color rgb="FF63BE7B"/>
      </colorScale>
    </cfRule>
  </conditionalFormatting>
  <conditionalFormatting sqref="T96:U123">
    <cfRule type="colorScale" priority="872">
      <colorScale>
        <cfvo type="min"/>
        <cfvo type="percentile" val="50"/>
        <cfvo type="max"/>
        <color rgb="FFF8696B"/>
        <color rgb="FFFFEB84"/>
        <color rgb="FF63BE7B"/>
      </colorScale>
    </cfRule>
  </conditionalFormatting>
  <conditionalFormatting sqref="T94:U95">
    <cfRule type="colorScale" priority="871">
      <colorScale>
        <cfvo type="min"/>
        <cfvo type="percentile" val="50"/>
        <cfvo type="max"/>
        <color rgb="FFF8696B"/>
        <color rgb="FFFFEB84"/>
        <color rgb="FF63BE7B"/>
      </colorScale>
    </cfRule>
  </conditionalFormatting>
  <conditionalFormatting sqref="V96:V123">
    <cfRule type="colorScale" priority="870">
      <colorScale>
        <cfvo type="min"/>
        <cfvo type="percentile" val="50"/>
        <cfvo type="max"/>
        <color rgb="FFF8696B"/>
        <color rgb="FFFFEB84"/>
        <color rgb="FF63BE7B"/>
      </colorScale>
    </cfRule>
  </conditionalFormatting>
  <conditionalFormatting sqref="Q82:S92 Q15:S24">
    <cfRule type="colorScale" priority="867">
      <colorScale>
        <cfvo type="min"/>
        <cfvo type="percentile" val="50"/>
        <cfvo type="max"/>
        <color rgb="FFF8696B"/>
        <color rgb="FFFFEB84"/>
        <color rgb="FF63BE7B"/>
      </colorScale>
    </cfRule>
  </conditionalFormatting>
  <conditionalFormatting sqref="X96:X123">
    <cfRule type="colorScale" priority="864">
      <colorScale>
        <cfvo type="min"/>
        <cfvo type="percentile" val="50"/>
        <cfvo type="max"/>
        <color rgb="FFF8696B"/>
        <color rgb="FFFFEB84"/>
        <color rgb="FF63BE7B"/>
      </colorScale>
    </cfRule>
  </conditionalFormatting>
  <conditionalFormatting sqref="P96:P123">
    <cfRule type="colorScale" priority="862">
      <colorScale>
        <cfvo type="min"/>
        <cfvo type="percentile" val="50"/>
        <cfvo type="max"/>
        <color rgb="FFF8696B"/>
        <color rgb="FFFFEB84"/>
        <color rgb="FF63BE7B"/>
      </colorScale>
    </cfRule>
  </conditionalFormatting>
  <conditionalFormatting sqref="AG96:AG123">
    <cfRule type="colorScale" priority="859">
      <colorScale>
        <cfvo type="min"/>
        <cfvo type="percentile" val="50"/>
        <cfvo type="max"/>
        <color rgb="FFF8696B"/>
        <color rgb="FFFFEB84"/>
        <color rgb="FF63BE7B"/>
      </colorScale>
    </cfRule>
  </conditionalFormatting>
  <conditionalFormatting sqref="AA96:AC123">
    <cfRule type="colorScale" priority="858">
      <colorScale>
        <cfvo type="min"/>
        <cfvo type="percentile" val="50"/>
        <cfvo type="max"/>
        <color rgb="FFF8696B"/>
        <color rgb="FFFFEB84"/>
        <color rgb="FF63BE7B"/>
      </colorScale>
    </cfRule>
  </conditionalFormatting>
  <conditionalFormatting sqref="AD96:AE123">
    <cfRule type="colorScale" priority="857">
      <colorScale>
        <cfvo type="min"/>
        <cfvo type="percentile" val="50"/>
        <cfvo type="max"/>
        <color rgb="FFF8696B"/>
        <color rgb="FFFFEB84"/>
        <color rgb="FF63BE7B"/>
      </colorScale>
    </cfRule>
  </conditionalFormatting>
  <conditionalFormatting sqref="AD94:AE95">
    <cfRule type="colorScale" priority="856">
      <colorScale>
        <cfvo type="min"/>
        <cfvo type="percentile" val="50"/>
        <cfvo type="max"/>
        <color rgb="FFF8696B"/>
        <color rgb="FFFFEB84"/>
        <color rgb="FF63BE7B"/>
      </colorScale>
    </cfRule>
  </conditionalFormatting>
  <conditionalFormatting sqref="AF96:AF123">
    <cfRule type="colorScale" priority="855">
      <colorScale>
        <cfvo type="min"/>
        <cfvo type="percentile" val="50"/>
        <cfvo type="max"/>
        <color rgb="FFF8696B"/>
        <color rgb="FFFFEB84"/>
        <color rgb="FF63BE7B"/>
      </colorScale>
    </cfRule>
  </conditionalFormatting>
  <conditionalFormatting sqref="AA82:AC92 AA15:AC24">
    <cfRule type="colorScale" priority="852">
      <colorScale>
        <cfvo type="min"/>
        <cfvo type="percentile" val="50"/>
        <cfvo type="max"/>
        <color rgb="FFF8696B"/>
        <color rgb="FFFFEB84"/>
        <color rgb="FF63BE7B"/>
      </colorScale>
    </cfRule>
  </conditionalFormatting>
  <conditionalFormatting sqref="Z96:Z123">
    <cfRule type="colorScale" priority="845">
      <colorScale>
        <cfvo type="min"/>
        <cfvo type="percentile" val="50"/>
        <cfvo type="max"/>
        <color rgb="FFF8696B"/>
        <color rgb="FFFFEB84"/>
        <color rgb="FF63BE7B"/>
      </colorScale>
    </cfRule>
  </conditionalFormatting>
  <conditionalFormatting sqref="AH96:AH123">
    <cfRule type="colorScale" priority="843">
      <colorScale>
        <cfvo type="min"/>
        <cfvo type="percentile" val="50"/>
        <cfvo type="max"/>
        <color rgb="FFF8696B"/>
        <color rgb="FFFFEB84"/>
        <color rgb="FF63BE7B"/>
      </colorScale>
    </cfRule>
  </conditionalFormatting>
  <conditionalFormatting sqref="AR96:AR123">
    <cfRule type="colorScale" priority="826">
      <colorScale>
        <cfvo type="min"/>
        <cfvo type="percentile" val="50"/>
        <cfvo type="max"/>
        <color rgb="FFF8696B"/>
        <color rgb="FFFFEB84"/>
        <color rgb="FF63BE7B"/>
      </colorScale>
    </cfRule>
  </conditionalFormatting>
  <conditionalFormatting sqref="AL96:AN123">
    <cfRule type="colorScale" priority="825">
      <colorScale>
        <cfvo type="min"/>
        <cfvo type="percentile" val="50"/>
        <cfvo type="max"/>
        <color rgb="FFF8696B"/>
        <color rgb="FFFFEB84"/>
        <color rgb="FF63BE7B"/>
      </colorScale>
    </cfRule>
  </conditionalFormatting>
  <conditionalFormatting sqref="AO96:AP123">
    <cfRule type="colorScale" priority="824">
      <colorScale>
        <cfvo type="min"/>
        <cfvo type="percentile" val="50"/>
        <cfvo type="max"/>
        <color rgb="FFF8696B"/>
        <color rgb="FFFFEB84"/>
        <color rgb="FF63BE7B"/>
      </colorScale>
    </cfRule>
  </conditionalFormatting>
  <conditionalFormatting sqref="AO94:AP95">
    <cfRule type="colorScale" priority="823">
      <colorScale>
        <cfvo type="min"/>
        <cfvo type="percentile" val="50"/>
        <cfvo type="max"/>
        <color rgb="FFF8696B"/>
        <color rgb="FFFFEB84"/>
        <color rgb="FF63BE7B"/>
      </colorScale>
    </cfRule>
  </conditionalFormatting>
  <conditionalFormatting sqref="AQ96:AQ123">
    <cfRule type="colorScale" priority="822">
      <colorScale>
        <cfvo type="min"/>
        <cfvo type="percentile" val="50"/>
        <cfvo type="max"/>
        <color rgb="FFF8696B"/>
        <color rgb="FFFFEB84"/>
        <color rgb="FF63BE7B"/>
      </colorScale>
    </cfRule>
  </conditionalFormatting>
  <conditionalFormatting sqref="AL82:AN92 AL15:AN24">
    <cfRule type="colorScale" priority="819">
      <colorScale>
        <cfvo type="min"/>
        <cfvo type="percentile" val="50"/>
        <cfvo type="max"/>
        <color rgb="FFF8696B"/>
        <color rgb="FFFFEB84"/>
        <color rgb="FF63BE7B"/>
      </colorScale>
    </cfRule>
  </conditionalFormatting>
  <conditionalFormatting sqref="AK96:AK123">
    <cfRule type="colorScale" priority="815">
      <colorScale>
        <cfvo type="min"/>
        <cfvo type="percentile" val="50"/>
        <cfvo type="max"/>
        <color rgb="FFF8696B"/>
        <color rgb="FFFFEB84"/>
        <color rgb="FF63BE7B"/>
      </colorScale>
    </cfRule>
  </conditionalFormatting>
  <conditionalFormatting sqref="AS96:AS123">
    <cfRule type="colorScale" priority="813">
      <colorScale>
        <cfvo type="min"/>
        <cfvo type="percentile" val="50"/>
        <cfvo type="max"/>
        <color rgb="FFF8696B"/>
        <color rgb="FFFFEB84"/>
        <color rgb="FF63BE7B"/>
      </colorScale>
    </cfRule>
  </conditionalFormatting>
  <conditionalFormatting sqref="BC96:BC123">
    <cfRule type="colorScale" priority="811">
      <colorScale>
        <cfvo type="min"/>
        <cfvo type="percentile" val="50"/>
        <cfvo type="max"/>
        <color rgb="FFF8696B"/>
        <color rgb="FFFFEB84"/>
        <color rgb="FF63BE7B"/>
      </colorScale>
    </cfRule>
  </conditionalFormatting>
  <conditionalFormatting sqref="AW96:AY123">
    <cfRule type="colorScale" priority="810">
      <colorScale>
        <cfvo type="min"/>
        <cfvo type="percentile" val="50"/>
        <cfvo type="max"/>
        <color rgb="FFF8696B"/>
        <color rgb="FFFFEB84"/>
        <color rgb="FF63BE7B"/>
      </colorScale>
    </cfRule>
  </conditionalFormatting>
  <conditionalFormatting sqref="AZ96:BA123">
    <cfRule type="colorScale" priority="809">
      <colorScale>
        <cfvo type="min"/>
        <cfvo type="percentile" val="50"/>
        <cfvo type="max"/>
        <color rgb="FFF8696B"/>
        <color rgb="FFFFEB84"/>
        <color rgb="FF63BE7B"/>
      </colorScale>
    </cfRule>
  </conditionalFormatting>
  <conditionalFormatting sqref="AZ94:BA95">
    <cfRule type="colorScale" priority="808">
      <colorScale>
        <cfvo type="min"/>
        <cfvo type="percentile" val="50"/>
        <cfvo type="max"/>
        <color rgb="FFF8696B"/>
        <color rgb="FFFFEB84"/>
        <color rgb="FF63BE7B"/>
      </colorScale>
    </cfRule>
  </conditionalFormatting>
  <conditionalFormatting sqref="BB96:BB123">
    <cfRule type="colorScale" priority="807">
      <colorScale>
        <cfvo type="min"/>
        <cfvo type="percentile" val="50"/>
        <cfvo type="max"/>
        <color rgb="FFF8696B"/>
        <color rgb="FFFFEB84"/>
        <color rgb="FF63BE7B"/>
      </colorScale>
    </cfRule>
  </conditionalFormatting>
  <conditionalFormatting sqref="AW82:AY92 AW15:AY24 AX81:AX91 AX14:AX23">
    <cfRule type="colorScale" priority="804">
      <colorScale>
        <cfvo type="min"/>
        <cfvo type="percentile" val="50"/>
        <cfvo type="max"/>
        <color rgb="FFF8696B"/>
        <color rgb="FFFFEB84"/>
        <color rgb="FF63BE7B"/>
      </colorScale>
    </cfRule>
  </conditionalFormatting>
  <conditionalFormatting sqref="AV96:AV123">
    <cfRule type="colorScale" priority="800">
      <colorScale>
        <cfvo type="min"/>
        <cfvo type="percentile" val="50"/>
        <cfvo type="max"/>
        <color rgb="FFF8696B"/>
        <color rgb="FFFFEB84"/>
        <color rgb="FF63BE7B"/>
      </colorScale>
    </cfRule>
  </conditionalFormatting>
  <conditionalFormatting sqref="BD96:BD123">
    <cfRule type="colorScale" priority="798">
      <colorScale>
        <cfvo type="min"/>
        <cfvo type="percentile" val="50"/>
        <cfvo type="max"/>
        <color rgb="FFF8696B"/>
        <color rgb="FFFFEB84"/>
        <color rgb="FF63BE7B"/>
      </colorScale>
    </cfRule>
  </conditionalFormatting>
  <conditionalFormatting sqref="BO96:BO123">
    <cfRule type="colorScale" priority="796">
      <colorScale>
        <cfvo type="min"/>
        <cfvo type="percentile" val="50"/>
        <cfvo type="max"/>
        <color rgb="FFF8696B"/>
        <color rgb="FFFFEB84"/>
        <color rgb="FF63BE7B"/>
      </colorScale>
    </cfRule>
  </conditionalFormatting>
  <conditionalFormatting sqref="BH96:BK123">
    <cfRule type="colorScale" priority="795">
      <colorScale>
        <cfvo type="min"/>
        <cfvo type="percentile" val="50"/>
        <cfvo type="max"/>
        <color rgb="FFF8696B"/>
        <color rgb="FFFFEB84"/>
        <color rgb="FF63BE7B"/>
      </colorScale>
    </cfRule>
  </conditionalFormatting>
  <conditionalFormatting sqref="BL96:BM123">
    <cfRule type="colorScale" priority="794">
      <colorScale>
        <cfvo type="min"/>
        <cfvo type="percentile" val="50"/>
        <cfvo type="max"/>
        <color rgb="FFF8696B"/>
        <color rgb="FFFFEB84"/>
        <color rgb="FF63BE7B"/>
      </colorScale>
    </cfRule>
  </conditionalFormatting>
  <conditionalFormatting sqref="BL94:BM95">
    <cfRule type="colorScale" priority="793">
      <colorScale>
        <cfvo type="min"/>
        <cfvo type="percentile" val="50"/>
        <cfvo type="max"/>
        <color rgb="FFF8696B"/>
        <color rgb="FFFFEB84"/>
        <color rgb="FF63BE7B"/>
      </colorScale>
    </cfRule>
  </conditionalFormatting>
  <conditionalFormatting sqref="BN96:BN123">
    <cfRule type="colorScale" priority="792">
      <colorScale>
        <cfvo type="min"/>
        <cfvo type="percentile" val="50"/>
        <cfvo type="max"/>
        <color rgb="FFF8696B"/>
        <color rgb="FFFFEB84"/>
        <color rgb="FF63BE7B"/>
      </colorScale>
    </cfRule>
  </conditionalFormatting>
  <conditionalFormatting sqref="BH82:BI92 BH15:BI24 BK15:BK24 BK82:BK92">
    <cfRule type="colorScale" priority="789">
      <colorScale>
        <cfvo type="min"/>
        <cfvo type="percentile" val="50"/>
        <cfvo type="max"/>
        <color rgb="FFF8696B"/>
        <color rgb="FFFFEB84"/>
        <color rgb="FF63BE7B"/>
      </colorScale>
    </cfRule>
  </conditionalFormatting>
  <conditionalFormatting sqref="BG96:BG123">
    <cfRule type="colorScale" priority="785">
      <colorScale>
        <cfvo type="min"/>
        <cfvo type="percentile" val="50"/>
        <cfvo type="max"/>
        <color rgb="FFF8696B"/>
        <color rgb="FFFFEB84"/>
        <color rgb="FF63BE7B"/>
      </colorScale>
    </cfRule>
  </conditionalFormatting>
  <conditionalFormatting sqref="BP96:BP123">
    <cfRule type="colorScale" priority="783">
      <colorScale>
        <cfvo type="min"/>
        <cfvo type="percentile" val="50"/>
        <cfvo type="max"/>
        <color rgb="FFF8696B"/>
        <color rgb="FFFFEB84"/>
        <color rgb="FF63BE7B"/>
      </colorScale>
    </cfRule>
  </conditionalFormatting>
  <conditionalFormatting sqref="G15:G92">
    <cfRule type="colorScale" priority="1319">
      <colorScale>
        <cfvo type="min"/>
        <cfvo type="percentile" val="50"/>
        <cfvo type="max"/>
        <color rgb="FFF8696B"/>
        <color rgb="FFFFEB84"/>
        <color rgb="FF63BE7B"/>
      </colorScale>
    </cfRule>
  </conditionalFormatting>
  <conditionalFormatting sqref="F15:F92">
    <cfRule type="colorScale" priority="1321">
      <colorScale>
        <cfvo type="min"/>
        <cfvo type="percentile" val="50"/>
        <cfvo type="max"/>
        <color rgb="FFF8696B"/>
        <color rgb="FFFFEB84"/>
        <color rgb="FF63BE7B"/>
      </colorScale>
    </cfRule>
  </conditionalFormatting>
  <conditionalFormatting sqref="D12:E92">
    <cfRule type="colorScale" priority="1325">
      <colorScale>
        <cfvo type="min"/>
        <cfvo type="percentile" val="50"/>
        <cfvo type="max"/>
        <color rgb="FFF8696B"/>
        <color rgb="FFFFEB84"/>
        <color rgb="FF63BE7B"/>
      </colorScale>
    </cfRule>
  </conditionalFormatting>
  <conditionalFormatting sqref="N15:N92">
    <cfRule type="colorScale" priority="1327">
      <colorScale>
        <cfvo type="min"/>
        <cfvo type="percentile" val="50"/>
        <cfvo type="max"/>
        <color rgb="FFF8696B"/>
        <color rgb="FFFFEB84"/>
        <color rgb="FF63BE7B"/>
      </colorScale>
    </cfRule>
  </conditionalFormatting>
  <conditionalFormatting sqref="M15:M92">
    <cfRule type="colorScale" priority="1329">
      <colorScale>
        <cfvo type="min"/>
        <cfvo type="percentile" val="50"/>
        <cfvo type="max"/>
        <color rgb="FFF8696B"/>
        <color rgb="FFFFEB84"/>
        <color rgb="FF63BE7B"/>
      </colorScale>
    </cfRule>
  </conditionalFormatting>
  <conditionalFormatting sqref="J25:J81">
    <cfRule type="colorScale" priority="1331">
      <colorScale>
        <cfvo type="min"/>
        <cfvo type="percentile" val="50"/>
        <cfvo type="max"/>
        <color rgb="FFF8696B"/>
        <color rgb="FFFFEB84"/>
        <color rgb="FF63BE7B"/>
      </colorScale>
    </cfRule>
  </conditionalFormatting>
  <conditionalFormatting sqref="K12:L92">
    <cfRule type="colorScale" priority="1333">
      <colorScale>
        <cfvo type="min"/>
        <cfvo type="percentile" val="50"/>
        <cfvo type="max"/>
        <color rgb="FFF8696B"/>
        <color rgb="FFFFEB84"/>
        <color rgb="FF63BE7B"/>
      </colorScale>
    </cfRule>
  </conditionalFormatting>
  <conditionalFormatting sqref="I15:I92">
    <cfRule type="colorScale" priority="1335">
      <colorScale>
        <cfvo type="min"/>
        <cfvo type="percentile" val="50"/>
        <cfvo type="max"/>
        <color rgb="FFF8696B"/>
        <color rgb="FFFFEB84"/>
        <color rgb="FF63BE7B"/>
      </colorScale>
    </cfRule>
  </conditionalFormatting>
  <conditionalFormatting sqref="P15:P92 X15:X92">
    <cfRule type="colorScale" priority="1337">
      <colorScale>
        <cfvo type="min"/>
        <cfvo type="percentile" val="50"/>
        <cfvo type="max"/>
        <color rgb="FFF8696B"/>
        <color rgb="FFFFEB84"/>
        <color rgb="FF63BE7B"/>
      </colorScale>
    </cfRule>
  </conditionalFormatting>
  <conditionalFormatting sqref="W15:W92">
    <cfRule type="colorScale" priority="1341">
      <colorScale>
        <cfvo type="min"/>
        <cfvo type="percentile" val="50"/>
        <cfvo type="max"/>
        <color rgb="FFF8696B"/>
        <color rgb="FFFFEB84"/>
        <color rgb="FF63BE7B"/>
      </colorScale>
    </cfRule>
  </conditionalFormatting>
  <conditionalFormatting sqref="V15:V92">
    <cfRule type="colorScale" priority="1343">
      <colorScale>
        <cfvo type="min"/>
        <cfvo type="percentile" val="50"/>
        <cfvo type="max"/>
        <color rgb="FFF8696B"/>
        <color rgb="FFFFEB84"/>
        <color rgb="FF63BE7B"/>
      </colorScale>
    </cfRule>
  </conditionalFormatting>
  <conditionalFormatting sqref="Q25:S81">
    <cfRule type="colorScale" priority="1345">
      <colorScale>
        <cfvo type="min"/>
        <cfvo type="percentile" val="50"/>
        <cfvo type="max"/>
        <color rgb="FFF8696B"/>
        <color rgb="FFFFEB84"/>
        <color rgb="FF63BE7B"/>
      </colorScale>
    </cfRule>
  </conditionalFormatting>
  <conditionalFormatting sqref="T12:U92">
    <cfRule type="colorScale" priority="1347">
      <colorScale>
        <cfvo type="min"/>
        <cfvo type="percentile" val="50"/>
        <cfvo type="max"/>
        <color rgb="FFF8696B"/>
        <color rgb="FFFFEB84"/>
        <color rgb="FF63BE7B"/>
      </colorScale>
    </cfRule>
  </conditionalFormatting>
  <conditionalFormatting sqref="P15:P92">
    <cfRule type="colorScale" priority="1349">
      <colorScale>
        <cfvo type="min"/>
        <cfvo type="percentile" val="50"/>
        <cfvo type="max"/>
        <color rgb="FFF8696B"/>
        <color rgb="FFFFEB84"/>
        <color rgb="FF63BE7B"/>
      </colorScale>
    </cfRule>
  </conditionalFormatting>
  <conditionalFormatting sqref="Z15:Z92 AH15:AH92">
    <cfRule type="colorScale" priority="1351">
      <colorScale>
        <cfvo type="min"/>
        <cfvo type="percentile" val="50"/>
        <cfvo type="max"/>
        <color rgb="FFF8696B"/>
        <color rgb="FFFFEB84"/>
        <color rgb="FF63BE7B"/>
      </colorScale>
    </cfRule>
  </conditionalFormatting>
  <conditionalFormatting sqref="AG15:AG92">
    <cfRule type="colorScale" priority="1355">
      <colorScale>
        <cfvo type="min"/>
        <cfvo type="percentile" val="50"/>
        <cfvo type="max"/>
        <color rgb="FFF8696B"/>
        <color rgb="FFFFEB84"/>
        <color rgb="FF63BE7B"/>
      </colorScale>
    </cfRule>
  </conditionalFormatting>
  <conditionalFormatting sqref="AF15:AF92">
    <cfRule type="colorScale" priority="1357">
      <colorScale>
        <cfvo type="min"/>
        <cfvo type="percentile" val="50"/>
        <cfvo type="max"/>
        <color rgb="FFF8696B"/>
        <color rgb="FFFFEB84"/>
        <color rgb="FF63BE7B"/>
      </colorScale>
    </cfRule>
  </conditionalFormatting>
  <conditionalFormatting sqref="AA25:AC81">
    <cfRule type="colorScale" priority="1359">
      <colorScale>
        <cfvo type="min"/>
        <cfvo type="percentile" val="50"/>
        <cfvo type="max"/>
        <color rgb="FFF8696B"/>
        <color rgb="FFFFEB84"/>
        <color rgb="FF63BE7B"/>
      </colorScale>
    </cfRule>
  </conditionalFormatting>
  <conditionalFormatting sqref="AD12:AE92">
    <cfRule type="colorScale" priority="1361">
      <colorScale>
        <cfvo type="min"/>
        <cfvo type="percentile" val="50"/>
        <cfvo type="max"/>
        <color rgb="FFF8696B"/>
        <color rgb="FFFFEB84"/>
        <color rgb="FF63BE7B"/>
      </colorScale>
    </cfRule>
  </conditionalFormatting>
  <conditionalFormatting sqref="Z15:Z92">
    <cfRule type="colorScale" priority="1363">
      <colorScale>
        <cfvo type="min"/>
        <cfvo type="percentile" val="50"/>
        <cfvo type="max"/>
        <color rgb="FFF8696B"/>
        <color rgb="FFFFEB84"/>
        <color rgb="FF63BE7B"/>
      </colorScale>
    </cfRule>
  </conditionalFormatting>
  <conditionalFormatting sqref="AK15:AK92 AS15:AS92">
    <cfRule type="colorScale" priority="1365">
      <colorScale>
        <cfvo type="min"/>
        <cfvo type="percentile" val="50"/>
        <cfvo type="max"/>
        <color rgb="FFF8696B"/>
        <color rgb="FFFFEB84"/>
        <color rgb="FF63BE7B"/>
      </colorScale>
    </cfRule>
  </conditionalFormatting>
  <conditionalFormatting sqref="AR15:AR92">
    <cfRule type="colorScale" priority="1369">
      <colorScale>
        <cfvo type="min"/>
        <cfvo type="percentile" val="50"/>
        <cfvo type="max"/>
        <color rgb="FFF8696B"/>
        <color rgb="FFFFEB84"/>
        <color rgb="FF63BE7B"/>
      </colorScale>
    </cfRule>
  </conditionalFormatting>
  <conditionalFormatting sqref="AQ15:AQ92">
    <cfRule type="colorScale" priority="1371">
      <colorScale>
        <cfvo type="min"/>
        <cfvo type="percentile" val="50"/>
        <cfvo type="max"/>
        <color rgb="FFF8696B"/>
        <color rgb="FFFFEB84"/>
        <color rgb="FF63BE7B"/>
      </colorScale>
    </cfRule>
  </conditionalFormatting>
  <conditionalFormatting sqref="AL25:AN81">
    <cfRule type="colorScale" priority="1373">
      <colorScale>
        <cfvo type="min"/>
        <cfvo type="percentile" val="50"/>
        <cfvo type="max"/>
        <color rgb="FFF8696B"/>
        <color rgb="FFFFEB84"/>
        <color rgb="FF63BE7B"/>
      </colorScale>
    </cfRule>
  </conditionalFormatting>
  <conditionalFormatting sqref="AO12:AP92">
    <cfRule type="colorScale" priority="1375">
      <colorScale>
        <cfvo type="min"/>
        <cfvo type="percentile" val="50"/>
        <cfvo type="max"/>
        <color rgb="FFF8696B"/>
        <color rgb="FFFFEB84"/>
        <color rgb="FF63BE7B"/>
      </colorScale>
    </cfRule>
  </conditionalFormatting>
  <conditionalFormatting sqref="AK15:AK92">
    <cfRule type="colorScale" priority="1377">
      <colorScale>
        <cfvo type="min"/>
        <cfvo type="percentile" val="50"/>
        <cfvo type="max"/>
        <color rgb="FFF8696B"/>
        <color rgb="FFFFEB84"/>
        <color rgb="FF63BE7B"/>
      </colorScale>
    </cfRule>
  </conditionalFormatting>
  <conditionalFormatting sqref="AV15:AV92 BD15:BD92">
    <cfRule type="colorScale" priority="1379">
      <colorScale>
        <cfvo type="min"/>
        <cfvo type="percentile" val="50"/>
        <cfvo type="max"/>
        <color rgb="FFF8696B"/>
        <color rgb="FFFFEB84"/>
        <color rgb="FF63BE7B"/>
      </colorScale>
    </cfRule>
  </conditionalFormatting>
  <conditionalFormatting sqref="BC15:BC92">
    <cfRule type="colorScale" priority="1383">
      <colorScale>
        <cfvo type="min"/>
        <cfvo type="percentile" val="50"/>
        <cfvo type="max"/>
        <color rgb="FFF8696B"/>
        <color rgb="FFFFEB84"/>
        <color rgb="FF63BE7B"/>
      </colorScale>
    </cfRule>
  </conditionalFormatting>
  <conditionalFormatting sqref="BB15:BB92">
    <cfRule type="colorScale" priority="1385">
      <colorScale>
        <cfvo type="min"/>
        <cfvo type="percentile" val="50"/>
        <cfvo type="max"/>
        <color rgb="FFF8696B"/>
        <color rgb="FFFFEB84"/>
        <color rgb="FF63BE7B"/>
      </colorScale>
    </cfRule>
  </conditionalFormatting>
  <conditionalFormatting sqref="AW25:AY81 AX24:AX80">
    <cfRule type="colorScale" priority="1387">
      <colorScale>
        <cfvo type="min"/>
        <cfvo type="percentile" val="50"/>
        <cfvo type="max"/>
        <color rgb="FFF8696B"/>
        <color rgb="FFFFEB84"/>
        <color rgb="FF63BE7B"/>
      </colorScale>
    </cfRule>
  </conditionalFormatting>
  <conditionalFormatting sqref="AZ12:BA92">
    <cfRule type="colorScale" priority="1389">
      <colorScale>
        <cfvo type="min"/>
        <cfvo type="percentile" val="50"/>
        <cfvo type="max"/>
        <color rgb="FFF8696B"/>
        <color rgb="FFFFEB84"/>
        <color rgb="FF63BE7B"/>
      </colorScale>
    </cfRule>
  </conditionalFormatting>
  <conditionalFormatting sqref="AV15:AV92">
    <cfRule type="colorScale" priority="1391">
      <colorScale>
        <cfvo type="min"/>
        <cfvo type="percentile" val="50"/>
        <cfvo type="max"/>
        <color rgb="FFF8696B"/>
        <color rgb="FFFFEB84"/>
        <color rgb="FF63BE7B"/>
      </colorScale>
    </cfRule>
  </conditionalFormatting>
  <conditionalFormatting sqref="BG14:BG92 BP14:BP92">
    <cfRule type="colorScale" priority="1393">
      <colorScale>
        <cfvo type="min"/>
        <cfvo type="percentile" val="50"/>
        <cfvo type="max"/>
        <color rgb="FFF8696B"/>
        <color rgb="FFFFEB84"/>
        <color rgb="FF63BE7B"/>
      </colorScale>
    </cfRule>
  </conditionalFormatting>
  <conditionalFormatting sqref="BN14:BN92">
    <cfRule type="colorScale" priority="1399">
      <colorScale>
        <cfvo type="min"/>
        <cfvo type="percentile" val="50"/>
        <cfvo type="max"/>
        <color rgb="FFF8696B"/>
        <color rgb="FFFFEB84"/>
        <color rgb="FF63BE7B"/>
      </colorScale>
    </cfRule>
  </conditionalFormatting>
  <conditionalFormatting sqref="BH25:BI81 BK25:BK81">
    <cfRule type="colorScale" priority="1401">
      <colorScale>
        <cfvo type="min"/>
        <cfvo type="percentile" val="50"/>
        <cfvo type="max"/>
        <color rgb="FFF8696B"/>
        <color rgb="FFFFEB84"/>
        <color rgb="FF63BE7B"/>
      </colorScale>
    </cfRule>
  </conditionalFormatting>
  <conditionalFormatting sqref="BL12:BM92">
    <cfRule type="colorScale" priority="1403">
      <colorScale>
        <cfvo type="min"/>
        <cfvo type="percentile" val="50"/>
        <cfvo type="max"/>
        <color rgb="FFF8696B"/>
        <color rgb="FFFFEB84"/>
        <color rgb="FF63BE7B"/>
      </colorScale>
    </cfRule>
  </conditionalFormatting>
  <conditionalFormatting sqref="BG14:BG92">
    <cfRule type="colorScale" priority="1405">
      <colorScale>
        <cfvo type="min"/>
        <cfvo type="percentile" val="50"/>
        <cfvo type="max"/>
        <color rgb="FFF8696B"/>
        <color rgb="FFFFEB84"/>
        <color rgb="FF63BE7B"/>
      </colorScale>
    </cfRule>
  </conditionalFormatting>
  <conditionalFormatting sqref="BH14:BJ14 BJ15:BJ92">
    <cfRule type="colorScale" priority="782">
      <colorScale>
        <cfvo type="min"/>
        <cfvo type="percentile" val="50"/>
        <cfvo type="max"/>
        <color rgb="FFF8696B"/>
        <color rgb="FFFFEB84"/>
        <color rgb="FF63BE7B"/>
      </colorScale>
    </cfRule>
  </conditionalFormatting>
  <conditionalFormatting sqref="AY14:AY92">
    <cfRule type="colorScale" priority="781">
      <colorScale>
        <cfvo type="min"/>
        <cfvo type="percentile" val="50"/>
        <cfvo type="max"/>
        <color rgb="FFF8696B"/>
        <color rgb="FFFFEB84"/>
        <color rgb="FF63BE7B"/>
      </colorScale>
    </cfRule>
  </conditionalFormatting>
  <conditionalFormatting sqref="BK14:BK92">
    <cfRule type="colorScale" priority="780">
      <colorScale>
        <cfvo type="min"/>
        <cfvo type="percentile" val="50"/>
        <cfvo type="max"/>
        <color rgb="FFF8696B"/>
        <color rgb="FFFFEB84"/>
        <color rgb="FF63BE7B"/>
      </colorScale>
    </cfRule>
  </conditionalFormatting>
  <conditionalFormatting sqref="CC96:CC123">
    <cfRule type="colorScale" priority="754">
      <colorScale>
        <cfvo type="min"/>
        <cfvo type="percentile" val="50"/>
        <cfvo type="max"/>
        <color rgb="FFF8696B"/>
        <color rgb="FFFFEB84"/>
        <color rgb="FF63BE7B"/>
      </colorScale>
    </cfRule>
  </conditionalFormatting>
  <conditionalFormatting sqref="BX14:BX92">
    <cfRule type="colorScale" priority="744">
      <colorScale>
        <cfvo type="min"/>
        <cfvo type="percentile" val="50"/>
        <cfvo type="max"/>
        <color rgb="FFF8696B"/>
        <color rgb="FFFFEB84"/>
        <color rgb="FF63BE7B"/>
      </colorScale>
    </cfRule>
  </conditionalFormatting>
  <conditionalFormatting sqref="BW96:BW123 BU96:BU123 BZ96:BZ123">
    <cfRule type="colorScale" priority="757">
      <colorScale>
        <cfvo type="min"/>
        <cfvo type="percentile" val="50"/>
        <cfvo type="max"/>
        <color rgb="FFF8696B"/>
        <color rgb="FFFFEB84"/>
        <color rgb="FF63BE7B"/>
      </colorScale>
    </cfRule>
  </conditionalFormatting>
  <conditionalFormatting sqref="CA96:CB123">
    <cfRule type="colorScale" priority="756">
      <colorScale>
        <cfvo type="min"/>
        <cfvo type="percentile" val="50"/>
        <cfvo type="max"/>
        <color rgb="FFF8696B"/>
        <color rgb="FFFFEB84"/>
        <color rgb="FF63BE7B"/>
      </colorScale>
    </cfRule>
  </conditionalFormatting>
  <conditionalFormatting sqref="CA94:CB95">
    <cfRule type="colorScale" priority="755">
      <colorScale>
        <cfvo type="min"/>
        <cfvo type="percentile" val="50"/>
        <cfvo type="max"/>
        <color rgb="FFF8696B"/>
        <color rgb="FFFFEB84"/>
        <color rgb="FF63BE7B"/>
      </colorScale>
    </cfRule>
  </conditionalFormatting>
  <conditionalFormatting sqref="BZ15:BZ24 BU82:BU92 BU15:BU24 BZ82:BZ92 BW15:BW24 BW82:BW92">
    <cfRule type="colorScale" priority="753">
      <colorScale>
        <cfvo type="min"/>
        <cfvo type="percentile" val="50"/>
        <cfvo type="max"/>
        <color rgb="FFF8696B"/>
        <color rgb="FFFFEB84"/>
        <color rgb="FF63BE7B"/>
      </colorScale>
    </cfRule>
  </conditionalFormatting>
  <conditionalFormatting sqref="BT96:BT123">
    <cfRule type="colorScale" priority="752">
      <colorScale>
        <cfvo type="min"/>
        <cfvo type="percentile" val="50"/>
        <cfvo type="max"/>
        <color rgb="FFF8696B"/>
        <color rgb="FFFFEB84"/>
        <color rgb="FF63BE7B"/>
      </colorScale>
    </cfRule>
  </conditionalFormatting>
  <conditionalFormatting sqref="CC14:CC92">
    <cfRule type="colorScale" priority="760">
      <colorScale>
        <cfvo type="min"/>
        <cfvo type="percentile" val="50"/>
        <cfvo type="max"/>
        <color rgb="FFF8696B"/>
        <color rgb="FFFFEB84"/>
        <color rgb="FF63BE7B"/>
      </colorScale>
    </cfRule>
  </conditionalFormatting>
  <conditionalFormatting sqref="BZ25:BZ81 BU25:BU81 BW25:BW81">
    <cfRule type="colorScale" priority="761">
      <colorScale>
        <cfvo type="min"/>
        <cfvo type="percentile" val="50"/>
        <cfvo type="max"/>
        <color rgb="FFF8696B"/>
        <color rgb="FFFFEB84"/>
        <color rgb="FF63BE7B"/>
      </colorScale>
    </cfRule>
  </conditionalFormatting>
  <conditionalFormatting sqref="CA12:CB92">
    <cfRule type="colorScale" priority="762">
      <colorScale>
        <cfvo type="min"/>
        <cfvo type="percentile" val="50"/>
        <cfvo type="max"/>
        <color rgb="FFF8696B"/>
        <color rgb="FFFFEB84"/>
        <color rgb="FF63BE7B"/>
      </colorScale>
    </cfRule>
  </conditionalFormatting>
  <conditionalFormatting sqref="BU14 BW14">
    <cfRule type="colorScale" priority="749">
      <colorScale>
        <cfvo type="min"/>
        <cfvo type="percentile" val="50"/>
        <cfvo type="max"/>
        <color rgb="FFF8696B"/>
        <color rgb="FFFFEB84"/>
        <color rgb="FF63BE7B"/>
      </colorScale>
    </cfRule>
  </conditionalFormatting>
  <conditionalFormatting sqref="BZ14:BZ92">
    <cfRule type="colorScale" priority="748">
      <colorScale>
        <cfvo type="min"/>
        <cfvo type="percentile" val="50"/>
        <cfvo type="max"/>
        <color rgb="FFF8696B"/>
        <color rgb="FFFFEB84"/>
        <color rgb="FF63BE7B"/>
      </colorScale>
    </cfRule>
  </conditionalFormatting>
  <conditionalFormatting sqref="BT82:BT92 BT15:BT24">
    <cfRule type="colorScale" priority="746">
      <colorScale>
        <cfvo type="min"/>
        <cfvo type="percentile" val="50"/>
        <cfvo type="max"/>
        <color rgb="FFF8696B"/>
        <color rgb="FFFFEB84"/>
        <color rgb="FF63BE7B"/>
      </colorScale>
    </cfRule>
  </conditionalFormatting>
  <conditionalFormatting sqref="BT25:BT81">
    <cfRule type="colorScale" priority="747">
      <colorScale>
        <cfvo type="min"/>
        <cfvo type="percentile" val="50"/>
        <cfvo type="max"/>
        <color rgb="FFF8696B"/>
        <color rgb="FFFFEB84"/>
        <color rgb="FF63BE7B"/>
      </colorScale>
    </cfRule>
  </conditionalFormatting>
  <conditionalFormatting sqref="BT14">
    <cfRule type="colorScale" priority="745">
      <colorScale>
        <cfvo type="min"/>
        <cfvo type="percentile" val="50"/>
        <cfvo type="max"/>
        <color rgb="FFF8696B"/>
        <color rgb="FFFFEB84"/>
        <color rgb="FF63BE7B"/>
      </colorScale>
    </cfRule>
  </conditionalFormatting>
  <conditionalFormatting sqref="BR14:BR92">
    <cfRule type="colorScale" priority="743">
      <colorScale>
        <cfvo type="min"/>
        <cfvo type="percentile" val="50"/>
        <cfvo type="max"/>
        <color rgb="FFF8696B"/>
        <color rgb="FFFFEB84"/>
        <color rgb="FF63BE7B"/>
      </colorScale>
    </cfRule>
  </conditionalFormatting>
  <conditionalFormatting sqref="CH14:CI92">
    <cfRule type="colorScale" priority="742">
      <colorScale>
        <cfvo type="min"/>
        <cfvo type="percentile" val="50"/>
        <cfvo type="max"/>
        <color rgb="FFF8696B"/>
        <color rgb="FFFFEB84"/>
        <color rgb="FF63BE7B"/>
      </colorScale>
    </cfRule>
  </conditionalFormatting>
  <conditionalFormatting sqref="CD96:CD123">
    <cfRule type="colorScale" priority="740">
      <colorScale>
        <cfvo type="min"/>
        <cfvo type="percentile" val="50"/>
        <cfvo type="max"/>
        <color rgb="FFF8696B"/>
        <color rgb="FFFFEB84"/>
        <color rgb="FF63BE7B"/>
      </colorScale>
    </cfRule>
  </conditionalFormatting>
  <conditionalFormatting sqref="CE96:CE123">
    <cfRule type="colorScale" priority="739">
      <colorScale>
        <cfvo type="min"/>
        <cfvo type="percentile" val="50"/>
        <cfvo type="max"/>
        <color rgb="FFF8696B"/>
        <color rgb="FFFFEB84"/>
        <color rgb="FF63BE7B"/>
      </colorScale>
    </cfRule>
  </conditionalFormatting>
  <conditionalFormatting sqref="CE14:CE92">
    <cfRule type="colorScale" priority="741">
      <colorScale>
        <cfvo type="min"/>
        <cfvo type="percentile" val="50"/>
        <cfvo type="max"/>
        <color rgb="FFF8696B"/>
        <color rgb="FFFFEB84"/>
        <color rgb="FF63BE7B"/>
      </colorScale>
    </cfRule>
  </conditionalFormatting>
  <conditionalFormatting sqref="CD14:CE92">
    <cfRule type="colorScale" priority="738">
      <colorScale>
        <cfvo type="min"/>
        <cfvo type="percentile" val="50"/>
        <cfvo type="max"/>
        <color rgb="FF63BE7B"/>
        <color rgb="FFFFEB84"/>
        <color rgb="FFF8696B"/>
      </colorScale>
    </cfRule>
  </conditionalFormatting>
  <conditionalFormatting sqref="BO14:BP92">
    <cfRule type="colorScale" priority="737">
      <colorScale>
        <cfvo type="min"/>
        <cfvo type="percentile" val="50"/>
        <cfvo type="max"/>
        <color rgb="FF63BE7B"/>
        <color rgb="FFFFEB84"/>
        <color rgb="FFF8696B"/>
      </colorScale>
    </cfRule>
  </conditionalFormatting>
  <conditionalFormatting sqref="CT96:CT123">
    <cfRule type="colorScale" priority="730">
      <colorScale>
        <cfvo type="min"/>
        <cfvo type="percentile" val="50"/>
        <cfvo type="max"/>
        <color rgb="FFF8696B"/>
        <color rgb="FFFFEB84"/>
        <color rgb="FF63BE7B"/>
      </colorScale>
    </cfRule>
  </conditionalFormatting>
  <conditionalFormatting sqref="CO14:CO92 CM14:CM92">
    <cfRule type="colorScale" priority="721">
      <colorScale>
        <cfvo type="min"/>
        <cfvo type="percentile" val="50"/>
        <cfvo type="max"/>
        <color rgb="FFF8696B"/>
        <color rgb="FFFFEB84"/>
        <color rgb="FF63BE7B"/>
      </colorScale>
    </cfRule>
  </conditionalFormatting>
  <conditionalFormatting sqref="CL96:CN123 CQ96:CQ123">
    <cfRule type="colorScale" priority="733">
      <colorScale>
        <cfvo type="min"/>
        <cfvo type="percentile" val="50"/>
        <cfvo type="max"/>
        <color rgb="FFF8696B"/>
        <color rgb="FFFFEB84"/>
        <color rgb="FF63BE7B"/>
      </colorScale>
    </cfRule>
  </conditionalFormatting>
  <conditionalFormatting sqref="CR96:CS123">
    <cfRule type="colorScale" priority="732">
      <colorScale>
        <cfvo type="min"/>
        <cfvo type="percentile" val="50"/>
        <cfvo type="max"/>
        <color rgb="FFF8696B"/>
        <color rgb="FFFFEB84"/>
        <color rgb="FF63BE7B"/>
      </colorScale>
    </cfRule>
  </conditionalFormatting>
  <conditionalFormatting sqref="CQ15:CQ24 CL82:CL92 CL15:CL24 CQ82:CQ92 CN15:CN24 CN82:CN92">
    <cfRule type="colorScale" priority="729">
      <colorScale>
        <cfvo type="min"/>
        <cfvo type="percentile" val="50"/>
        <cfvo type="max"/>
        <color rgb="FFF8696B"/>
        <color rgb="FFFFEB84"/>
        <color rgb="FF63BE7B"/>
      </colorScale>
    </cfRule>
  </conditionalFormatting>
  <conditionalFormatting sqref="CK96:CK123">
    <cfRule type="colorScale" priority="728">
      <colorScale>
        <cfvo type="min"/>
        <cfvo type="percentile" val="50"/>
        <cfvo type="max"/>
        <color rgb="FFF8696B"/>
        <color rgb="FFFFEB84"/>
        <color rgb="FF63BE7B"/>
      </colorScale>
    </cfRule>
  </conditionalFormatting>
  <conditionalFormatting sqref="CT14:CT92">
    <cfRule type="colorScale" priority="734">
      <colorScale>
        <cfvo type="min"/>
        <cfvo type="percentile" val="50"/>
        <cfvo type="max"/>
        <color rgb="FFF8696B"/>
        <color rgb="FFFFEB84"/>
        <color rgb="FF63BE7B"/>
      </colorScale>
    </cfRule>
  </conditionalFormatting>
  <conditionalFormatting sqref="CQ25:CQ81 CL25:CL81 CN25:CN81">
    <cfRule type="colorScale" priority="735">
      <colorScale>
        <cfvo type="min"/>
        <cfvo type="percentile" val="50"/>
        <cfvo type="max"/>
        <color rgb="FFF8696B"/>
        <color rgb="FFFFEB84"/>
        <color rgb="FF63BE7B"/>
      </colorScale>
    </cfRule>
  </conditionalFormatting>
  <conditionalFormatting sqref="CR12:CS92">
    <cfRule type="colorScale" priority="736">
      <colorScale>
        <cfvo type="min"/>
        <cfvo type="percentile" val="50"/>
        <cfvo type="max"/>
        <color rgb="FFF8696B"/>
        <color rgb="FFFFEB84"/>
        <color rgb="FF63BE7B"/>
      </colorScale>
    </cfRule>
  </conditionalFormatting>
  <conditionalFormatting sqref="CL14 CN14">
    <cfRule type="colorScale" priority="726">
      <colorScale>
        <cfvo type="min"/>
        <cfvo type="percentile" val="50"/>
        <cfvo type="max"/>
        <color rgb="FFF8696B"/>
        <color rgb="FFFFEB84"/>
        <color rgb="FF63BE7B"/>
      </colorScale>
    </cfRule>
  </conditionalFormatting>
  <conditionalFormatting sqref="CQ14:CQ92">
    <cfRule type="colorScale" priority="725">
      <colorScale>
        <cfvo type="min"/>
        <cfvo type="percentile" val="50"/>
        <cfvo type="max"/>
        <color rgb="FFF8696B"/>
        <color rgb="FFFFEB84"/>
        <color rgb="FF63BE7B"/>
      </colorScale>
    </cfRule>
  </conditionalFormatting>
  <conditionalFormatting sqref="CK82:CK92 CK15:CK24">
    <cfRule type="colorScale" priority="723">
      <colorScale>
        <cfvo type="min"/>
        <cfvo type="percentile" val="50"/>
        <cfvo type="max"/>
        <color rgb="FFF8696B"/>
        <color rgb="FFFFEB84"/>
        <color rgb="FF63BE7B"/>
      </colorScale>
    </cfRule>
  </conditionalFormatting>
  <conditionalFormatting sqref="CK25:CK81">
    <cfRule type="colorScale" priority="724">
      <colorScale>
        <cfvo type="min"/>
        <cfvo type="percentile" val="50"/>
        <cfvo type="max"/>
        <color rgb="FFF8696B"/>
        <color rgb="FFFFEB84"/>
        <color rgb="FF63BE7B"/>
      </colorScale>
    </cfRule>
  </conditionalFormatting>
  <conditionalFormatting sqref="CK14">
    <cfRule type="colorScale" priority="722">
      <colorScale>
        <cfvo type="min"/>
        <cfvo type="percentile" val="50"/>
        <cfvo type="max"/>
        <color rgb="FFF8696B"/>
        <color rgb="FFFFEB84"/>
        <color rgb="FF63BE7B"/>
      </colorScale>
    </cfRule>
  </conditionalFormatting>
  <conditionalFormatting sqref="CY14:CY92">
    <cfRule type="colorScale" priority="720">
      <colorScale>
        <cfvo type="min"/>
        <cfvo type="percentile" val="50"/>
        <cfvo type="max"/>
        <color rgb="FFF8696B"/>
        <color rgb="FFFFEB84"/>
        <color rgb="FF63BE7B"/>
      </colorScale>
    </cfRule>
  </conditionalFormatting>
  <conditionalFormatting sqref="CU96:CV123">
    <cfRule type="colorScale" priority="718">
      <colorScale>
        <cfvo type="min"/>
        <cfvo type="percentile" val="50"/>
        <cfvo type="max"/>
        <color rgb="FFF8696B"/>
        <color rgb="FFFFEB84"/>
        <color rgb="FF63BE7B"/>
      </colorScale>
    </cfRule>
  </conditionalFormatting>
  <conditionalFormatting sqref="CW96:CW123">
    <cfRule type="colorScale" priority="717">
      <colorScale>
        <cfvo type="min"/>
        <cfvo type="percentile" val="50"/>
        <cfvo type="max"/>
        <color rgb="FFF8696B"/>
        <color rgb="FFFFEB84"/>
        <color rgb="FF63BE7B"/>
      </colorScale>
    </cfRule>
  </conditionalFormatting>
  <conditionalFormatting sqref="CW14:CW92">
    <cfRule type="colorScale" priority="719">
      <colorScale>
        <cfvo type="min"/>
        <cfvo type="percentile" val="50"/>
        <cfvo type="max"/>
        <color rgb="FFF8696B"/>
        <color rgb="FFFFEB84"/>
        <color rgb="FF63BE7B"/>
      </colorScale>
    </cfRule>
  </conditionalFormatting>
  <conditionalFormatting sqref="CU14:CU92 CW14:CW92">
    <cfRule type="colorScale" priority="716">
      <colorScale>
        <cfvo type="min"/>
        <cfvo type="percentile" val="50"/>
        <cfvo type="max"/>
        <color rgb="FF63BE7B"/>
        <color rgb="FFFFEB84"/>
        <color rgb="FFF8696B"/>
      </colorScale>
    </cfRule>
  </conditionalFormatting>
  <conditionalFormatting sqref="BZ96:BZ123">
    <cfRule type="colorScale" priority="714">
      <colorScale>
        <cfvo type="min"/>
        <cfvo type="percentile" val="50"/>
        <cfvo type="max"/>
        <color rgb="FFF8696B"/>
        <color rgb="FFFFEB84"/>
        <color rgb="FF63BE7B"/>
      </colorScale>
    </cfRule>
  </conditionalFormatting>
  <conditionalFormatting sqref="BX96:BX123">
    <cfRule type="colorScale" priority="713">
      <colorScale>
        <cfvo type="min"/>
        <cfvo type="percentile" val="50"/>
        <cfvo type="max"/>
        <color rgb="FFF8696B"/>
        <color rgb="FFFFEB84"/>
        <color rgb="FF63BE7B"/>
      </colorScale>
    </cfRule>
  </conditionalFormatting>
  <conditionalFormatting sqref="CH96:CH123">
    <cfRule type="colorScale" priority="712">
      <colorScale>
        <cfvo type="min"/>
        <cfvo type="percentile" val="50"/>
        <cfvo type="max"/>
        <color rgb="FFF8696B"/>
        <color rgb="FFFFEB84"/>
        <color rgb="FF63BE7B"/>
      </colorScale>
    </cfRule>
  </conditionalFormatting>
  <conditionalFormatting sqref="CO96:CO123">
    <cfRule type="colorScale" priority="711">
      <colorScale>
        <cfvo type="min"/>
        <cfvo type="percentile" val="50"/>
        <cfvo type="max"/>
        <color rgb="FFF8696B"/>
        <color rgb="FFFFEB84"/>
        <color rgb="FF63BE7B"/>
      </colorScale>
    </cfRule>
  </conditionalFormatting>
  <conditionalFormatting sqref="CP96:CP123">
    <cfRule type="colorScale" priority="710">
      <colorScale>
        <cfvo type="min"/>
        <cfvo type="percentile" val="50"/>
        <cfvo type="max"/>
        <color rgb="FFF8696B"/>
        <color rgb="FFFFEB84"/>
        <color rgb="FF63BE7B"/>
      </colorScale>
    </cfRule>
  </conditionalFormatting>
  <conditionalFormatting sqref="CY96:CY123">
    <cfRule type="colorScale" priority="707">
      <colorScale>
        <cfvo type="min"/>
        <cfvo type="percentile" val="50"/>
        <cfvo type="max"/>
        <color rgb="FFF8696B"/>
        <color rgb="FFFFEB84"/>
        <color rgb="FF63BE7B"/>
      </colorScale>
    </cfRule>
  </conditionalFormatting>
  <conditionalFormatting sqref="CV14:CV92">
    <cfRule type="colorScale" priority="705">
      <colorScale>
        <cfvo type="min"/>
        <cfvo type="percentile" val="50"/>
        <cfvo type="max"/>
        <color rgb="FFF8696B"/>
        <color rgb="FFFFEB84"/>
        <color rgb="FF63BE7B"/>
      </colorScale>
    </cfRule>
  </conditionalFormatting>
  <conditionalFormatting sqref="CV14:CV92">
    <cfRule type="colorScale" priority="704">
      <colorScale>
        <cfvo type="min"/>
        <cfvo type="percentile" val="50"/>
        <cfvo type="max"/>
        <color rgb="FF63BE7B"/>
        <color rgb="FFFFEB84"/>
        <color rgb="FFF8696B"/>
      </colorScale>
    </cfRule>
  </conditionalFormatting>
  <conditionalFormatting sqref="CU96:CW123">
    <cfRule type="colorScale" priority="703">
      <colorScale>
        <cfvo type="min"/>
        <cfvo type="percentile" val="50"/>
        <cfvo type="max"/>
        <color rgb="FF63BE7B"/>
        <color rgb="FFFFEB84"/>
        <color rgb="FFF8696B"/>
      </colorScale>
    </cfRule>
  </conditionalFormatting>
  <conditionalFormatting sqref="BV14:BV92">
    <cfRule type="colorScale" priority="701">
      <colorScale>
        <cfvo type="min"/>
        <cfvo type="percentile" val="50"/>
        <cfvo type="max"/>
        <color rgb="FFF8696B"/>
        <color rgb="FFFFEB84"/>
        <color rgb="FF63BE7B"/>
      </colorScale>
    </cfRule>
  </conditionalFormatting>
  <conditionalFormatting sqref="BV96:BV123">
    <cfRule type="colorScale" priority="702">
      <colorScale>
        <cfvo type="min"/>
        <cfvo type="percentile" val="50"/>
        <cfvo type="max"/>
        <color rgb="FFF8696B"/>
        <color rgb="FFFFEB84"/>
        <color rgb="FF63BE7B"/>
      </colorScale>
    </cfRule>
  </conditionalFormatting>
  <conditionalFormatting sqref="BY14:BY92">
    <cfRule type="colorScale" priority="700">
      <colorScale>
        <cfvo type="min"/>
        <cfvo type="percentile" val="50"/>
        <cfvo type="max"/>
        <color rgb="FFF8696B"/>
        <color rgb="FFFFEB84"/>
        <color rgb="FF63BE7B"/>
      </colorScale>
    </cfRule>
  </conditionalFormatting>
  <conditionalFormatting sqref="BY96:BY123">
    <cfRule type="colorScale" priority="699">
      <colorScale>
        <cfvo type="min"/>
        <cfvo type="percentile" val="50"/>
        <cfvo type="max"/>
        <color rgb="FFF8696B"/>
        <color rgb="FFFFEB84"/>
        <color rgb="FF63BE7B"/>
      </colorScale>
    </cfRule>
  </conditionalFormatting>
  <conditionalFormatting sqref="CP14:CP92">
    <cfRule type="colorScale" priority="698">
      <colorScale>
        <cfvo type="min"/>
        <cfvo type="percentile" val="50"/>
        <cfvo type="max"/>
        <color rgb="FFF8696B"/>
        <color rgb="FFFFEB84"/>
        <color rgb="FF63BE7B"/>
      </colorScale>
    </cfRule>
  </conditionalFormatting>
  <conditionalFormatting sqref="CI96:CI123">
    <cfRule type="colorScale" priority="697">
      <colorScale>
        <cfvo type="min"/>
        <cfvo type="percentile" val="50"/>
        <cfvo type="max"/>
        <color rgb="FFF8696B"/>
        <color rgb="FFFFEB84"/>
        <color rgb="FF63BE7B"/>
      </colorScale>
    </cfRule>
  </conditionalFormatting>
  <conditionalFormatting sqref="CF96:CF123">
    <cfRule type="colorScale" priority="695">
      <colorScale>
        <cfvo type="min"/>
        <cfvo type="percentile" val="50"/>
        <cfvo type="max"/>
        <color rgb="FFF8696B"/>
        <color rgb="FFFFEB84"/>
        <color rgb="FF63BE7B"/>
      </colorScale>
    </cfRule>
  </conditionalFormatting>
  <conditionalFormatting sqref="CF14:CF92">
    <cfRule type="colorScale" priority="696">
      <colorScale>
        <cfvo type="min"/>
        <cfvo type="percentile" val="50"/>
        <cfvo type="max"/>
        <color rgb="FFF8696B"/>
        <color rgb="FFFFEB84"/>
        <color rgb="FF63BE7B"/>
      </colorScale>
    </cfRule>
  </conditionalFormatting>
  <conditionalFormatting sqref="CF14:CF92">
    <cfRule type="colorScale" priority="694">
      <colorScale>
        <cfvo type="min"/>
        <cfvo type="percentile" val="50"/>
        <cfvo type="max"/>
        <color rgb="FF63BE7B"/>
        <color rgb="FFFFEB84"/>
        <color rgb="FFF8696B"/>
      </colorScale>
    </cfRule>
  </conditionalFormatting>
  <conditionalFormatting sqref="CF96:CF123">
    <cfRule type="colorScale" priority="693">
      <colorScale>
        <cfvo type="min"/>
        <cfvo type="percentile" val="50"/>
        <cfvo type="max"/>
        <color rgb="FF63BE7B"/>
        <color rgb="FFFFEB84"/>
        <color rgb="FFF8696B"/>
      </colorScale>
    </cfRule>
  </conditionalFormatting>
  <conditionalFormatting sqref="CZ14:CZ92">
    <cfRule type="colorScale" priority="692">
      <colorScale>
        <cfvo type="min"/>
        <cfvo type="percentile" val="50"/>
        <cfvo type="max"/>
        <color rgb="FFF8696B"/>
        <color rgb="FFFFEB84"/>
        <color rgb="FF63BE7B"/>
      </colorScale>
    </cfRule>
  </conditionalFormatting>
  <conditionalFormatting sqref="CZ96:CZ123">
    <cfRule type="colorScale" priority="691">
      <colorScale>
        <cfvo type="min"/>
        <cfvo type="percentile" val="50"/>
        <cfvo type="max"/>
        <color rgb="FFF8696B"/>
        <color rgb="FFFFEB84"/>
        <color rgb="FF63BE7B"/>
      </colorScale>
    </cfRule>
  </conditionalFormatting>
  <conditionalFormatting sqref="CQ96:CQ123">
    <cfRule type="colorScale" priority="690">
      <colorScale>
        <cfvo type="min"/>
        <cfvo type="percentile" val="50"/>
        <cfvo type="max"/>
        <color rgb="FFF8696B"/>
        <color rgb="FFFFEB84"/>
        <color rgb="FF63BE7B"/>
      </colorScale>
    </cfRule>
  </conditionalFormatting>
  <conditionalFormatting sqref="DK96:DK123">
    <cfRule type="colorScale" priority="684">
      <colorScale>
        <cfvo type="min"/>
        <cfvo type="percentile" val="50"/>
        <cfvo type="max"/>
        <color rgb="FFF8696B"/>
        <color rgb="FFFFEB84"/>
        <color rgb="FF63BE7B"/>
      </colorScale>
    </cfRule>
  </conditionalFormatting>
  <conditionalFormatting sqref="DF14:DF92 DD14:DD92">
    <cfRule type="colorScale" priority="675">
      <colorScale>
        <cfvo type="min"/>
        <cfvo type="percentile" val="50"/>
        <cfvo type="max"/>
        <color rgb="FFF8696B"/>
        <color rgb="FFFFEB84"/>
        <color rgb="FF63BE7B"/>
      </colorScale>
    </cfRule>
  </conditionalFormatting>
  <conditionalFormatting sqref="DC96:DE123 DH96:DH123">
    <cfRule type="colorScale" priority="686">
      <colorScale>
        <cfvo type="min"/>
        <cfvo type="percentile" val="50"/>
        <cfvo type="max"/>
        <color rgb="FFF8696B"/>
        <color rgb="FFFFEB84"/>
        <color rgb="FF63BE7B"/>
      </colorScale>
    </cfRule>
  </conditionalFormatting>
  <conditionalFormatting sqref="DI96:DJ123">
    <cfRule type="colorScale" priority="685">
      <colorScale>
        <cfvo type="min"/>
        <cfvo type="percentile" val="50"/>
        <cfvo type="max"/>
        <color rgb="FFF8696B"/>
        <color rgb="FFFFEB84"/>
        <color rgb="FF63BE7B"/>
      </colorScale>
    </cfRule>
  </conditionalFormatting>
  <conditionalFormatting sqref="DH15:DH24 DC82:DC92 DC15:DC24 DH82:DH92 DE15:DE24 DE82:DE92">
    <cfRule type="colorScale" priority="683">
      <colorScale>
        <cfvo type="min"/>
        <cfvo type="percentile" val="50"/>
        <cfvo type="max"/>
        <color rgb="FFF8696B"/>
        <color rgb="FFFFEB84"/>
        <color rgb="FF63BE7B"/>
      </colorScale>
    </cfRule>
  </conditionalFormatting>
  <conditionalFormatting sqref="DB96:DB123">
    <cfRule type="colorScale" priority="682">
      <colorScale>
        <cfvo type="min"/>
        <cfvo type="percentile" val="50"/>
        <cfvo type="max"/>
        <color rgb="FFF8696B"/>
        <color rgb="FFFFEB84"/>
        <color rgb="FF63BE7B"/>
      </colorScale>
    </cfRule>
  </conditionalFormatting>
  <conditionalFormatting sqref="DK14:DK92">
    <cfRule type="colorScale" priority="687">
      <colorScale>
        <cfvo type="min"/>
        <cfvo type="percentile" val="50"/>
        <cfvo type="max"/>
        <color rgb="FFF8696B"/>
        <color rgb="FFFFEB84"/>
        <color rgb="FF63BE7B"/>
      </colorScale>
    </cfRule>
  </conditionalFormatting>
  <conditionalFormatting sqref="DH25:DH81 DC25:DC81 DE25:DE81">
    <cfRule type="colorScale" priority="688">
      <colorScale>
        <cfvo type="min"/>
        <cfvo type="percentile" val="50"/>
        <cfvo type="max"/>
        <color rgb="FFF8696B"/>
        <color rgb="FFFFEB84"/>
        <color rgb="FF63BE7B"/>
      </colorScale>
    </cfRule>
  </conditionalFormatting>
  <conditionalFormatting sqref="DI12:DJ92">
    <cfRule type="colorScale" priority="689">
      <colorScale>
        <cfvo type="min"/>
        <cfvo type="percentile" val="50"/>
        <cfvo type="max"/>
        <color rgb="FFF8696B"/>
        <color rgb="FFFFEB84"/>
        <color rgb="FF63BE7B"/>
      </colorScale>
    </cfRule>
  </conditionalFormatting>
  <conditionalFormatting sqref="DC14 DE14">
    <cfRule type="colorScale" priority="680">
      <colorScale>
        <cfvo type="min"/>
        <cfvo type="percentile" val="50"/>
        <cfvo type="max"/>
        <color rgb="FFF8696B"/>
        <color rgb="FFFFEB84"/>
        <color rgb="FF63BE7B"/>
      </colorScale>
    </cfRule>
  </conditionalFormatting>
  <conditionalFormatting sqref="DH14:DH92">
    <cfRule type="colorScale" priority="679">
      <colorScale>
        <cfvo type="min"/>
        <cfvo type="percentile" val="50"/>
        <cfvo type="max"/>
        <color rgb="FFF8696B"/>
        <color rgb="FFFFEB84"/>
        <color rgb="FF63BE7B"/>
      </colorScale>
    </cfRule>
  </conditionalFormatting>
  <conditionalFormatting sqref="DB82:DB92 DB15:DB24">
    <cfRule type="colorScale" priority="677">
      <colorScale>
        <cfvo type="min"/>
        <cfvo type="percentile" val="50"/>
        <cfvo type="max"/>
        <color rgb="FFF8696B"/>
        <color rgb="FFFFEB84"/>
        <color rgb="FF63BE7B"/>
      </colorScale>
    </cfRule>
  </conditionalFormatting>
  <conditionalFormatting sqref="DB25:DB81">
    <cfRule type="colorScale" priority="678">
      <colorScale>
        <cfvo type="min"/>
        <cfvo type="percentile" val="50"/>
        <cfvo type="max"/>
        <color rgb="FFF8696B"/>
        <color rgb="FFFFEB84"/>
        <color rgb="FF63BE7B"/>
      </colorScale>
    </cfRule>
  </conditionalFormatting>
  <conditionalFormatting sqref="DB14">
    <cfRule type="colorScale" priority="676">
      <colorScale>
        <cfvo type="min"/>
        <cfvo type="percentile" val="50"/>
        <cfvo type="max"/>
        <color rgb="FFF8696B"/>
        <color rgb="FFFFEB84"/>
        <color rgb="FF63BE7B"/>
      </colorScale>
    </cfRule>
  </conditionalFormatting>
  <conditionalFormatting sqref="DL96:DM123">
    <cfRule type="colorScale" priority="672">
      <colorScale>
        <cfvo type="min"/>
        <cfvo type="percentile" val="50"/>
        <cfvo type="max"/>
        <color rgb="FFF8696B"/>
        <color rgb="FFFFEB84"/>
        <color rgb="FF63BE7B"/>
      </colorScale>
    </cfRule>
  </conditionalFormatting>
  <conditionalFormatting sqref="DL14:DL92">
    <cfRule type="colorScale" priority="670">
      <colorScale>
        <cfvo type="min"/>
        <cfvo type="percentile" val="50"/>
        <cfvo type="max"/>
        <color rgb="FF63BE7B"/>
        <color rgb="FFFFEB84"/>
        <color rgb="FFF8696B"/>
      </colorScale>
    </cfRule>
  </conditionalFormatting>
  <conditionalFormatting sqref="DF96:DF123">
    <cfRule type="colorScale" priority="669">
      <colorScale>
        <cfvo type="min"/>
        <cfvo type="percentile" val="50"/>
        <cfvo type="max"/>
        <color rgb="FFF8696B"/>
        <color rgb="FFFFEB84"/>
        <color rgb="FF63BE7B"/>
      </colorScale>
    </cfRule>
  </conditionalFormatting>
  <conditionalFormatting sqref="DG96:DG123">
    <cfRule type="colorScale" priority="668">
      <colorScale>
        <cfvo type="min"/>
        <cfvo type="percentile" val="50"/>
        <cfvo type="max"/>
        <color rgb="FFF8696B"/>
        <color rgb="FFFFEB84"/>
        <color rgb="FF63BE7B"/>
      </colorScale>
    </cfRule>
  </conditionalFormatting>
  <conditionalFormatting sqref="DM14:DM92">
    <cfRule type="colorScale" priority="666">
      <colorScale>
        <cfvo type="min"/>
        <cfvo type="percentile" val="50"/>
        <cfvo type="max"/>
        <color rgb="FFF8696B"/>
        <color rgb="FFFFEB84"/>
        <color rgb="FF63BE7B"/>
      </colorScale>
    </cfRule>
  </conditionalFormatting>
  <conditionalFormatting sqref="DM14:DM92">
    <cfRule type="colorScale" priority="665">
      <colorScale>
        <cfvo type="min"/>
        <cfvo type="percentile" val="50"/>
        <cfvo type="max"/>
        <color rgb="FF63BE7B"/>
        <color rgb="FFFFEB84"/>
        <color rgb="FFF8696B"/>
      </colorScale>
    </cfRule>
  </conditionalFormatting>
  <conditionalFormatting sqref="DL96:DM123">
    <cfRule type="colorScale" priority="664">
      <colorScale>
        <cfvo type="min"/>
        <cfvo type="percentile" val="50"/>
        <cfvo type="max"/>
        <color rgb="FF63BE7B"/>
        <color rgb="FFFFEB84"/>
        <color rgb="FFF8696B"/>
      </colorScale>
    </cfRule>
  </conditionalFormatting>
  <conditionalFormatting sqref="DG14:DG92">
    <cfRule type="colorScale" priority="663">
      <colorScale>
        <cfvo type="min"/>
        <cfvo type="percentile" val="50"/>
        <cfvo type="max"/>
        <color rgb="FFF8696B"/>
        <color rgb="FFFFEB84"/>
        <color rgb="FF63BE7B"/>
      </colorScale>
    </cfRule>
  </conditionalFormatting>
  <conditionalFormatting sqref="DH96:DH123">
    <cfRule type="colorScale" priority="660">
      <colorScale>
        <cfvo type="min"/>
        <cfvo type="percentile" val="50"/>
        <cfvo type="max"/>
        <color rgb="FFF8696B"/>
        <color rgb="FFFFEB84"/>
        <color rgb="FF63BE7B"/>
      </colorScale>
    </cfRule>
  </conditionalFormatting>
  <conditionalFormatting sqref="DP14:DP92">
    <cfRule type="colorScale" priority="659">
      <colorScale>
        <cfvo type="min"/>
        <cfvo type="percentile" val="50"/>
        <cfvo type="max"/>
        <color rgb="FFF8696B"/>
        <color rgb="FFFFEB84"/>
        <color rgb="FF63BE7B"/>
      </colorScale>
    </cfRule>
  </conditionalFormatting>
  <conditionalFormatting sqref="DP96:DP123">
    <cfRule type="colorScale" priority="658">
      <colorScale>
        <cfvo type="min"/>
        <cfvo type="percentile" val="50"/>
        <cfvo type="max"/>
        <color rgb="FFF8696B"/>
        <color rgb="FFFFEB84"/>
        <color rgb="FF63BE7B"/>
      </colorScale>
    </cfRule>
  </conditionalFormatting>
  <conditionalFormatting sqref="DQ14:DQ92">
    <cfRule type="colorScale" priority="657">
      <colorScale>
        <cfvo type="min"/>
        <cfvo type="percentile" val="50"/>
        <cfvo type="max"/>
        <color rgb="FFF8696B"/>
        <color rgb="FFFFEB84"/>
        <color rgb="FF63BE7B"/>
      </colorScale>
    </cfRule>
  </conditionalFormatting>
  <conditionalFormatting sqref="DQ96:DQ123">
    <cfRule type="colorScale" priority="656">
      <colorScale>
        <cfvo type="min"/>
        <cfvo type="percentile" val="50"/>
        <cfvo type="max"/>
        <color rgb="FFF8696B"/>
        <color rgb="FFFFEB84"/>
        <color rgb="FF63BE7B"/>
      </colorScale>
    </cfRule>
  </conditionalFormatting>
  <conditionalFormatting sqref="EB96:EB123">
    <cfRule type="colorScale" priority="650">
      <colorScale>
        <cfvo type="min"/>
        <cfvo type="percentile" val="50"/>
        <cfvo type="max"/>
        <color rgb="FFF8696B"/>
        <color rgb="FFFFEB84"/>
        <color rgb="FF63BE7B"/>
      </colorScale>
    </cfRule>
  </conditionalFormatting>
  <conditionalFormatting sqref="DW14:DW92">
    <cfRule type="colorScale" priority="641">
      <colorScale>
        <cfvo type="min"/>
        <cfvo type="percentile" val="50"/>
        <cfvo type="max"/>
        <color rgb="FFF8696B"/>
        <color rgb="FFFFEB84"/>
        <color rgb="FF63BE7B"/>
      </colorScale>
    </cfRule>
  </conditionalFormatting>
  <conditionalFormatting sqref="DT96:DV123 DY96:DY123">
    <cfRule type="colorScale" priority="652">
      <colorScale>
        <cfvo type="min"/>
        <cfvo type="percentile" val="50"/>
        <cfvo type="max"/>
        <color rgb="FFF8696B"/>
        <color rgb="FFFFEB84"/>
        <color rgb="FF63BE7B"/>
      </colorScale>
    </cfRule>
  </conditionalFormatting>
  <conditionalFormatting sqref="DZ96:EA123">
    <cfRule type="colorScale" priority="651">
      <colorScale>
        <cfvo type="min"/>
        <cfvo type="percentile" val="50"/>
        <cfvo type="max"/>
        <color rgb="FFF8696B"/>
        <color rgb="FFFFEB84"/>
        <color rgb="FF63BE7B"/>
      </colorScale>
    </cfRule>
  </conditionalFormatting>
  <conditionalFormatting sqref="DY15:DY24 DT82:DT92 DT15:DT24 DY82:DY92 DV15:DV24 DV82:DV92">
    <cfRule type="colorScale" priority="649">
      <colorScale>
        <cfvo type="min"/>
        <cfvo type="percentile" val="50"/>
        <cfvo type="max"/>
        <color rgb="FFF8696B"/>
        <color rgb="FFFFEB84"/>
        <color rgb="FF63BE7B"/>
      </colorScale>
    </cfRule>
  </conditionalFormatting>
  <conditionalFormatting sqref="DS96:DS123">
    <cfRule type="colorScale" priority="648">
      <colorScale>
        <cfvo type="min"/>
        <cfvo type="percentile" val="50"/>
        <cfvo type="max"/>
        <color rgb="FFF8696B"/>
        <color rgb="FFFFEB84"/>
        <color rgb="FF63BE7B"/>
      </colorScale>
    </cfRule>
  </conditionalFormatting>
  <conditionalFormatting sqref="EB14:EB92">
    <cfRule type="colorScale" priority="653">
      <colorScale>
        <cfvo type="min"/>
        <cfvo type="percentile" val="50"/>
        <cfvo type="max"/>
        <color rgb="FFF8696B"/>
        <color rgb="FFFFEB84"/>
        <color rgb="FF63BE7B"/>
      </colorScale>
    </cfRule>
  </conditionalFormatting>
  <conditionalFormatting sqref="DY25:DY81 DT25:DT81 DV25:DV81">
    <cfRule type="colorScale" priority="654">
      <colorScale>
        <cfvo type="min"/>
        <cfvo type="percentile" val="50"/>
        <cfvo type="max"/>
        <color rgb="FFF8696B"/>
        <color rgb="FFFFEB84"/>
        <color rgb="FF63BE7B"/>
      </colorScale>
    </cfRule>
  </conditionalFormatting>
  <conditionalFormatting sqref="DZ12:EA92">
    <cfRule type="colorScale" priority="655">
      <colorScale>
        <cfvo type="min"/>
        <cfvo type="percentile" val="50"/>
        <cfvo type="max"/>
        <color rgb="FFF8696B"/>
        <color rgb="FFFFEB84"/>
        <color rgb="FF63BE7B"/>
      </colorScale>
    </cfRule>
  </conditionalFormatting>
  <conditionalFormatting sqref="DT14 DV14">
    <cfRule type="colorScale" priority="646">
      <colorScale>
        <cfvo type="min"/>
        <cfvo type="percentile" val="50"/>
        <cfvo type="max"/>
        <color rgb="FFF8696B"/>
        <color rgb="FFFFEB84"/>
        <color rgb="FF63BE7B"/>
      </colorScale>
    </cfRule>
  </conditionalFormatting>
  <conditionalFormatting sqref="DY14:DY92">
    <cfRule type="colorScale" priority="645">
      <colorScale>
        <cfvo type="min"/>
        <cfvo type="percentile" val="50"/>
        <cfvo type="max"/>
        <color rgb="FFF8696B"/>
        <color rgb="FFFFEB84"/>
        <color rgb="FF63BE7B"/>
      </colorScale>
    </cfRule>
  </conditionalFormatting>
  <conditionalFormatting sqref="DS82:DS92 DS15:DS24">
    <cfRule type="colorScale" priority="643">
      <colorScale>
        <cfvo type="min"/>
        <cfvo type="percentile" val="50"/>
        <cfvo type="max"/>
        <color rgb="FFF8696B"/>
        <color rgb="FFFFEB84"/>
        <color rgb="FF63BE7B"/>
      </colorScale>
    </cfRule>
  </conditionalFormatting>
  <conditionalFormatting sqref="DS25:DS81">
    <cfRule type="colorScale" priority="644">
      <colorScale>
        <cfvo type="min"/>
        <cfvo type="percentile" val="50"/>
        <cfvo type="max"/>
        <color rgb="FFF8696B"/>
        <color rgb="FFFFEB84"/>
        <color rgb="FF63BE7B"/>
      </colorScale>
    </cfRule>
  </conditionalFormatting>
  <conditionalFormatting sqref="DS14">
    <cfRule type="colorScale" priority="642">
      <colorScale>
        <cfvo type="min"/>
        <cfvo type="percentile" val="50"/>
        <cfvo type="max"/>
        <color rgb="FFF8696B"/>
        <color rgb="FFFFEB84"/>
        <color rgb="FF63BE7B"/>
      </colorScale>
    </cfRule>
  </conditionalFormatting>
  <conditionalFormatting sqref="EC96:ED123">
    <cfRule type="colorScale" priority="640">
      <colorScale>
        <cfvo type="min"/>
        <cfvo type="percentile" val="50"/>
        <cfvo type="max"/>
        <color rgb="FFF8696B"/>
        <color rgb="FFFFEB84"/>
        <color rgb="FF63BE7B"/>
      </colorScale>
    </cfRule>
  </conditionalFormatting>
  <conditionalFormatting sqref="EC14:EC92">
    <cfRule type="colorScale" priority="639">
      <colorScale>
        <cfvo type="min"/>
        <cfvo type="percentile" val="50"/>
        <cfvo type="max"/>
        <color rgb="FF63BE7B"/>
        <color rgb="FFFFEB84"/>
        <color rgb="FFF8696B"/>
      </colorScale>
    </cfRule>
  </conditionalFormatting>
  <conditionalFormatting sqref="DW96:DW123">
    <cfRule type="colorScale" priority="638">
      <colorScale>
        <cfvo type="min"/>
        <cfvo type="percentile" val="50"/>
        <cfvo type="max"/>
        <color rgb="FFF8696B"/>
        <color rgb="FFFFEB84"/>
        <color rgb="FF63BE7B"/>
      </colorScale>
    </cfRule>
  </conditionalFormatting>
  <conditionalFormatting sqref="DX96:DX123">
    <cfRule type="colorScale" priority="637">
      <colorScale>
        <cfvo type="min"/>
        <cfvo type="percentile" val="50"/>
        <cfvo type="max"/>
        <color rgb="FFF8696B"/>
        <color rgb="FFFFEB84"/>
        <color rgb="FF63BE7B"/>
      </colorScale>
    </cfRule>
  </conditionalFormatting>
  <conditionalFormatting sqref="EC96:ED123">
    <cfRule type="colorScale" priority="634">
      <colorScale>
        <cfvo type="min"/>
        <cfvo type="percentile" val="50"/>
        <cfvo type="max"/>
        <color rgb="FF63BE7B"/>
        <color rgb="FFFFEB84"/>
        <color rgb="FFF8696B"/>
      </colorScale>
    </cfRule>
  </conditionalFormatting>
  <conditionalFormatting sqref="DX14:DX92">
    <cfRule type="colorScale" priority="633">
      <colorScale>
        <cfvo type="min"/>
        <cfvo type="percentile" val="50"/>
        <cfvo type="max"/>
        <color rgb="FFF8696B"/>
        <color rgb="FFFFEB84"/>
        <color rgb="FF63BE7B"/>
      </colorScale>
    </cfRule>
  </conditionalFormatting>
  <conditionalFormatting sqref="DY96:DY123">
    <cfRule type="colorScale" priority="632">
      <colorScale>
        <cfvo type="min"/>
        <cfvo type="percentile" val="50"/>
        <cfvo type="max"/>
        <color rgb="FFF8696B"/>
        <color rgb="FFFFEB84"/>
        <color rgb="FF63BE7B"/>
      </colorScale>
    </cfRule>
  </conditionalFormatting>
  <conditionalFormatting sqref="EG14:EG92">
    <cfRule type="colorScale" priority="631">
      <colorScale>
        <cfvo type="min"/>
        <cfvo type="percentile" val="50"/>
        <cfvo type="max"/>
        <color rgb="FFF8696B"/>
        <color rgb="FFFFEB84"/>
        <color rgb="FF63BE7B"/>
      </colorScale>
    </cfRule>
  </conditionalFormatting>
  <conditionalFormatting sqref="EG96:EG123">
    <cfRule type="colorScale" priority="630">
      <colorScale>
        <cfvo type="min"/>
        <cfvo type="percentile" val="50"/>
        <cfvo type="max"/>
        <color rgb="FFF8696B"/>
        <color rgb="FFFFEB84"/>
        <color rgb="FF63BE7B"/>
      </colorScale>
    </cfRule>
  </conditionalFormatting>
  <conditionalFormatting sqref="EH14:EH92">
    <cfRule type="colorScale" priority="629">
      <colorScale>
        <cfvo type="min"/>
        <cfvo type="percentile" val="50"/>
        <cfvo type="max"/>
        <color rgb="FFF8696B"/>
        <color rgb="FFFFEB84"/>
        <color rgb="FF63BE7B"/>
      </colorScale>
    </cfRule>
  </conditionalFormatting>
  <conditionalFormatting sqref="EH96:EH123">
    <cfRule type="colorScale" priority="628">
      <colorScale>
        <cfvo type="min"/>
        <cfvo type="percentile" val="50"/>
        <cfvo type="max"/>
        <color rgb="FFF8696B"/>
        <color rgb="FFFFEB84"/>
        <color rgb="FF63BE7B"/>
      </colorScale>
    </cfRule>
  </conditionalFormatting>
  <conditionalFormatting sqref="DH2:DH10 DD2:DD10">
    <cfRule type="colorScale" priority="626">
      <colorScale>
        <cfvo type="min"/>
        <cfvo type="percentile" val="50"/>
        <cfvo type="max"/>
        <color rgb="FFF8696B"/>
        <color rgb="FFFFEB84"/>
        <color rgb="FF63BE7B"/>
      </colorScale>
    </cfRule>
  </conditionalFormatting>
  <conditionalFormatting sqref="DE2:DE10">
    <cfRule type="colorScale" priority="624">
      <colorScale>
        <cfvo type="min"/>
        <cfvo type="percentile" val="50"/>
        <cfvo type="max"/>
        <color rgb="FFF8696B"/>
        <color rgb="FFFFEB84"/>
        <color rgb="FF63BE7B"/>
      </colorScale>
    </cfRule>
  </conditionalFormatting>
  <conditionalFormatting sqref="DI2:DI10">
    <cfRule type="colorScale" priority="623">
      <colorScale>
        <cfvo type="min"/>
        <cfvo type="percentile" val="50"/>
        <cfvo type="max"/>
        <color rgb="FFF8696B"/>
        <color rgb="FFFFEB84"/>
        <color rgb="FF63BE7B"/>
      </colorScale>
    </cfRule>
  </conditionalFormatting>
  <conditionalFormatting sqref="DY2:DY10 DU2:DU10">
    <cfRule type="colorScale" priority="622">
      <colorScale>
        <cfvo type="min"/>
        <cfvo type="percentile" val="50"/>
        <cfvo type="max"/>
        <color rgb="FFF8696B"/>
        <color rgb="FFFFEB84"/>
        <color rgb="FF63BE7B"/>
      </colorScale>
    </cfRule>
  </conditionalFormatting>
  <conditionalFormatting sqref="DV2:DV10">
    <cfRule type="colorScale" priority="621">
      <colorScale>
        <cfvo type="min"/>
        <cfvo type="percentile" val="50"/>
        <cfvo type="max"/>
        <color rgb="FFF8696B"/>
        <color rgb="FFFFEB84"/>
        <color rgb="FF63BE7B"/>
      </colorScale>
    </cfRule>
  </conditionalFormatting>
  <conditionalFormatting sqref="DZ2:DZ10">
    <cfRule type="colorScale" priority="620">
      <colorScale>
        <cfvo type="min"/>
        <cfvo type="percentile" val="50"/>
        <cfvo type="max"/>
        <color rgb="FFF8696B"/>
        <color rgb="FFFFEB84"/>
        <color rgb="FF63BE7B"/>
      </colorScale>
    </cfRule>
  </conditionalFormatting>
  <conditionalFormatting sqref="EU96:EU123">
    <cfRule type="colorScale" priority="614">
      <colorScale>
        <cfvo type="min"/>
        <cfvo type="percentile" val="50"/>
        <cfvo type="max"/>
        <color rgb="FFF8696B"/>
        <color rgb="FFFFEB84"/>
        <color rgb="FF63BE7B"/>
      </colorScale>
    </cfRule>
  </conditionalFormatting>
  <conditionalFormatting sqref="EO14:EO92">
    <cfRule type="colorScale" priority="606">
      <colorScale>
        <cfvo type="min"/>
        <cfvo type="percentile" val="50"/>
        <cfvo type="max"/>
        <color rgb="FFF8696B"/>
        <color rgb="FFFFEB84"/>
        <color rgb="FF63BE7B"/>
      </colorScale>
    </cfRule>
  </conditionalFormatting>
  <conditionalFormatting sqref="ER96:ER123 EK96:EN123">
    <cfRule type="colorScale" priority="616">
      <colorScale>
        <cfvo type="min"/>
        <cfvo type="percentile" val="50"/>
        <cfvo type="max"/>
        <color rgb="FFF8696B"/>
        <color rgb="FFFFEB84"/>
        <color rgb="FF63BE7B"/>
      </colorScale>
    </cfRule>
  </conditionalFormatting>
  <conditionalFormatting sqref="ES96:ET123">
    <cfRule type="colorScale" priority="615">
      <colorScale>
        <cfvo type="min"/>
        <cfvo type="percentile" val="50"/>
        <cfvo type="max"/>
        <color rgb="FFF8696B"/>
        <color rgb="FFFFEB84"/>
        <color rgb="FF63BE7B"/>
      </colorScale>
    </cfRule>
  </conditionalFormatting>
  <conditionalFormatting sqref="ER15:ER24 EK82:EK92 EK15:EK24 ER82:ER92 EN15:EN24 EN82:EN92">
    <cfRule type="colorScale" priority="613">
      <colorScale>
        <cfvo type="min"/>
        <cfvo type="percentile" val="50"/>
        <cfvo type="max"/>
        <color rgb="FFF8696B"/>
        <color rgb="FFFFEB84"/>
        <color rgb="FF63BE7B"/>
      </colorScale>
    </cfRule>
  </conditionalFormatting>
  <conditionalFormatting sqref="EJ96:EJ123">
    <cfRule type="colorScale" priority="612">
      <colorScale>
        <cfvo type="min"/>
        <cfvo type="percentile" val="50"/>
        <cfvo type="max"/>
        <color rgb="FFF8696B"/>
        <color rgb="FFFFEB84"/>
        <color rgb="FF63BE7B"/>
      </colorScale>
    </cfRule>
  </conditionalFormatting>
  <conditionalFormatting sqref="EU14:EU92">
    <cfRule type="colorScale" priority="617">
      <colorScale>
        <cfvo type="min"/>
        <cfvo type="percentile" val="50"/>
        <cfvo type="max"/>
        <color rgb="FFF8696B"/>
        <color rgb="FFFFEB84"/>
        <color rgb="FF63BE7B"/>
      </colorScale>
    </cfRule>
  </conditionalFormatting>
  <conditionalFormatting sqref="ER25:ER81 EK25:EK81 EN25:EN81">
    <cfRule type="colorScale" priority="618">
      <colorScale>
        <cfvo type="min"/>
        <cfvo type="percentile" val="50"/>
        <cfvo type="max"/>
        <color rgb="FFF8696B"/>
        <color rgb="FFFFEB84"/>
        <color rgb="FF63BE7B"/>
      </colorScale>
    </cfRule>
  </conditionalFormatting>
  <conditionalFormatting sqref="ES12:ET92">
    <cfRule type="colorScale" priority="619">
      <colorScale>
        <cfvo type="min"/>
        <cfvo type="percentile" val="50"/>
        <cfvo type="max"/>
        <color rgb="FFF8696B"/>
        <color rgb="FFFFEB84"/>
        <color rgb="FF63BE7B"/>
      </colorScale>
    </cfRule>
  </conditionalFormatting>
  <conditionalFormatting sqref="EK14 EN14">
    <cfRule type="colorScale" priority="611">
      <colorScale>
        <cfvo type="min"/>
        <cfvo type="percentile" val="50"/>
        <cfvo type="max"/>
        <color rgb="FFF8696B"/>
        <color rgb="FFFFEB84"/>
        <color rgb="FF63BE7B"/>
      </colorScale>
    </cfRule>
  </conditionalFormatting>
  <conditionalFormatting sqref="ER14:ER92">
    <cfRule type="colorScale" priority="610">
      <colorScale>
        <cfvo type="min"/>
        <cfvo type="percentile" val="50"/>
        <cfvo type="max"/>
        <color rgb="FFF8696B"/>
        <color rgb="FFFFEB84"/>
        <color rgb="FF63BE7B"/>
      </colorScale>
    </cfRule>
  </conditionalFormatting>
  <conditionalFormatting sqref="EJ14:EJ92">
    <cfRule type="colorScale" priority="607">
      <colorScale>
        <cfvo type="min"/>
        <cfvo type="percentile" val="50"/>
        <cfvo type="max"/>
        <color rgb="FFF8696B"/>
        <color rgb="FFFFEB84"/>
        <color rgb="FF63BE7B"/>
      </colorScale>
    </cfRule>
  </conditionalFormatting>
  <conditionalFormatting sqref="EV96:EW123">
    <cfRule type="colorScale" priority="605">
      <colorScale>
        <cfvo type="min"/>
        <cfvo type="percentile" val="50"/>
        <cfvo type="max"/>
        <color rgb="FFF8696B"/>
        <color rgb="FFFFEB84"/>
        <color rgb="FF63BE7B"/>
      </colorScale>
    </cfRule>
  </conditionalFormatting>
  <conditionalFormatting sqref="EV14:EV92">
    <cfRule type="colorScale" priority="604">
      <colorScale>
        <cfvo type="min"/>
        <cfvo type="percentile" val="50"/>
        <cfvo type="max"/>
        <color rgb="FF63BE7B"/>
        <color rgb="FFFFEB84"/>
        <color rgb="FFF8696B"/>
      </colorScale>
    </cfRule>
  </conditionalFormatting>
  <conditionalFormatting sqref="EO96:EP123">
    <cfRule type="colorScale" priority="603">
      <colorScale>
        <cfvo type="min"/>
        <cfvo type="percentile" val="50"/>
        <cfvo type="max"/>
        <color rgb="FFF8696B"/>
        <color rgb="FFFFEB84"/>
        <color rgb="FF63BE7B"/>
      </colorScale>
    </cfRule>
  </conditionalFormatting>
  <conditionalFormatting sqref="EQ96:EQ123">
    <cfRule type="colorScale" priority="602">
      <colorScale>
        <cfvo type="min"/>
        <cfvo type="percentile" val="50"/>
        <cfvo type="max"/>
        <color rgb="FFF8696B"/>
        <color rgb="FFFFEB84"/>
        <color rgb="FF63BE7B"/>
      </colorScale>
    </cfRule>
  </conditionalFormatting>
  <conditionalFormatting sqref="EV96:EW123">
    <cfRule type="colorScale" priority="601">
      <colorScale>
        <cfvo type="min"/>
        <cfvo type="percentile" val="50"/>
        <cfvo type="max"/>
        <color rgb="FF63BE7B"/>
        <color rgb="FFFFEB84"/>
        <color rgb="FFF8696B"/>
      </colorScale>
    </cfRule>
  </conditionalFormatting>
  <conditionalFormatting sqref="EQ14:EQ92">
    <cfRule type="colorScale" priority="600">
      <colorScale>
        <cfvo type="min"/>
        <cfvo type="percentile" val="50"/>
        <cfvo type="max"/>
        <color rgb="FFF8696B"/>
        <color rgb="FFFFEB84"/>
        <color rgb="FF63BE7B"/>
      </colorScale>
    </cfRule>
  </conditionalFormatting>
  <conditionalFormatting sqref="ER96:ER123">
    <cfRule type="colorScale" priority="599">
      <colorScale>
        <cfvo type="min"/>
        <cfvo type="percentile" val="50"/>
        <cfvo type="max"/>
        <color rgb="FFF8696B"/>
        <color rgb="FFFFEB84"/>
        <color rgb="FF63BE7B"/>
      </colorScale>
    </cfRule>
  </conditionalFormatting>
  <conditionalFormatting sqref="EZ14:EZ92">
    <cfRule type="colorScale" priority="598">
      <colorScale>
        <cfvo type="min"/>
        <cfvo type="percentile" val="50"/>
        <cfvo type="max"/>
        <color rgb="FFF8696B"/>
        <color rgb="FFFFEB84"/>
        <color rgb="FF63BE7B"/>
      </colorScale>
    </cfRule>
  </conditionalFormatting>
  <conditionalFormatting sqref="EZ96:FA123">
    <cfRule type="colorScale" priority="597">
      <colorScale>
        <cfvo type="min"/>
        <cfvo type="percentile" val="50"/>
        <cfvo type="max"/>
        <color rgb="FFF8696B"/>
        <color rgb="FFFFEB84"/>
        <color rgb="FF63BE7B"/>
      </colorScale>
    </cfRule>
  </conditionalFormatting>
  <conditionalFormatting sqref="FB14:FB92">
    <cfRule type="colorScale" priority="596">
      <colorScale>
        <cfvo type="min"/>
        <cfvo type="percentile" val="50"/>
        <cfvo type="max"/>
        <color rgb="FFF8696B"/>
        <color rgb="FFFFEB84"/>
        <color rgb="FF63BE7B"/>
      </colorScale>
    </cfRule>
  </conditionalFormatting>
  <conditionalFormatting sqref="FB96:FB123">
    <cfRule type="colorScale" priority="595">
      <colorScale>
        <cfvo type="min"/>
        <cfvo type="percentile" val="50"/>
        <cfvo type="max"/>
        <color rgb="FFF8696B"/>
        <color rgb="FFFFEB84"/>
        <color rgb="FF63BE7B"/>
      </colorScale>
    </cfRule>
  </conditionalFormatting>
  <conditionalFormatting sqref="ER2:ER10 EN2:EN10">
    <cfRule type="colorScale" priority="594">
      <colorScale>
        <cfvo type="min"/>
        <cfvo type="percentile" val="50"/>
        <cfvo type="max"/>
        <color rgb="FFF8696B"/>
        <color rgb="FFFFEB84"/>
        <color rgb="FF63BE7B"/>
      </colorScale>
    </cfRule>
  </conditionalFormatting>
  <conditionalFormatting sqref="EO2:EP10">
    <cfRule type="colorScale" priority="593">
      <colorScale>
        <cfvo type="min"/>
        <cfvo type="percentile" val="50"/>
        <cfvo type="max"/>
        <color rgb="FFF8696B"/>
        <color rgb="FFFFEB84"/>
        <color rgb="FF63BE7B"/>
      </colorScale>
    </cfRule>
  </conditionalFormatting>
  <conditionalFormatting sqref="ES2:ES10">
    <cfRule type="colorScale" priority="592">
      <colorScale>
        <cfvo type="min"/>
        <cfvo type="percentile" val="50"/>
        <cfvo type="max"/>
        <color rgb="FFF8696B"/>
        <color rgb="FFFFEB84"/>
        <color rgb="FF63BE7B"/>
      </colorScale>
    </cfRule>
  </conditionalFormatting>
  <conditionalFormatting sqref="DU14:DU92">
    <cfRule type="colorScale" priority="591">
      <colorScale>
        <cfvo type="min"/>
        <cfvo type="percentile" val="50"/>
        <cfvo type="max"/>
        <color rgb="FFF8696B"/>
        <color rgb="FFFFEB84"/>
        <color rgb="FF63BE7B"/>
      </colorScale>
    </cfRule>
  </conditionalFormatting>
  <conditionalFormatting sqref="EM14:EM92">
    <cfRule type="colorScale" priority="590">
      <colorScale>
        <cfvo type="min"/>
        <cfvo type="percentile" val="50"/>
        <cfvo type="max"/>
        <color rgb="FFF8696B"/>
        <color rgb="FFFFEB84"/>
        <color rgb="FF63BE7B"/>
      </colorScale>
    </cfRule>
  </conditionalFormatting>
  <conditionalFormatting sqref="EL14:EL92">
    <cfRule type="colorScale" priority="589">
      <colorScale>
        <cfvo type="min"/>
        <cfvo type="percentile" val="50"/>
        <cfvo type="max"/>
        <color rgb="FFF8696B"/>
        <color rgb="FFFFEB84"/>
        <color rgb="FF63BE7B"/>
      </colorScale>
    </cfRule>
  </conditionalFormatting>
  <conditionalFormatting sqref="EP14:EP92">
    <cfRule type="colorScale" priority="560">
      <colorScale>
        <cfvo type="min"/>
        <cfvo type="percentile" val="50"/>
        <cfvo type="max"/>
        <color rgb="FFF8696B"/>
        <color rgb="FFFFEB84"/>
        <color rgb="FF63BE7B"/>
      </colorScale>
    </cfRule>
  </conditionalFormatting>
  <conditionalFormatting sqref="FA14:FA92">
    <cfRule type="colorScale" priority="558">
      <colorScale>
        <cfvo type="min"/>
        <cfvo type="percentile" val="50"/>
        <cfvo type="max"/>
        <color rgb="FFF8696B"/>
        <color rgb="FFFFEB84"/>
        <color rgb="FF63BE7B"/>
      </colorScale>
    </cfRule>
  </conditionalFormatting>
  <conditionalFormatting sqref="FO96:FO123">
    <cfRule type="colorScale" priority="545">
      <colorScale>
        <cfvo type="min"/>
        <cfvo type="percentile" val="50"/>
        <cfvo type="max"/>
        <color rgb="FFF8696B"/>
        <color rgb="FFFFEB84"/>
        <color rgb="FF63BE7B"/>
      </colorScale>
    </cfRule>
  </conditionalFormatting>
  <conditionalFormatting sqref="FI14:FI92">
    <cfRule type="colorScale" priority="539">
      <colorScale>
        <cfvo type="min"/>
        <cfvo type="percentile" val="50"/>
        <cfvo type="max"/>
        <color rgb="FFF8696B"/>
        <color rgb="FFFFEB84"/>
        <color rgb="FF63BE7B"/>
      </colorScale>
    </cfRule>
  </conditionalFormatting>
  <conditionalFormatting sqref="FL96:FL123 FE96:FH123">
    <cfRule type="colorScale" priority="547">
      <colorScale>
        <cfvo type="min"/>
        <cfvo type="percentile" val="50"/>
        <cfvo type="max"/>
        <color rgb="FFF8696B"/>
        <color rgb="FFFFEB84"/>
        <color rgb="FF63BE7B"/>
      </colorScale>
    </cfRule>
  </conditionalFormatting>
  <conditionalFormatting sqref="FM96:FN123">
    <cfRule type="colorScale" priority="546">
      <colorScale>
        <cfvo type="min"/>
        <cfvo type="percentile" val="50"/>
        <cfvo type="max"/>
        <color rgb="FFF8696B"/>
        <color rgb="FFFFEB84"/>
        <color rgb="FF63BE7B"/>
      </colorScale>
    </cfRule>
  </conditionalFormatting>
  <conditionalFormatting sqref="FL15:FL24 FE82:FE92 FE15:FE24 FL82:FL92 FH15:FH24 FH82:FH92">
    <cfRule type="colorScale" priority="544">
      <colorScale>
        <cfvo type="min"/>
        <cfvo type="percentile" val="50"/>
        <cfvo type="max"/>
        <color rgb="FFF8696B"/>
        <color rgb="FFFFEB84"/>
        <color rgb="FF63BE7B"/>
      </colorScale>
    </cfRule>
  </conditionalFormatting>
  <conditionalFormatting sqref="FD96:FD123">
    <cfRule type="colorScale" priority="543">
      <colorScale>
        <cfvo type="min"/>
        <cfvo type="percentile" val="50"/>
        <cfvo type="max"/>
        <color rgb="FFF8696B"/>
        <color rgb="FFFFEB84"/>
        <color rgb="FF63BE7B"/>
      </colorScale>
    </cfRule>
  </conditionalFormatting>
  <conditionalFormatting sqref="FO14:FO92">
    <cfRule type="colorScale" priority="548">
      <colorScale>
        <cfvo type="min"/>
        <cfvo type="percentile" val="50"/>
        <cfvo type="max"/>
        <color rgb="FFF8696B"/>
        <color rgb="FFFFEB84"/>
        <color rgb="FF63BE7B"/>
      </colorScale>
    </cfRule>
  </conditionalFormatting>
  <conditionalFormatting sqref="FL25:FL81 FE25:FE81 FH25:FH81">
    <cfRule type="colorScale" priority="549">
      <colorScale>
        <cfvo type="min"/>
        <cfvo type="percentile" val="50"/>
        <cfvo type="max"/>
        <color rgb="FFF8696B"/>
        <color rgb="FFFFEB84"/>
        <color rgb="FF63BE7B"/>
      </colorScale>
    </cfRule>
  </conditionalFormatting>
  <conditionalFormatting sqref="FM12:FN92">
    <cfRule type="colorScale" priority="550">
      <colorScale>
        <cfvo type="min"/>
        <cfvo type="percentile" val="50"/>
        <cfvo type="max"/>
        <color rgb="FFF8696B"/>
        <color rgb="FFFFEB84"/>
        <color rgb="FF63BE7B"/>
      </colorScale>
    </cfRule>
  </conditionalFormatting>
  <conditionalFormatting sqref="FE14 FH14">
    <cfRule type="colorScale" priority="542">
      <colorScale>
        <cfvo type="min"/>
        <cfvo type="percentile" val="50"/>
        <cfvo type="max"/>
        <color rgb="FFF8696B"/>
        <color rgb="FFFFEB84"/>
        <color rgb="FF63BE7B"/>
      </colorScale>
    </cfRule>
  </conditionalFormatting>
  <conditionalFormatting sqref="FL14:FL92">
    <cfRule type="colorScale" priority="541">
      <colorScale>
        <cfvo type="min"/>
        <cfvo type="percentile" val="50"/>
        <cfvo type="max"/>
        <color rgb="FFF8696B"/>
        <color rgb="FFFFEB84"/>
        <color rgb="FF63BE7B"/>
      </colorScale>
    </cfRule>
  </conditionalFormatting>
  <conditionalFormatting sqref="FD14:FD92">
    <cfRule type="colorScale" priority="540">
      <colorScale>
        <cfvo type="min"/>
        <cfvo type="percentile" val="50"/>
        <cfvo type="max"/>
        <color rgb="FFF8696B"/>
        <color rgb="FFFFEB84"/>
        <color rgb="FF63BE7B"/>
      </colorScale>
    </cfRule>
  </conditionalFormatting>
  <conditionalFormatting sqref="FP96:FQ123">
    <cfRule type="colorScale" priority="538">
      <colorScale>
        <cfvo type="min"/>
        <cfvo type="percentile" val="50"/>
        <cfvo type="max"/>
        <color rgb="FFF8696B"/>
        <color rgb="FFFFEB84"/>
        <color rgb="FF63BE7B"/>
      </colorScale>
    </cfRule>
  </conditionalFormatting>
  <conditionalFormatting sqref="FP14:FP92">
    <cfRule type="colorScale" priority="537">
      <colorScale>
        <cfvo type="min"/>
        <cfvo type="percentile" val="50"/>
        <cfvo type="max"/>
        <color rgb="FF63BE7B"/>
        <color rgb="FFFFEB84"/>
        <color rgb="FFF8696B"/>
      </colorScale>
    </cfRule>
  </conditionalFormatting>
  <conditionalFormatting sqref="FI96:FJ123">
    <cfRule type="colorScale" priority="536">
      <colorScale>
        <cfvo type="min"/>
        <cfvo type="percentile" val="50"/>
        <cfvo type="max"/>
        <color rgb="FFF8696B"/>
        <color rgb="FFFFEB84"/>
        <color rgb="FF63BE7B"/>
      </colorScale>
    </cfRule>
  </conditionalFormatting>
  <conditionalFormatting sqref="FK96:FK123">
    <cfRule type="colorScale" priority="535">
      <colorScale>
        <cfvo type="min"/>
        <cfvo type="percentile" val="50"/>
        <cfvo type="max"/>
        <color rgb="FFF8696B"/>
        <color rgb="FFFFEB84"/>
        <color rgb="FF63BE7B"/>
      </colorScale>
    </cfRule>
  </conditionalFormatting>
  <conditionalFormatting sqref="FP96:FQ123">
    <cfRule type="colorScale" priority="534">
      <colorScale>
        <cfvo type="min"/>
        <cfvo type="percentile" val="50"/>
        <cfvo type="max"/>
        <color rgb="FF63BE7B"/>
        <color rgb="FFFFEB84"/>
        <color rgb="FFF8696B"/>
      </colorScale>
    </cfRule>
  </conditionalFormatting>
  <conditionalFormatting sqref="FK14:FK92">
    <cfRule type="colorScale" priority="533">
      <colorScale>
        <cfvo type="min"/>
        <cfvo type="percentile" val="50"/>
        <cfvo type="max"/>
        <color rgb="FFF8696B"/>
        <color rgb="FFFFEB84"/>
        <color rgb="FF63BE7B"/>
      </colorScale>
    </cfRule>
  </conditionalFormatting>
  <conditionalFormatting sqref="FL96:FL123">
    <cfRule type="colorScale" priority="532">
      <colorScale>
        <cfvo type="min"/>
        <cfvo type="percentile" val="50"/>
        <cfvo type="max"/>
        <color rgb="FFF8696B"/>
        <color rgb="FFFFEB84"/>
        <color rgb="FF63BE7B"/>
      </colorScale>
    </cfRule>
  </conditionalFormatting>
  <conditionalFormatting sqref="FT14:FT92">
    <cfRule type="colorScale" priority="531">
      <colorScale>
        <cfvo type="min"/>
        <cfvo type="percentile" val="50"/>
        <cfvo type="max"/>
        <color rgb="FFF8696B"/>
        <color rgb="FFFFEB84"/>
        <color rgb="FF63BE7B"/>
      </colorScale>
    </cfRule>
  </conditionalFormatting>
  <conditionalFormatting sqref="FT96:FU123">
    <cfRule type="colorScale" priority="530">
      <colorScale>
        <cfvo type="min"/>
        <cfvo type="percentile" val="50"/>
        <cfvo type="max"/>
        <color rgb="FFF8696B"/>
        <color rgb="FFFFEB84"/>
        <color rgb="FF63BE7B"/>
      </colorScale>
    </cfRule>
  </conditionalFormatting>
  <conditionalFormatting sqref="FV14:FV92">
    <cfRule type="colorScale" priority="529">
      <colorScale>
        <cfvo type="min"/>
        <cfvo type="percentile" val="50"/>
        <cfvo type="max"/>
        <color rgb="FFF8696B"/>
        <color rgb="FFFFEB84"/>
        <color rgb="FF63BE7B"/>
      </colorScale>
    </cfRule>
  </conditionalFormatting>
  <conditionalFormatting sqref="FV96:FV123">
    <cfRule type="colorScale" priority="528">
      <colorScale>
        <cfvo type="min"/>
        <cfvo type="percentile" val="50"/>
        <cfvo type="max"/>
        <color rgb="FFF8696B"/>
        <color rgb="FFFFEB84"/>
        <color rgb="FF63BE7B"/>
      </colorScale>
    </cfRule>
  </conditionalFormatting>
  <conditionalFormatting sqref="FL2:FL10 FH2:FH10">
    <cfRule type="colorScale" priority="527">
      <colorScale>
        <cfvo type="min"/>
        <cfvo type="percentile" val="50"/>
        <cfvo type="max"/>
        <color rgb="FFF8696B"/>
        <color rgb="FFFFEB84"/>
        <color rgb="FF63BE7B"/>
      </colorScale>
    </cfRule>
  </conditionalFormatting>
  <conditionalFormatting sqref="FI2:FJ10">
    <cfRule type="colorScale" priority="526">
      <colorScale>
        <cfvo type="min"/>
        <cfvo type="percentile" val="50"/>
        <cfvo type="max"/>
        <color rgb="FFF8696B"/>
        <color rgb="FFFFEB84"/>
        <color rgb="FF63BE7B"/>
      </colorScale>
    </cfRule>
  </conditionalFormatting>
  <conditionalFormatting sqref="FM2:FM10">
    <cfRule type="colorScale" priority="525">
      <colorScale>
        <cfvo type="min"/>
        <cfvo type="percentile" val="50"/>
        <cfvo type="max"/>
        <color rgb="FFF8696B"/>
        <color rgb="FFFFEB84"/>
        <color rgb="FF63BE7B"/>
      </colorScale>
    </cfRule>
  </conditionalFormatting>
  <conditionalFormatting sqref="FG14:FG92">
    <cfRule type="colorScale" priority="524">
      <colorScale>
        <cfvo type="min"/>
        <cfvo type="percentile" val="50"/>
        <cfvo type="max"/>
        <color rgb="FFF8696B"/>
        <color rgb="FFFFEB84"/>
        <color rgb="FF63BE7B"/>
      </colorScale>
    </cfRule>
  </conditionalFormatting>
  <conditionalFormatting sqref="FF14:FF92">
    <cfRule type="colorScale" priority="523">
      <colorScale>
        <cfvo type="min"/>
        <cfvo type="percentile" val="50"/>
        <cfvo type="max"/>
        <color rgb="FFF8696B"/>
        <color rgb="FFFFEB84"/>
        <color rgb="FF63BE7B"/>
      </colorScale>
    </cfRule>
  </conditionalFormatting>
  <conditionalFormatting sqref="FJ14:FJ92">
    <cfRule type="colorScale" priority="522">
      <colorScale>
        <cfvo type="min"/>
        <cfvo type="percentile" val="50"/>
        <cfvo type="max"/>
        <color rgb="FFF8696B"/>
        <color rgb="FFFFEB84"/>
        <color rgb="FF63BE7B"/>
      </colorScale>
    </cfRule>
  </conditionalFormatting>
  <conditionalFormatting sqref="FU14:FU92">
    <cfRule type="colorScale" priority="521">
      <colorScale>
        <cfvo type="min"/>
        <cfvo type="percentile" val="50"/>
        <cfvo type="max"/>
        <color rgb="FFF8696B"/>
        <color rgb="FFFFEB84"/>
        <color rgb="FF63BE7B"/>
      </colorScale>
    </cfRule>
  </conditionalFormatting>
  <conditionalFormatting sqref="GL96:GL123">
    <cfRule type="colorScale" priority="515">
      <colorScale>
        <cfvo type="min"/>
        <cfvo type="percentile" val="50"/>
        <cfvo type="max"/>
        <color rgb="FFF8696B"/>
        <color rgb="FFFFEB84"/>
        <color rgb="FF63BE7B"/>
      </colorScale>
    </cfRule>
  </conditionalFormatting>
  <conditionalFormatting sqref="GE14:GE92">
    <cfRule type="colorScale" priority="509">
      <colorScale>
        <cfvo type="min"/>
        <cfvo type="percentile" val="50"/>
        <cfvo type="max"/>
        <color rgb="FFF8696B"/>
        <color rgb="FFFFEB84"/>
        <color rgb="FF63BE7B"/>
      </colorScale>
    </cfRule>
  </conditionalFormatting>
  <conditionalFormatting sqref="GI96:GI123 FY96:GD123">
    <cfRule type="colorScale" priority="517">
      <colorScale>
        <cfvo type="min"/>
        <cfvo type="percentile" val="50"/>
        <cfvo type="max"/>
        <color rgb="FFF8696B"/>
        <color rgb="FFFFEB84"/>
        <color rgb="FF63BE7B"/>
      </colorScale>
    </cfRule>
  </conditionalFormatting>
  <conditionalFormatting sqref="GJ96:GK123">
    <cfRule type="colorScale" priority="516">
      <colorScale>
        <cfvo type="min"/>
        <cfvo type="percentile" val="50"/>
        <cfvo type="max"/>
        <color rgb="FFF8696B"/>
        <color rgb="FFFFEB84"/>
        <color rgb="FF63BE7B"/>
      </colorScale>
    </cfRule>
  </conditionalFormatting>
  <conditionalFormatting sqref="GI15:GI24 FY82:FY92 FY15:FY24 GI82:GI92 GD15:GD24 GD82:GD92">
    <cfRule type="colorScale" priority="514">
      <colorScale>
        <cfvo type="min"/>
        <cfvo type="percentile" val="50"/>
        <cfvo type="max"/>
        <color rgb="FFF8696B"/>
        <color rgb="FFFFEB84"/>
        <color rgb="FF63BE7B"/>
      </colorScale>
    </cfRule>
  </conditionalFormatting>
  <conditionalFormatting sqref="FX96:FX123">
    <cfRule type="colorScale" priority="513">
      <colorScale>
        <cfvo type="min"/>
        <cfvo type="percentile" val="50"/>
        <cfvo type="max"/>
        <color rgb="FFF8696B"/>
        <color rgb="FFFFEB84"/>
        <color rgb="FF63BE7B"/>
      </colorScale>
    </cfRule>
  </conditionalFormatting>
  <conditionalFormatting sqref="GL14:GL92">
    <cfRule type="colorScale" priority="518">
      <colorScale>
        <cfvo type="min"/>
        <cfvo type="percentile" val="50"/>
        <cfvo type="max"/>
        <color rgb="FFF8696B"/>
        <color rgb="FFFFEB84"/>
        <color rgb="FF63BE7B"/>
      </colorScale>
    </cfRule>
  </conditionalFormatting>
  <conditionalFormatting sqref="GI25:GI81 FY25:FY81 GD25:GD81">
    <cfRule type="colorScale" priority="519">
      <colorScale>
        <cfvo type="min"/>
        <cfvo type="percentile" val="50"/>
        <cfvo type="max"/>
        <color rgb="FFF8696B"/>
        <color rgb="FFFFEB84"/>
        <color rgb="FF63BE7B"/>
      </colorScale>
    </cfRule>
  </conditionalFormatting>
  <conditionalFormatting sqref="GJ12:GK92">
    <cfRule type="colorScale" priority="520">
      <colorScale>
        <cfvo type="min"/>
        <cfvo type="percentile" val="50"/>
        <cfvo type="max"/>
        <color rgb="FFF8696B"/>
        <color rgb="FFFFEB84"/>
        <color rgb="FF63BE7B"/>
      </colorScale>
    </cfRule>
  </conditionalFormatting>
  <conditionalFormatting sqref="FY14 GD14">
    <cfRule type="colorScale" priority="512">
      <colorScale>
        <cfvo type="min"/>
        <cfvo type="percentile" val="50"/>
        <cfvo type="max"/>
        <color rgb="FFF8696B"/>
        <color rgb="FFFFEB84"/>
        <color rgb="FF63BE7B"/>
      </colorScale>
    </cfRule>
  </conditionalFormatting>
  <conditionalFormatting sqref="GI14:GI92">
    <cfRule type="colorScale" priority="511">
      <colorScale>
        <cfvo type="min"/>
        <cfvo type="percentile" val="50"/>
        <cfvo type="max"/>
        <color rgb="FFF8696B"/>
        <color rgb="FFFFEB84"/>
        <color rgb="FF63BE7B"/>
      </colorScale>
    </cfRule>
  </conditionalFormatting>
  <conditionalFormatting sqref="FX14:FX92">
    <cfRule type="colorScale" priority="510">
      <colorScale>
        <cfvo type="min"/>
        <cfvo type="percentile" val="50"/>
        <cfvo type="max"/>
        <color rgb="FFF8696B"/>
        <color rgb="FFFFEB84"/>
        <color rgb="FF63BE7B"/>
      </colorScale>
    </cfRule>
  </conditionalFormatting>
  <conditionalFormatting sqref="GM96:GN123">
    <cfRule type="colorScale" priority="508">
      <colorScale>
        <cfvo type="min"/>
        <cfvo type="percentile" val="50"/>
        <cfvo type="max"/>
        <color rgb="FFF8696B"/>
        <color rgb="FFFFEB84"/>
        <color rgb="FF63BE7B"/>
      </colorScale>
    </cfRule>
  </conditionalFormatting>
  <conditionalFormatting sqref="GM14:GM92">
    <cfRule type="colorScale" priority="507">
      <colorScale>
        <cfvo type="min"/>
        <cfvo type="percentile" val="50"/>
        <cfvo type="max"/>
        <color rgb="FF63BE7B"/>
        <color rgb="FFFFEB84"/>
        <color rgb="FFF8696B"/>
      </colorScale>
    </cfRule>
  </conditionalFormatting>
  <conditionalFormatting sqref="GE96:GF123">
    <cfRule type="colorScale" priority="506">
      <colorScale>
        <cfvo type="min"/>
        <cfvo type="percentile" val="50"/>
        <cfvo type="max"/>
        <color rgb="FFF8696B"/>
        <color rgb="FFFFEB84"/>
        <color rgb="FF63BE7B"/>
      </colorScale>
    </cfRule>
  </conditionalFormatting>
  <conditionalFormatting sqref="GG96:GH123">
    <cfRule type="colorScale" priority="505">
      <colorScale>
        <cfvo type="min"/>
        <cfvo type="percentile" val="50"/>
        <cfvo type="max"/>
        <color rgb="FFF8696B"/>
        <color rgb="FFFFEB84"/>
        <color rgb="FF63BE7B"/>
      </colorScale>
    </cfRule>
  </conditionalFormatting>
  <conditionalFormatting sqref="GM96:GN123">
    <cfRule type="colorScale" priority="504">
      <colorScale>
        <cfvo type="min"/>
        <cfvo type="percentile" val="50"/>
        <cfvo type="max"/>
        <color rgb="FF63BE7B"/>
        <color rgb="FFFFEB84"/>
        <color rgb="FFF8696B"/>
      </colorScale>
    </cfRule>
  </conditionalFormatting>
  <conditionalFormatting sqref="GG14:GH92">
    <cfRule type="colorScale" priority="503">
      <colorScale>
        <cfvo type="min"/>
        <cfvo type="percentile" val="50"/>
        <cfvo type="max"/>
        <color rgb="FFF8696B"/>
        <color rgb="FFFFEB84"/>
        <color rgb="FF63BE7B"/>
      </colorScale>
    </cfRule>
  </conditionalFormatting>
  <conditionalFormatting sqref="GI96:GI123">
    <cfRule type="colorScale" priority="502">
      <colorScale>
        <cfvo type="min"/>
        <cfvo type="percentile" val="50"/>
        <cfvo type="max"/>
        <color rgb="FFF8696B"/>
        <color rgb="FFFFEB84"/>
        <color rgb="FF63BE7B"/>
      </colorScale>
    </cfRule>
  </conditionalFormatting>
  <conditionalFormatting sqref="GQ14:GQ92">
    <cfRule type="colorScale" priority="501">
      <colorScale>
        <cfvo type="min"/>
        <cfvo type="percentile" val="50"/>
        <cfvo type="max"/>
        <color rgb="FFF8696B"/>
        <color rgb="FFFFEB84"/>
        <color rgb="FF63BE7B"/>
      </colorScale>
    </cfRule>
  </conditionalFormatting>
  <conditionalFormatting sqref="GQ96:GR123">
    <cfRule type="colorScale" priority="500">
      <colorScale>
        <cfvo type="min"/>
        <cfvo type="percentile" val="50"/>
        <cfvo type="max"/>
        <color rgb="FFF8696B"/>
        <color rgb="FFFFEB84"/>
        <color rgb="FF63BE7B"/>
      </colorScale>
    </cfRule>
  </conditionalFormatting>
  <conditionalFormatting sqref="GS14:GS92">
    <cfRule type="colorScale" priority="499">
      <colorScale>
        <cfvo type="min"/>
        <cfvo type="percentile" val="50"/>
        <cfvo type="max"/>
        <color rgb="FFF8696B"/>
        <color rgb="FFFFEB84"/>
        <color rgb="FF63BE7B"/>
      </colorScale>
    </cfRule>
  </conditionalFormatting>
  <conditionalFormatting sqref="GS96:GS123">
    <cfRule type="colorScale" priority="498">
      <colorScale>
        <cfvo type="min"/>
        <cfvo type="percentile" val="50"/>
        <cfvo type="max"/>
        <color rgb="FFF8696B"/>
        <color rgb="FFFFEB84"/>
        <color rgb="FF63BE7B"/>
      </colorScale>
    </cfRule>
  </conditionalFormatting>
  <conditionalFormatting sqref="GH2:GH10 GD2:GD10">
    <cfRule type="colorScale" priority="497">
      <colorScale>
        <cfvo type="min"/>
        <cfvo type="percentile" val="50"/>
        <cfvo type="max"/>
        <color rgb="FFF8696B"/>
        <color rgb="FFFFEB84"/>
        <color rgb="FF63BE7B"/>
      </colorScale>
    </cfRule>
  </conditionalFormatting>
  <conditionalFormatting sqref="GE2:GF10">
    <cfRule type="colorScale" priority="496">
      <colorScale>
        <cfvo type="min"/>
        <cfvo type="percentile" val="50"/>
        <cfvo type="max"/>
        <color rgb="FFF8696B"/>
        <color rgb="FFFFEB84"/>
        <color rgb="FF63BE7B"/>
      </colorScale>
    </cfRule>
  </conditionalFormatting>
  <conditionalFormatting sqref="GI2:GI10">
    <cfRule type="colorScale" priority="495">
      <colorScale>
        <cfvo type="min"/>
        <cfvo type="percentile" val="50"/>
        <cfvo type="max"/>
        <color rgb="FFF8696B"/>
        <color rgb="FFFFEB84"/>
        <color rgb="FF63BE7B"/>
      </colorScale>
    </cfRule>
  </conditionalFormatting>
  <conditionalFormatting sqref="GB14:GC92">
    <cfRule type="colorScale" priority="494">
      <colorScale>
        <cfvo type="min"/>
        <cfvo type="percentile" val="50"/>
        <cfvo type="max"/>
        <color rgb="FFF8696B"/>
        <color rgb="FFFFEB84"/>
        <color rgb="FF63BE7B"/>
      </colorScale>
    </cfRule>
  </conditionalFormatting>
  <conditionalFormatting sqref="FZ14:GA92">
    <cfRule type="colorScale" priority="493">
      <colorScale>
        <cfvo type="min"/>
        <cfvo type="percentile" val="50"/>
        <cfvo type="max"/>
        <color rgb="FFF8696B"/>
        <color rgb="FFFFEB84"/>
        <color rgb="FF63BE7B"/>
      </colorScale>
    </cfRule>
  </conditionalFormatting>
  <conditionalFormatting sqref="GF14:GF92">
    <cfRule type="colorScale" priority="492">
      <colorScale>
        <cfvo type="min"/>
        <cfvo type="percentile" val="50"/>
        <cfvo type="max"/>
        <color rgb="FFF8696B"/>
        <color rgb="FFFFEB84"/>
        <color rgb="FF63BE7B"/>
      </colorScale>
    </cfRule>
  </conditionalFormatting>
  <conditionalFormatting sqref="GR14:GR92">
    <cfRule type="colorScale" priority="491">
      <colorScale>
        <cfvo type="min"/>
        <cfvo type="percentile" val="50"/>
        <cfvo type="max"/>
        <color rgb="FFF8696B"/>
        <color rgb="FFFFEB84"/>
        <color rgb="FF63BE7B"/>
      </colorScale>
    </cfRule>
  </conditionalFormatting>
  <conditionalFormatting sqref="FZ14:FZ92">
    <cfRule type="colorScale" priority="490">
      <colorScale>
        <cfvo type="min"/>
        <cfvo type="percentile" val="50"/>
        <cfvo type="max"/>
        <color rgb="FFF8696B"/>
        <color rgb="FFFFEB84"/>
        <color rgb="FF63BE7B"/>
      </colorScale>
    </cfRule>
  </conditionalFormatting>
  <conditionalFormatting sqref="FY14:FY92">
    <cfRule type="colorScale" priority="489">
      <colorScale>
        <cfvo type="min"/>
        <cfvo type="percentile" val="50"/>
        <cfvo type="max"/>
        <color rgb="FFF8696B"/>
        <color rgb="FFFFEB84"/>
        <color rgb="FF63BE7B"/>
      </colorScale>
    </cfRule>
  </conditionalFormatting>
  <conditionalFormatting sqref="GT14:GT92">
    <cfRule type="colorScale" priority="488">
      <colorScale>
        <cfvo type="min"/>
        <cfvo type="percentile" val="50"/>
        <cfvo type="max"/>
        <color rgb="FFF8696B"/>
        <color rgb="FFFFEB84"/>
        <color rgb="FF63BE7B"/>
      </colorScale>
    </cfRule>
  </conditionalFormatting>
  <conditionalFormatting sqref="GT96:GT123">
    <cfRule type="colorScale" priority="487">
      <colorScale>
        <cfvo type="min"/>
        <cfvo type="percentile" val="50"/>
        <cfvo type="max"/>
        <color rgb="FFF8696B"/>
        <color rgb="FFFFEB84"/>
        <color rgb="FF63BE7B"/>
      </colorScale>
    </cfRule>
  </conditionalFormatting>
  <conditionalFormatting sqref="HJ96:HJ123">
    <cfRule type="colorScale" priority="481">
      <colorScale>
        <cfvo type="min"/>
        <cfvo type="percentile" val="50"/>
        <cfvo type="max"/>
        <color rgb="FFF8696B"/>
        <color rgb="FFFFEB84"/>
        <color rgb="FF63BE7B"/>
      </colorScale>
    </cfRule>
  </conditionalFormatting>
  <conditionalFormatting sqref="HC14:HC92">
    <cfRule type="colorScale" priority="475">
      <colorScale>
        <cfvo type="min"/>
        <cfvo type="percentile" val="50"/>
        <cfvo type="max"/>
        <color rgb="FFF8696B"/>
        <color rgb="FFFFEB84"/>
        <color rgb="FF63BE7B"/>
      </colorScale>
    </cfRule>
  </conditionalFormatting>
  <conditionalFormatting sqref="HG96:HG123 GW96:HB123">
    <cfRule type="colorScale" priority="483">
      <colorScale>
        <cfvo type="min"/>
        <cfvo type="percentile" val="50"/>
        <cfvo type="max"/>
        <color rgb="FFF8696B"/>
        <color rgb="FFFFEB84"/>
        <color rgb="FF63BE7B"/>
      </colorScale>
    </cfRule>
  </conditionalFormatting>
  <conditionalFormatting sqref="HH96:HI123">
    <cfRule type="colorScale" priority="482">
      <colorScale>
        <cfvo type="min"/>
        <cfvo type="percentile" val="50"/>
        <cfvo type="max"/>
        <color rgb="FFF8696B"/>
        <color rgb="FFFFEB84"/>
        <color rgb="FF63BE7B"/>
      </colorScale>
    </cfRule>
  </conditionalFormatting>
  <conditionalFormatting sqref="HG15:HG24 GW82:GW92 GW15:GW24 HG82:HG92 HB15:HB24 HB82:HB92">
    <cfRule type="colorScale" priority="480">
      <colorScale>
        <cfvo type="min"/>
        <cfvo type="percentile" val="50"/>
        <cfvo type="max"/>
        <color rgb="FFF8696B"/>
        <color rgb="FFFFEB84"/>
        <color rgb="FF63BE7B"/>
      </colorScale>
    </cfRule>
  </conditionalFormatting>
  <conditionalFormatting sqref="GV96:GV123">
    <cfRule type="colorScale" priority="479">
      <colorScale>
        <cfvo type="min"/>
        <cfvo type="percentile" val="50"/>
        <cfvo type="max"/>
        <color rgb="FFF8696B"/>
        <color rgb="FFFFEB84"/>
        <color rgb="FF63BE7B"/>
      </colorScale>
    </cfRule>
  </conditionalFormatting>
  <conditionalFormatting sqref="HJ14:HJ92">
    <cfRule type="colorScale" priority="484">
      <colorScale>
        <cfvo type="min"/>
        <cfvo type="percentile" val="50"/>
        <cfvo type="max"/>
        <color rgb="FFF8696B"/>
        <color rgb="FFFFEB84"/>
        <color rgb="FF63BE7B"/>
      </colorScale>
    </cfRule>
  </conditionalFormatting>
  <conditionalFormatting sqref="HG25:HG81 GW25:GW81 HB25:HB81">
    <cfRule type="colorScale" priority="485">
      <colorScale>
        <cfvo type="min"/>
        <cfvo type="percentile" val="50"/>
        <cfvo type="max"/>
        <color rgb="FFF8696B"/>
        <color rgb="FFFFEB84"/>
        <color rgb="FF63BE7B"/>
      </colorScale>
    </cfRule>
  </conditionalFormatting>
  <conditionalFormatting sqref="HH12:HI92">
    <cfRule type="colorScale" priority="486">
      <colorScale>
        <cfvo type="min"/>
        <cfvo type="percentile" val="50"/>
        <cfvo type="max"/>
        <color rgb="FFF8696B"/>
        <color rgb="FFFFEB84"/>
        <color rgb="FF63BE7B"/>
      </colorScale>
    </cfRule>
  </conditionalFormatting>
  <conditionalFormatting sqref="GW14 HB14">
    <cfRule type="colorScale" priority="478">
      <colorScale>
        <cfvo type="min"/>
        <cfvo type="percentile" val="50"/>
        <cfvo type="max"/>
        <color rgb="FFF8696B"/>
        <color rgb="FFFFEB84"/>
        <color rgb="FF63BE7B"/>
      </colorScale>
    </cfRule>
  </conditionalFormatting>
  <conditionalFormatting sqref="HG14:HG92">
    <cfRule type="colorScale" priority="477">
      <colorScale>
        <cfvo type="min"/>
        <cfvo type="percentile" val="50"/>
        <cfvo type="max"/>
        <color rgb="FFF8696B"/>
        <color rgb="FFFFEB84"/>
        <color rgb="FF63BE7B"/>
      </colorScale>
    </cfRule>
  </conditionalFormatting>
  <conditionalFormatting sqref="GV14:GV92">
    <cfRule type="colorScale" priority="476">
      <colorScale>
        <cfvo type="min"/>
        <cfvo type="percentile" val="50"/>
        <cfvo type="max"/>
        <color rgb="FFF8696B"/>
        <color rgb="FFFFEB84"/>
        <color rgb="FF63BE7B"/>
      </colorScale>
    </cfRule>
  </conditionalFormatting>
  <conditionalFormatting sqref="HK96:HL123">
    <cfRule type="colorScale" priority="474">
      <colorScale>
        <cfvo type="min"/>
        <cfvo type="percentile" val="50"/>
        <cfvo type="max"/>
        <color rgb="FFF8696B"/>
        <color rgb="FFFFEB84"/>
        <color rgb="FF63BE7B"/>
      </colorScale>
    </cfRule>
  </conditionalFormatting>
  <conditionalFormatting sqref="HK14:HK92">
    <cfRule type="colorScale" priority="473">
      <colorScale>
        <cfvo type="min"/>
        <cfvo type="percentile" val="50"/>
        <cfvo type="max"/>
        <color rgb="FF63BE7B"/>
        <color rgb="FFFFEB84"/>
        <color rgb="FFF8696B"/>
      </colorScale>
    </cfRule>
  </conditionalFormatting>
  <conditionalFormatting sqref="HC96:HD123">
    <cfRule type="colorScale" priority="472">
      <colorScale>
        <cfvo type="min"/>
        <cfvo type="percentile" val="50"/>
        <cfvo type="max"/>
        <color rgb="FFF8696B"/>
        <color rgb="FFFFEB84"/>
        <color rgb="FF63BE7B"/>
      </colorScale>
    </cfRule>
  </conditionalFormatting>
  <conditionalFormatting sqref="HE96:HF123">
    <cfRule type="colorScale" priority="471">
      <colorScale>
        <cfvo type="min"/>
        <cfvo type="percentile" val="50"/>
        <cfvo type="max"/>
        <color rgb="FFF8696B"/>
        <color rgb="FFFFEB84"/>
        <color rgb="FF63BE7B"/>
      </colorScale>
    </cfRule>
  </conditionalFormatting>
  <conditionalFormatting sqref="HK96:HL123">
    <cfRule type="colorScale" priority="470">
      <colorScale>
        <cfvo type="min"/>
        <cfvo type="percentile" val="50"/>
        <cfvo type="max"/>
        <color rgb="FF63BE7B"/>
        <color rgb="FFFFEB84"/>
        <color rgb="FFF8696B"/>
      </colorScale>
    </cfRule>
  </conditionalFormatting>
  <conditionalFormatting sqref="HE14:HF92">
    <cfRule type="colorScale" priority="469">
      <colorScale>
        <cfvo type="min"/>
        <cfvo type="percentile" val="50"/>
        <cfvo type="max"/>
        <color rgb="FFF8696B"/>
        <color rgb="FFFFEB84"/>
        <color rgb="FF63BE7B"/>
      </colorScale>
    </cfRule>
  </conditionalFormatting>
  <conditionalFormatting sqref="HG96:HG123">
    <cfRule type="colorScale" priority="468">
      <colorScale>
        <cfvo type="min"/>
        <cfvo type="percentile" val="50"/>
        <cfvo type="max"/>
        <color rgb="FFF8696B"/>
        <color rgb="FFFFEB84"/>
        <color rgb="FF63BE7B"/>
      </colorScale>
    </cfRule>
  </conditionalFormatting>
  <conditionalFormatting sqref="HO14:HO92">
    <cfRule type="colorScale" priority="467">
      <colorScale>
        <cfvo type="min"/>
        <cfvo type="percentile" val="50"/>
        <cfvo type="max"/>
        <color rgb="FFF8696B"/>
        <color rgb="FFFFEB84"/>
        <color rgb="FF63BE7B"/>
      </colorScale>
    </cfRule>
  </conditionalFormatting>
  <conditionalFormatting sqref="HO96:HP123">
    <cfRule type="colorScale" priority="466">
      <colorScale>
        <cfvo type="min"/>
        <cfvo type="percentile" val="50"/>
        <cfvo type="max"/>
        <color rgb="FFF8696B"/>
        <color rgb="FFFFEB84"/>
        <color rgb="FF63BE7B"/>
      </colorScale>
    </cfRule>
  </conditionalFormatting>
  <conditionalFormatting sqref="HQ14:HQ92">
    <cfRule type="colorScale" priority="465">
      <colorScale>
        <cfvo type="min"/>
        <cfvo type="percentile" val="50"/>
        <cfvo type="max"/>
        <color rgb="FFF8696B"/>
        <color rgb="FFFFEB84"/>
        <color rgb="FF63BE7B"/>
      </colorScale>
    </cfRule>
  </conditionalFormatting>
  <conditionalFormatting sqref="HQ96:HQ123">
    <cfRule type="colorScale" priority="464">
      <colorScale>
        <cfvo type="min"/>
        <cfvo type="percentile" val="50"/>
        <cfvo type="max"/>
        <color rgb="FFF8696B"/>
        <color rgb="FFFFEB84"/>
        <color rgb="FF63BE7B"/>
      </colorScale>
    </cfRule>
  </conditionalFormatting>
  <conditionalFormatting sqref="HF2:HF10 HB2:HB10">
    <cfRule type="colorScale" priority="463">
      <colorScale>
        <cfvo type="min"/>
        <cfvo type="percentile" val="50"/>
        <cfvo type="max"/>
        <color rgb="FFF8696B"/>
        <color rgb="FFFFEB84"/>
        <color rgb="FF63BE7B"/>
      </colorScale>
    </cfRule>
  </conditionalFormatting>
  <conditionalFormatting sqref="HC2:HD10">
    <cfRule type="colorScale" priority="462">
      <colorScale>
        <cfvo type="min"/>
        <cfvo type="percentile" val="50"/>
        <cfvo type="max"/>
        <color rgb="FFF8696B"/>
        <color rgb="FFFFEB84"/>
        <color rgb="FF63BE7B"/>
      </colorScale>
    </cfRule>
  </conditionalFormatting>
  <conditionalFormatting sqref="HG2:HG10">
    <cfRule type="colorScale" priority="461">
      <colorScale>
        <cfvo type="min"/>
        <cfvo type="percentile" val="50"/>
        <cfvo type="max"/>
        <color rgb="FFF8696B"/>
        <color rgb="FFFFEB84"/>
        <color rgb="FF63BE7B"/>
      </colorScale>
    </cfRule>
  </conditionalFormatting>
  <conditionalFormatting sqref="GZ14:HA92">
    <cfRule type="colorScale" priority="460">
      <colorScale>
        <cfvo type="min"/>
        <cfvo type="percentile" val="50"/>
        <cfvo type="max"/>
        <color rgb="FFF8696B"/>
        <color rgb="FFFFEB84"/>
        <color rgb="FF63BE7B"/>
      </colorScale>
    </cfRule>
  </conditionalFormatting>
  <conditionalFormatting sqref="GX14:GY92">
    <cfRule type="colorScale" priority="459">
      <colorScale>
        <cfvo type="min"/>
        <cfvo type="percentile" val="50"/>
        <cfvo type="max"/>
        <color rgb="FFF8696B"/>
        <color rgb="FFFFEB84"/>
        <color rgb="FF63BE7B"/>
      </colorScale>
    </cfRule>
  </conditionalFormatting>
  <conditionalFormatting sqref="HD14:HD92">
    <cfRule type="colorScale" priority="458">
      <colorScale>
        <cfvo type="min"/>
        <cfvo type="percentile" val="50"/>
        <cfvo type="max"/>
        <color rgb="FFF8696B"/>
        <color rgb="FFFFEB84"/>
        <color rgb="FF63BE7B"/>
      </colorScale>
    </cfRule>
  </conditionalFormatting>
  <conditionalFormatting sqref="HP14:HP92">
    <cfRule type="colorScale" priority="457">
      <colorScale>
        <cfvo type="min"/>
        <cfvo type="percentile" val="50"/>
        <cfvo type="max"/>
        <color rgb="FFF8696B"/>
        <color rgb="FFFFEB84"/>
        <color rgb="FF63BE7B"/>
      </colorScale>
    </cfRule>
  </conditionalFormatting>
  <conditionalFormatting sqref="GX14:GX92">
    <cfRule type="colorScale" priority="456">
      <colorScale>
        <cfvo type="min"/>
        <cfvo type="percentile" val="50"/>
        <cfvo type="max"/>
        <color rgb="FFF8696B"/>
        <color rgb="FFFFEB84"/>
        <color rgb="FF63BE7B"/>
      </colorScale>
    </cfRule>
  </conditionalFormatting>
  <conditionalFormatting sqref="GW14:GW92">
    <cfRule type="colorScale" priority="455">
      <colorScale>
        <cfvo type="min"/>
        <cfvo type="percentile" val="50"/>
        <cfvo type="max"/>
        <color rgb="FFF8696B"/>
        <color rgb="FFFFEB84"/>
        <color rgb="FF63BE7B"/>
      </colorScale>
    </cfRule>
  </conditionalFormatting>
  <conditionalFormatting sqref="HR14:HR92">
    <cfRule type="colorScale" priority="454">
      <colorScale>
        <cfvo type="min"/>
        <cfvo type="percentile" val="50"/>
        <cfvo type="max"/>
        <color rgb="FFF8696B"/>
        <color rgb="FFFFEB84"/>
        <color rgb="FF63BE7B"/>
      </colorScale>
    </cfRule>
  </conditionalFormatting>
  <conditionalFormatting sqref="HR96:HR123">
    <cfRule type="colorScale" priority="453">
      <colorScale>
        <cfvo type="min"/>
        <cfvo type="percentile" val="50"/>
        <cfvo type="max"/>
        <color rgb="FFF8696B"/>
        <color rgb="FFFFEB84"/>
        <color rgb="FF63BE7B"/>
      </colorScale>
    </cfRule>
  </conditionalFormatting>
  <conditionalFormatting sqref="GN2:GN9">
    <cfRule type="colorScale" priority="452">
      <colorScale>
        <cfvo type="min"/>
        <cfvo type="percentile" val="50"/>
        <cfvo type="max"/>
        <color rgb="FFF8696B"/>
        <color rgb="FFFFEB84"/>
        <color rgb="FF63BE7B"/>
      </colorScale>
    </cfRule>
  </conditionalFormatting>
  <conditionalFormatting sqref="GP2:GP9">
    <cfRule type="colorScale" priority="451">
      <colorScale>
        <cfvo type="min"/>
        <cfvo type="percentile" val="50"/>
        <cfvo type="max"/>
        <color rgb="FFF8696B"/>
        <color rgb="FFFFEB84"/>
        <color rgb="FF63BE7B"/>
      </colorScale>
    </cfRule>
  </conditionalFormatting>
  <conditionalFormatting sqref="HL2:HL9">
    <cfRule type="colorScale" priority="450">
      <colorScale>
        <cfvo type="min"/>
        <cfvo type="percentile" val="50"/>
        <cfvo type="max"/>
        <color rgb="FFF8696B"/>
        <color rgb="FFFFEB84"/>
        <color rgb="FF63BE7B"/>
      </colorScale>
    </cfRule>
  </conditionalFormatting>
  <conditionalFormatting sqref="HN2:HN9">
    <cfRule type="colorScale" priority="449">
      <colorScale>
        <cfvo type="min"/>
        <cfvo type="percentile" val="50"/>
        <cfvo type="max"/>
        <color rgb="FFF8696B"/>
        <color rgb="FFFFEB84"/>
        <color rgb="FF63BE7B"/>
      </colorScale>
    </cfRule>
  </conditionalFormatting>
  <conditionalFormatting sqref="IH96:IH123">
    <cfRule type="colorScale" priority="443">
      <colorScale>
        <cfvo type="min"/>
        <cfvo type="percentile" val="50"/>
        <cfvo type="max"/>
        <color rgb="FFF8696B"/>
        <color rgb="FFFFEB84"/>
        <color rgb="FF63BE7B"/>
      </colorScale>
    </cfRule>
  </conditionalFormatting>
  <conditionalFormatting sqref="IA14:IA92">
    <cfRule type="colorScale" priority="437">
      <colorScale>
        <cfvo type="min"/>
        <cfvo type="percentile" val="50"/>
        <cfvo type="max"/>
        <color rgb="FFF8696B"/>
        <color rgb="FFFFEB84"/>
        <color rgb="FF63BE7B"/>
      </colorScale>
    </cfRule>
  </conditionalFormatting>
  <conditionalFormatting sqref="IE96:IE123 HU96:HZ123">
    <cfRule type="colorScale" priority="445">
      <colorScale>
        <cfvo type="min"/>
        <cfvo type="percentile" val="50"/>
        <cfvo type="max"/>
        <color rgb="FFF8696B"/>
        <color rgb="FFFFEB84"/>
        <color rgb="FF63BE7B"/>
      </colorScale>
    </cfRule>
  </conditionalFormatting>
  <conditionalFormatting sqref="IF96:IG123">
    <cfRule type="colorScale" priority="444">
      <colorScale>
        <cfvo type="min"/>
        <cfvo type="percentile" val="50"/>
        <cfvo type="max"/>
        <color rgb="FFF8696B"/>
        <color rgb="FFFFEB84"/>
        <color rgb="FF63BE7B"/>
      </colorScale>
    </cfRule>
  </conditionalFormatting>
  <conditionalFormatting sqref="IE15:IE24 HU82:HU92 HU15:HU24 IE82:IE92 HZ15:HZ24 HZ82:HZ92">
    <cfRule type="colorScale" priority="442">
      <colorScale>
        <cfvo type="min"/>
        <cfvo type="percentile" val="50"/>
        <cfvo type="max"/>
        <color rgb="FFF8696B"/>
        <color rgb="FFFFEB84"/>
        <color rgb="FF63BE7B"/>
      </colorScale>
    </cfRule>
  </conditionalFormatting>
  <conditionalFormatting sqref="HT96:HT123">
    <cfRule type="colorScale" priority="441">
      <colorScale>
        <cfvo type="min"/>
        <cfvo type="percentile" val="50"/>
        <cfvo type="max"/>
        <color rgb="FFF8696B"/>
        <color rgb="FFFFEB84"/>
        <color rgb="FF63BE7B"/>
      </colorScale>
    </cfRule>
  </conditionalFormatting>
  <conditionalFormatting sqref="IH14:IH92">
    <cfRule type="colorScale" priority="446">
      <colorScale>
        <cfvo type="min"/>
        <cfvo type="percentile" val="50"/>
        <cfvo type="max"/>
        <color rgb="FFF8696B"/>
        <color rgb="FFFFEB84"/>
        <color rgb="FF63BE7B"/>
      </colorScale>
    </cfRule>
  </conditionalFormatting>
  <conditionalFormatting sqref="IE25:IE81 HU25:HU81 HZ25:HZ81">
    <cfRule type="colorScale" priority="447">
      <colorScale>
        <cfvo type="min"/>
        <cfvo type="percentile" val="50"/>
        <cfvo type="max"/>
        <color rgb="FFF8696B"/>
        <color rgb="FFFFEB84"/>
        <color rgb="FF63BE7B"/>
      </colorScale>
    </cfRule>
  </conditionalFormatting>
  <conditionalFormatting sqref="IF12:IG13 IG14:IG92">
    <cfRule type="colorScale" priority="448">
      <colorScale>
        <cfvo type="min"/>
        <cfvo type="percentile" val="50"/>
        <cfvo type="max"/>
        <color rgb="FFF8696B"/>
        <color rgb="FFFFEB84"/>
        <color rgb="FF63BE7B"/>
      </colorScale>
    </cfRule>
  </conditionalFormatting>
  <conditionalFormatting sqref="HU14 HZ14">
    <cfRule type="colorScale" priority="440">
      <colorScale>
        <cfvo type="min"/>
        <cfvo type="percentile" val="50"/>
        <cfvo type="max"/>
        <color rgb="FFF8696B"/>
        <color rgb="FFFFEB84"/>
        <color rgb="FF63BE7B"/>
      </colorScale>
    </cfRule>
  </conditionalFormatting>
  <conditionalFormatting sqref="IE14:IE92">
    <cfRule type="colorScale" priority="439">
      <colorScale>
        <cfvo type="min"/>
        <cfvo type="percentile" val="50"/>
        <cfvo type="max"/>
        <color rgb="FFF8696B"/>
        <color rgb="FFFFEB84"/>
        <color rgb="FF63BE7B"/>
      </colorScale>
    </cfRule>
  </conditionalFormatting>
  <conditionalFormatting sqref="HT14:HT92">
    <cfRule type="colorScale" priority="438">
      <colorScale>
        <cfvo type="min"/>
        <cfvo type="percentile" val="50"/>
        <cfvo type="max"/>
        <color rgb="FFF8696B"/>
        <color rgb="FFFFEB84"/>
        <color rgb="FF63BE7B"/>
      </colorScale>
    </cfRule>
  </conditionalFormatting>
  <conditionalFormatting sqref="II96:IJ123">
    <cfRule type="colorScale" priority="436">
      <colorScale>
        <cfvo type="min"/>
        <cfvo type="percentile" val="50"/>
        <cfvo type="max"/>
        <color rgb="FFF8696B"/>
        <color rgb="FFFFEB84"/>
        <color rgb="FF63BE7B"/>
      </colorScale>
    </cfRule>
  </conditionalFormatting>
  <conditionalFormatting sqref="II14:II92">
    <cfRule type="colorScale" priority="435">
      <colorScale>
        <cfvo type="min"/>
        <cfvo type="percentile" val="50"/>
        <cfvo type="max"/>
        <color rgb="FF63BE7B"/>
        <color rgb="FFFFEB84"/>
        <color rgb="FFF8696B"/>
      </colorScale>
    </cfRule>
  </conditionalFormatting>
  <conditionalFormatting sqref="IA96:IB123">
    <cfRule type="colorScale" priority="434">
      <colorScale>
        <cfvo type="min"/>
        <cfvo type="percentile" val="50"/>
        <cfvo type="max"/>
        <color rgb="FFF8696B"/>
        <color rgb="FFFFEB84"/>
        <color rgb="FF63BE7B"/>
      </colorScale>
    </cfRule>
  </conditionalFormatting>
  <conditionalFormatting sqref="IC96:ID123">
    <cfRule type="colorScale" priority="433">
      <colorScale>
        <cfvo type="min"/>
        <cfvo type="percentile" val="50"/>
        <cfvo type="max"/>
        <color rgb="FFF8696B"/>
        <color rgb="FFFFEB84"/>
        <color rgb="FF63BE7B"/>
      </colorScale>
    </cfRule>
  </conditionalFormatting>
  <conditionalFormatting sqref="II96:IJ123">
    <cfRule type="colorScale" priority="432">
      <colorScale>
        <cfvo type="min"/>
        <cfvo type="percentile" val="50"/>
        <cfvo type="max"/>
        <color rgb="FF63BE7B"/>
        <color rgb="FFFFEB84"/>
        <color rgb="FFF8696B"/>
      </colorScale>
    </cfRule>
  </conditionalFormatting>
  <conditionalFormatting sqref="IC14:ID92">
    <cfRule type="colorScale" priority="431">
      <colorScale>
        <cfvo type="min"/>
        <cfvo type="percentile" val="50"/>
        <cfvo type="max"/>
        <color rgb="FFF8696B"/>
        <color rgb="FFFFEB84"/>
        <color rgb="FF63BE7B"/>
      </colorScale>
    </cfRule>
  </conditionalFormatting>
  <conditionalFormatting sqref="IE96:IE123">
    <cfRule type="colorScale" priority="430">
      <colorScale>
        <cfvo type="min"/>
        <cfvo type="percentile" val="50"/>
        <cfvo type="max"/>
        <color rgb="FFF8696B"/>
        <color rgb="FFFFEB84"/>
        <color rgb="FF63BE7B"/>
      </colorScale>
    </cfRule>
  </conditionalFormatting>
  <conditionalFormatting sqref="IN14:IO92">
    <cfRule type="colorScale" priority="429">
      <colorScale>
        <cfvo type="min"/>
        <cfvo type="percentile" val="50"/>
        <cfvo type="max"/>
        <color rgb="FFF8696B"/>
        <color rgb="FFFFEB84"/>
        <color rgb="FF63BE7B"/>
      </colorScale>
    </cfRule>
  </conditionalFormatting>
  <conditionalFormatting sqref="IN96:IP123">
    <cfRule type="colorScale" priority="428">
      <colorScale>
        <cfvo type="min"/>
        <cfvo type="percentile" val="50"/>
        <cfvo type="max"/>
        <color rgb="FFF8696B"/>
        <color rgb="FFFFEB84"/>
        <color rgb="FF63BE7B"/>
      </colorScale>
    </cfRule>
  </conditionalFormatting>
  <conditionalFormatting sqref="IQ14:IQ92">
    <cfRule type="colorScale" priority="427">
      <colorScale>
        <cfvo type="min"/>
        <cfvo type="percentile" val="50"/>
        <cfvo type="max"/>
        <color rgb="FFF8696B"/>
        <color rgb="FFFFEB84"/>
        <color rgb="FF63BE7B"/>
      </colorScale>
    </cfRule>
  </conditionalFormatting>
  <conditionalFormatting sqref="IQ96:IQ123">
    <cfRule type="colorScale" priority="426">
      <colorScale>
        <cfvo type="min"/>
        <cfvo type="percentile" val="50"/>
        <cfvo type="max"/>
        <color rgb="FFF8696B"/>
        <color rgb="FFFFEB84"/>
        <color rgb="FF63BE7B"/>
      </colorScale>
    </cfRule>
  </conditionalFormatting>
  <conditionalFormatting sqref="ID2:ID10 HZ2:HZ10">
    <cfRule type="colorScale" priority="425">
      <colorScale>
        <cfvo type="min"/>
        <cfvo type="percentile" val="50"/>
        <cfvo type="max"/>
        <color rgb="FFF8696B"/>
        <color rgb="FFFFEB84"/>
        <color rgb="FF63BE7B"/>
      </colorScale>
    </cfRule>
  </conditionalFormatting>
  <conditionalFormatting sqref="IA2:IB10">
    <cfRule type="colorScale" priority="424">
      <colorScale>
        <cfvo type="min"/>
        <cfvo type="percentile" val="50"/>
        <cfvo type="max"/>
        <color rgb="FFF8696B"/>
        <color rgb="FFFFEB84"/>
        <color rgb="FF63BE7B"/>
      </colorScale>
    </cfRule>
  </conditionalFormatting>
  <conditionalFormatting sqref="IE2:IE10">
    <cfRule type="colorScale" priority="423">
      <colorScale>
        <cfvo type="min"/>
        <cfvo type="percentile" val="50"/>
        <cfvo type="max"/>
        <color rgb="FFF8696B"/>
        <color rgb="FFFFEB84"/>
        <color rgb="FF63BE7B"/>
      </colorScale>
    </cfRule>
  </conditionalFormatting>
  <conditionalFormatting sqref="HX14:HY92">
    <cfRule type="colorScale" priority="422">
      <colorScale>
        <cfvo type="min"/>
        <cfvo type="percentile" val="50"/>
        <cfvo type="max"/>
        <color rgb="FFF8696B"/>
        <color rgb="FFFFEB84"/>
        <color rgb="FF63BE7B"/>
      </colorScale>
    </cfRule>
  </conditionalFormatting>
  <conditionalFormatting sqref="HV14:HW92">
    <cfRule type="colorScale" priority="421">
      <colorScale>
        <cfvo type="min"/>
        <cfvo type="percentile" val="50"/>
        <cfvo type="max"/>
        <color rgb="FFF8696B"/>
        <color rgb="FFFFEB84"/>
        <color rgb="FF63BE7B"/>
      </colorScale>
    </cfRule>
  </conditionalFormatting>
  <conditionalFormatting sqref="IB14:IB92">
    <cfRule type="colorScale" priority="420">
      <colorScale>
        <cfvo type="min"/>
        <cfvo type="percentile" val="50"/>
        <cfvo type="max"/>
        <color rgb="FFF8696B"/>
        <color rgb="FFFFEB84"/>
        <color rgb="FF63BE7B"/>
      </colorScale>
    </cfRule>
  </conditionalFormatting>
  <conditionalFormatting sqref="IP14:IP92">
    <cfRule type="colorScale" priority="419">
      <colorScale>
        <cfvo type="min"/>
        <cfvo type="percentile" val="50"/>
        <cfvo type="max"/>
        <color rgb="FFF8696B"/>
        <color rgb="FFFFEB84"/>
        <color rgb="FF63BE7B"/>
      </colorScale>
    </cfRule>
  </conditionalFormatting>
  <conditionalFormatting sqref="HV14:HV92">
    <cfRule type="colorScale" priority="418">
      <colorScale>
        <cfvo type="min"/>
        <cfvo type="percentile" val="50"/>
        <cfvo type="max"/>
        <color rgb="FFF8696B"/>
        <color rgb="FFFFEB84"/>
        <color rgb="FF63BE7B"/>
      </colorScale>
    </cfRule>
  </conditionalFormatting>
  <conditionalFormatting sqref="HU14:HU92">
    <cfRule type="colorScale" priority="417">
      <colorScale>
        <cfvo type="min"/>
        <cfvo type="percentile" val="50"/>
        <cfvo type="max"/>
        <color rgb="FFF8696B"/>
        <color rgb="FFFFEB84"/>
        <color rgb="FF63BE7B"/>
      </colorScale>
    </cfRule>
  </conditionalFormatting>
  <conditionalFormatting sqref="IR14:IR92">
    <cfRule type="colorScale" priority="416">
      <colorScale>
        <cfvo type="min"/>
        <cfvo type="percentile" val="50"/>
        <cfvo type="max"/>
        <color rgb="FFF8696B"/>
        <color rgb="FFFFEB84"/>
        <color rgb="FF63BE7B"/>
      </colorScale>
    </cfRule>
  </conditionalFormatting>
  <conditionalFormatting sqref="IR96:IR123">
    <cfRule type="colorScale" priority="415">
      <colorScale>
        <cfvo type="min"/>
        <cfvo type="percentile" val="50"/>
        <cfvo type="max"/>
        <color rgb="FFF8696B"/>
        <color rgb="FFFFEB84"/>
        <color rgb="FF63BE7B"/>
      </colorScale>
    </cfRule>
  </conditionalFormatting>
  <conditionalFormatting sqref="II2:II9">
    <cfRule type="colorScale" priority="414">
      <colorScale>
        <cfvo type="min"/>
        <cfvo type="percentile" val="50"/>
        <cfvo type="max"/>
        <color rgb="FFF8696B"/>
        <color rgb="FFFFEB84"/>
        <color rgb="FF63BE7B"/>
      </colorScale>
    </cfRule>
  </conditionalFormatting>
  <conditionalFormatting sqref="IM2:IM9">
    <cfRule type="colorScale" priority="413">
      <colorScale>
        <cfvo type="min"/>
        <cfvo type="percentile" val="50"/>
        <cfvo type="max"/>
        <color rgb="FFF8696B"/>
        <color rgb="FFFFEB84"/>
        <color rgb="FF63BE7B"/>
      </colorScale>
    </cfRule>
  </conditionalFormatting>
  <conditionalFormatting sqref="HH14:HH92">
    <cfRule type="colorScale" priority="412">
      <colorScale>
        <cfvo type="min"/>
        <cfvo type="percentile" val="50"/>
        <cfvo type="max"/>
        <color rgb="FFF8696B"/>
        <color rgb="FFFFEB84"/>
        <color rgb="FF63BE7B"/>
      </colorScale>
    </cfRule>
  </conditionalFormatting>
  <conditionalFormatting sqref="IF14:IF92">
    <cfRule type="colorScale" priority="411">
      <colorScale>
        <cfvo type="min"/>
        <cfvo type="percentile" val="50"/>
        <cfvo type="max"/>
        <color rgb="FFF8696B"/>
        <color rgb="FFFFEB84"/>
        <color rgb="FF63BE7B"/>
      </colorScale>
    </cfRule>
  </conditionalFormatting>
  <conditionalFormatting sqref="IF14:IF92">
    <cfRule type="colorScale" priority="410">
      <colorScale>
        <cfvo type="min"/>
        <cfvo type="percentile" val="50"/>
        <cfvo type="max"/>
        <color rgb="FFF8696B"/>
        <color rgb="FFFFEB84"/>
        <color rgb="FF63BE7B"/>
      </colorScale>
    </cfRule>
  </conditionalFormatting>
  <conditionalFormatting sqref="JH96:JH123">
    <cfRule type="colorScale" priority="366">
      <colorScale>
        <cfvo type="min"/>
        <cfvo type="percentile" val="50"/>
        <cfvo type="max"/>
        <color rgb="FFF8696B"/>
        <color rgb="FFFFEB84"/>
        <color rgb="FF63BE7B"/>
      </colorScale>
    </cfRule>
  </conditionalFormatting>
  <conditionalFormatting sqref="JA14:JA92">
    <cfRule type="colorScale" priority="360">
      <colorScale>
        <cfvo type="min"/>
        <cfvo type="percentile" val="50"/>
        <cfvo type="max"/>
        <color rgb="FFF8696B"/>
        <color rgb="FFFFEB84"/>
        <color rgb="FF63BE7B"/>
      </colorScale>
    </cfRule>
  </conditionalFormatting>
  <conditionalFormatting sqref="JE96:JE123 IU96:IZ123">
    <cfRule type="colorScale" priority="368">
      <colorScale>
        <cfvo type="min"/>
        <cfvo type="percentile" val="50"/>
        <cfvo type="max"/>
        <color rgb="FFF8696B"/>
        <color rgb="FFFFEB84"/>
        <color rgb="FF63BE7B"/>
      </colorScale>
    </cfRule>
  </conditionalFormatting>
  <conditionalFormatting sqref="JF96:JG123">
    <cfRule type="colorScale" priority="367">
      <colorScale>
        <cfvo type="min"/>
        <cfvo type="percentile" val="50"/>
        <cfvo type="max"/>
        <color rgb="FFF8696B"/>
        <color rgb="FFFFEB84"/>
        <color rgb="FF63BE7B"/>
      </colorScale>
    </cfRule>
  </conditionalFormatting>
  <conditionalFormatting sqref="JE15:JE24 IU82:IU92 IU15:IU24 JE82:JE92 IZ15:IZ24 IZ82:IZ92">
    <cfRule type="colorScale" priority="365">
      <colorScale>
        <cfvo type="min"/>
        <cfvo type="percentile" val="50"/>
        <cfvo type="max"/>
        <color rgb="FFF8696B"/>
        <color rgb="FFFFEB84"/>
        <color rgb="FF63BE7B"/>
      </colorScale>
    </cfRule>
  </conditionalFormatting>
  <conditionalFormatting sqref="IT96:IT123">
    <cfRule type="colorScale" priority="364">
      <colorScale>
        <cfvo type="min"/>
        <cfvo type="percentile" val="50"/>
        <cfvo type="max"/>
        <color rgb="FFF8696B"/>
        <color rgb="FFFFEB84"/>
        <color rgb="FF63BE7B"/>
      </colorScale>
    </cfRule>
  </conditionalFormatting>
  <conditionalFormatting sqref="JH14:JH92">
    <cfRule type="colorScale" priority="369">
      <colorScale>
        <cfvo type="min"/>
        <cfvo type="percentile" val="50"/>
        <cfvo type="max"/>
        <color rgb="FFF8696B"/>
        <color rgb="FFFFEB84"/>
        <color rgb="FF63BE7B"/>
      </colorScale>
    </cfRule>
  </conditionalFormatting>
  <conditionalFormatting sqref="JE25:JE81 IU25:IU81 IZ25:IZ81">
    <cfRule type="colorScale" priority="370">
      <colorScale>
        <cfvo type="min"/>
        <cfvo type="percentile" val="50"/>
        <cfvo type="max"/>
        <color rgb="FFF8696B"/>
        <color rgb="FFFFEB84"/>
        <color rgb="FF63BE7B"/>
      </colorScale>
    </cfRule>
  </conditionalFormatting>
  <conditionalFormatting sqref="JF12:JG13 JG14:JG92">
    <cfRule type="colorScale" priority="371">
      <colorScale>
        <cfvo type="min"/>
        <cfvo type="percentile" val="50"/>
        <cfvo type="max"/>
        <color rgb="FFF8696B"/>
        <color rgb="FFFFEB84"/>
        <color rgb="FF63BE7B"/>
      </colorScale>
    </cfRule>
  </conditionalFormatting>
  <conditionalFormatting sqref="IU14 IZ14">
    <cfRule type="colorScale" priority="363">
      <colorScale>
        <cfvo type="min"/>
        <cfvo type="percentile" val="50"/>
        <cfvo type="max"/>
        <color rgb="FFF8696B"/>
        <color rgb="FFFFEB84"/>
        <color rgb="FF63BE7B"/>
      </colorScale>
    </cfRule>
  </conditionalFormatting>
  <conditionalFormatting sqref="JE14:JE92">
    <cfRule type="colorScale" priority="362">
      <colorScale>
        <cfvo type="min"/>
        <cfvo type="percentile" val="50"/>
        <cfvo type="max"/>
        <color rgb="FFF8696B"/>
        <color rgb="FFFFEB84"/>
        <color rgb="FF63BE7B"/>
      </colorScale>
    </cfRule>
  </conditionalFormatting>
  <conditionalFormatting sqref="IT14:IT92">
    <cfRule type="colorScale" priority="361">
      <colorScale>
        <cfvo type="min"/>
        <cfvo type="percentile" val="50"/>
        <cfvo type="max"/>
        <color rgb="FFF8696B"/>
        <color rgb="FFFFEB84"/>
        <color rgb="FF63BE7B"/>
      </colorScale>
    </cfRule>
  </conditionalFormatting>
  <conditionalFormatting sqref="JI96:JJ123">
    <cfRule type="colorScale" priority="359">
      <colorScale>
        <cfvo type="min"/>
        <cfvo type="percentile" val="50"/>
        <cfvo type="max"/>
        <color rgb="FFF8696B"/>
        <color rgb="FFFFEB84"/>
        <color rgb="FF63BE7B"/>
      </colorScale>
    </cfRule>
  </conditionalFormatting>
  <conditionalFormatting sqref="JI14:JI92">
    <cfRule type="colorScale" priority="358">
      <colorScale>
        <cfvo type="min"/>
        <cfvo type="percentile" val="50"/>
        <cfvo type="max"/>
        <color rgb="FF63BE7B"/>
        <color rgb="FFFFEB84"/>
        <color rgb="FFF8696B"/>
      </colorScale>
    </cfRule>
  </conditionalFormatting>
  <conditionalFormatting sqref="JA96:JB123">
    <cfRule type="colorScale" priority="357">
      <colorScale>
        <cfvo type="min"/>
        <cfvo type="percentile" val="50"/>
        <cfvo type="max"/>
        <color rgb="FFF8696B"/>
        <color rgb="FFFFEB84"/>
        <color rgb="FF63BE7B"/>
      </colorScale>
    </cfRule>
  </conditionalFormatting>
  <conditionalFormatting sqref="JC96:JD123">
    <cfRule type="colorScale" priority="356">
      <colorScale>
        <cfvo type="min"/>
        <cfvo type="percentile" val="50"/>
        <cfvo type="max"/>
        <color rgb="FFF8696B"/>
        <color rgb="FFFFEB84"/>
        <color rgb="FF63BE7B"/>
      </colorScale>
    </cfRule>
  </conditionalFormatting>
  <conditionalFormatting sqref="JI96:JJ123">
    <cfRule type="colorScale" priority="355">
      <colorScale>
        <cfvo type="min"/>
        <cfvo type="percentile" val="50"/>
        <cfvo type="max"/>
        <color rgb="FF63BE7B"/>
        <color rgb="FFFFEB84"/>
        <color rgb="FFF8696B"/>
      </colorScale>
    </cfRule>
  </conditionalFormatting>
  <conditionalFormatting sqref="JC14:JD92">
    <cfRule type="colorScale" priority="354">
      <colorScale>
        <cfvo type="min"/>
        <cfvo type="percentile" val="50"/>
        <cfvo type="max"/>
        <color rgb="FFF8696B"/>
        <color rgb="FFFFEB84"/>
        <color rgb="FF63BE7B"/>
      </colorScale>
    </cfRule>
  </conditionalFormatting>
  <conditionalFormatting sqref="JE96:JE123">
    <cfRule type="colorScale" priority="353">
      <colorScale>
        <cfvo type="min"/>
        <cfvo type="percentile" val="50"/>
        <cfvo type="max"/>
        <color rgb="FFF8696B"/>
        <color rgb="FFFFEB84"/>
        <color rgb="FF63BE7B"/>
      </colorScale>
    </cfRule>
  </conditionalFormatting>
  <conditionalFormatting sqref="JN14:JO92">
    <cfRule type="colorScale" priority="352">
      <colorScale>
        <cfvo type="min"/>
        <cfvo type="percentile" val="50"/>
        <cfvo type="max"/>
        <color rgb="FFF8696B"/>
        <color rgb="FFFFEB84"/>
        <color rgb="FF63BE7B"/>
      </colorScale>
    </cfRule>
  </conditionalFormatting>
  <conditionalFormatting sqref="JN96:JP123">
    <cfRule type="colorScale" priority="351">
      <colorScale>
        <cfvo type="min"/>
        <cfvo type="percentile" val="50"/>
        <cfvo type="max"/>
        <color rgb="FFF8696B"/>
        <color rgb="FFFFEB84"/>
        <color rgb="FF63BE7B"/>
      </colorScale>
    </cfRule>
  </conditionalFormatting>
  <conditionalFormatting sqref="JQ14:JQ92">
    <cfRule type="colorScale" priority="350">
      <colorScale>
        <cfvo type="min"/>
        <cfvo type="percentile" val="50"/>
        <cfvo type="max"/>
        <color rgb="FFF8696B"/>
        <color rgb="FFFFEB84"/>
        <color rgb="FF63BE7B"/>
      </colorScale>
    </cfRule>
  </conditionalFormatting>
  <conditionalFormatting sqref="JQ96:JQ123">
    <cfRule type="colorScale" priority="349">
      <colorScale>
        <cfvo type="min"/>
        <cfvo type="percentile" val="50"/>
        <cfvo type="max"/>
        <color rgb="FFF8696B"/>
        <color rgb="FFFFEB84"/>
        <color rgb="FF63BE7B"/>
      </colorScale>
    </cfRule>
  </conditionalFormatting>
  <conditionalFormatting sqref="JD2:JD10 IZ2:IZ10">
    <cfRule type="colorScale" priority="348">
      <colorScale>
        <cfvo type="min"/>
        <cfvo type="percentile" val="50"/>
        <cfvo type="max"/>
        <color rgb="FFF8696B"/>
        <color rgb="FFFFEB84"/>
        <color rgb="FF63BE7B"/>
      </colorScale>
    </cfRule>
  </conditionalFormatting>
  <conditionalFormatting sqref="JA2:JB10">
    <cfRule type="colorScale" priority="347">
      <colorScale>
        <cfvo type="min"/>
        <cfvo type="percentile" val="50"/>
        <cfvo type="max"/>
        <color rgb="FFF8696B"/>
        <color rgb="FFFFEB84"/>
        <color rgb="FF63BE7B"/>
      </colorScale>
    </cfRule>
  </conditionalFormatting>
  <conditionalFormatting sqref="JE2:JE10">
    <cfRule type="colorScale" priority="346">
      <colorScale>
        <cfvo type="min"/>
        <cfvo type="percentile" val="50"/>
        <cfvo type="max"/>
        <color rgb="FFF8696B"/>
        <color rgb="FFFFEB84"/>
        <color rgb="FF63BE7B"/>
      </colorScale>
    </cfRule>
  </conditionalFormatting>
  <conditionalFormatting sqref="IX14:IY92">
    <cfRule type="colorScale" priority="345">
      <colorScale>
        <cfvo type="min"/>
        <cfvo type="percentile" val="50"/>
        <cfvo type="max"/>
        <color rgb="FFF8696B"/>
        <color rgb="FFFFEB84"/>
        <color rgb="FF63BE7B"/>
      </colorScale>
    </cfRule>
  </conditionalFormatting>
  <conditionalFormatting sqref="IV14:IW92">
    <cfRule type="colorScale" priority="344">
      <colorScale>
        <cfvo type="min"/>
        <cfvo type="percentile" val="50"/>
        <cfvo type="max"/>
        <color rgb="FFF8696B"/>
        <color rgb="FFFFEB84"/>
        <color rgb="FF63BE7B"/>
      </colorScale>
    </cfRule>
  </conditionalFormatting>
  <conditionalFormatting sqref="JB14:JB92">
    <cfRule type="colorScale" priority="343">
      <colorScale>
        <cfvo type="min"/>
        <cfvo type="percentile" val="50"/>
        <cfvo type="max"/>
        <color rgb="FFF8696B"/>
        <color rgb="FFFFEB84"/>
        <color rgb="FF63BE7B"/>
      </colorScale>
    </cfRule>
  </conditionalFormatting>
  <conditionalFormatting sqref="JP14:JP92">
    <cfRule type="colorScale" priority="342">
      <colorScale>
        <cfvo type="min"/>
        <cfvo type="percentile" val="50"/>
        <cfvo type="max"/>
        <color rgb="FFF8696B"/>
        <color rgb="FFFFEB84"/>
        <color rgb="FF63BE7B"/>
      </colorScale>
    </cfRule>
  </conditionalFormatting>
  <conditionalFormatting sqref="IV14:IV92">
    <cfRule type="colorScale" priority="341">
      <colorScale>
        <cfvo type="min"/>
        <cfvo type="percentile" val="50"/>
        <cfvo type="max"/>
        <color rgb="FFF8696B"/>
        <color rgb="FFFFEB84"/>
        <color rgb="FF63BE7B"/>
      </colorScale>
    </cfRule>
  </conditionalFormatting>
  <conditionalFormatting sqref="IU14:IU92">
    <cfRule type="colorScale" priority="340">
      <colorScale>
        <cfvo type="min"/>
        <cfvo type="percentile" val="50"/>
        <cfvo type="max"/>
        <color rgb="FFF8696B"/>
        <color rgb="FFFFEB84"/>
        <color rgb="FF63BE7B"/>
      </colorScale>
    </cfRule>
  </conditionalFormatting>
  <conditionalFormatting sqref="JR14:JR92">
    <cfRule type="colorScale" priority="339">
      <colorScale>
        <cfvo type="min"/>
        <cfvo type="percentile" val="50"/>
        <cfvo type="max"/>
        <color rgb="FFF8696B"/>
        <color rgb="FFFFEB84"/>
        <color rgb="FF63BE7B"/>
      </colorScale>
    </cfRule>
  </conditionalFormatting>
  <conditionalFormatting sqref="JR96:JR123">
    <cfRule type="colorScale" priority="338">
      <colorScale>
        <cfvo type="min"/>
        <cfvo type="percentile" val="50"/>
        <cfvo type="max"/>
        <color rgb="FFF8696B"/>
        <color rgb="FFFFEB84"/>
        <color rgb="FF63BE7B"/>
      </colorScale>
    </cfRule>
  </conditionalFormatting>
  <conditionalFormatting sqref="JF14:JF92">
    <cfRule type="colorScale" priority="335">
      <colorScale>
        <cfvo type="min"/>
        <cfvo type="percentile" val="50"/>
        <cfvo type="max"/>
        <color rgb="FFF8696B"/>
        <color rgb="FFFFEB84"/>
        <color rgb="FF63BE7B"/>
      </colorScale>
    </cfRule>
  </conditionalFormatting>
  <conditionalFormatting sqref="JF14:JF92">
    <cfRule type="colorScale" priority="334">
      <colorScale>
        <cfvo type="min"/>
        <cfvo type="percentile" val="50"/>
        <cfvo type="max"/>
        <color rgb="FFF8696B"/>
        <color rgb="FFFFEB84"/>
        <color rgb="FF63BE7B"/>
      </colorScale>
    </cfRule>
  </conditionalFormatting>
  <conditionalFormatting sqref="KH96:KH123">
    <cfRule type="colorScale" priority="328">
      <colorScale>
        <cfvo type="min"/>
        <cfvo type="percentile" val="50"/>
        <cfvo type="max"/>
        <color rgb="FFF8696B"/>
        <color rgb="FFFFEB84"/>
        <color rgb="FF63BE7B"/>
      </colorScale>
    </cfRule>
  </conditionalFormatting>
  <conditionalFormatting sqref="KA14:KA92">
    <cfRule type="colorScale" priority="322">
      <colorScale>
        <cfvo type="min"/>
        <cfvo type="percentile" val="50"/>
        <cfvo type="max"/>
        <color rgb="FFF8696B"/>
        <color rgb="FFFFEB84"/>
        <color rgb="FF63BE7B"/>
      </colorScale>
    </cfRule>
  </conditionalFormatting>
  <conditionalFormatting sqref="KE96:KE123 JU96:JZ123">
    <cfRule type="colorScale" priority="330">
      <colorScale>
        <cfvo type="min"/>
        <cfvo type="percentile" val="50"/>
        <cfvo type="max"/>
        <color rgb="FFF8696B"/>
        <color rgb="FFFFEB84"/>
        <color rgb="FF63BE7B"/>
      </colorScale>
    </cfRule>
  </conditionalFormatting>
  <conditionalFormatting sqref="KF96:KG123">
    <cfRule type="colorScale" priority="329">
      <colorScale>
        <cfvo type="min"/>
        <cfvo type="percentile" val="50"/>
        <cfvo type="max"/>
        <color rgb="FFF8696B"/>
        <color rgb="FFFFEB84"/>
        <color rgb="FF63BE7B"/>
      </colorScale>
    </cfRule>
  </conditionalFormatting>
  <conditionalFormatting sqref="KE15:KE24 JU82:JU92 JU15:JU24 KE82:KE92 JZ15:JZ24 JZ82:JZ92">
    <cfRule type="colorScale" priority="327">
      <colorScale>
        <cfvo type="min"/>
        <cfvo type="percentile" val="50"/>
        <cfvo type="max"/>
        <color rgb="FFF8696B"/>
        <color rgb="FFFFEB84"/>
        <color rgb="FF63BE7B"/>
      </colorScale>
    </cfRule>
  </conditionalFormatting>
  <conditionalFormatting sqref="JT96:JT123">
    <cfRule type="colorScale" priority="326">
      <colorScale>
        <cfvo type="min"/>
        <cfvo type="percentile" val="50"/>
        <cfvo type="max"/>
        <color rgb="FFF8696B"/>
        <color rgb="FFFFEB84"/>
        <color rgb="FF63BE7B"/>
      </colorScale>
    </cfRule>
  </conditionalFormatting>
  <conditionalFormatting sqref="KH14:KH92">
    <cfRule type="colorScale" priority="331">
      <colorScale>
        <cfvo type="min"/>
        <cfvo type="percentile" val="50"/>
        <cfvo type="max"/>
        <color rgb="FFF8696B"/>
        <color rgb="FFFFEB84"/>
        <color rgb="FF63BE7B"/>
      </colorScale>
    </cfRule>
  </conditionalFormatting>
  <conditionalFormatting sqref="KE25:KE81 JU25:JU81 JZ25:JZ81">
    <cfRule type="colorScale" priority="332">
      <colorScale>
        <cfvo type="min"/>
        <cfvo type="percentile" val="50"/>
        <cfvo type="max"/>
        <color rgb="FFF8696B"/>
        <color rgb="FFFFEB84"/>
        <color rgb="FF63BE7B"/>
      </colorScale>
    </cfRule>
  </conditionalFormatting>
  <conditionalFormatting sqref="KF12:KG13 KG14:KG92">
    <cfRule type="colorScale" priority="333">
      <colorScale>
        <cfvo type="min"/>
        <cfvo type="percentile" val="50"/>
        <cfvo type="max"/>
        <color rgb="FFF8696B"/>
        <color rgb="FFFFEB84"/>
        <color rgb="FF63BE7B"/>
      </colorScale>
    </cfRule>
  </conditionalFormatting>
  <conditionalFormatting sqref="JU14 JZ14">
    <cfRule type="colorScale" priority="325">
      <colorScale>
        <cfvo type="min"/>
        <cfvo type="percentile" val="50"/>
        <cfvo type="max"/>
        <color rgb="FFF8696B"/>
        <color rgb="FFFFEB84"/>
        <color rgb="FF63BE7B"/>
      </colorScale>
    </cfRule>
  </conditionalFormatting>
  <conditionalFormatting sqref="KE14:KE92">
    <cfRule type="colorScale" priority="324">
      <colorScale>
        <cfvo type="min"/>
        <cfvo type="percentile" val="50"/>
        <cfvo type="max"/>
        <color rgb="FFF8696B"/>
        <color rgb="FFFFEB84"/>
        <color rgb="FF63BE7B"/>
      </colorScale>
    </cfRule>
  </conditionalFormatting>
  <conditionalFormatting sqref="JT14:JT92">
    <cfRule type="colorScale" priority="323">
      <colorScale>
        <cfvo type="min"/>
        <cfvo type="percentile" val="50"/>
        <cfvo type="max"/>
        <color rgb="FFF8696B"/>
        <color rgb="FFFFEB84"/>
        <color rgb="FF63BE7B"/>
      </colorScale>
    </cfRule>
  </conditionalFormatting>
  <conditionalFormatting sqref="KI96:KJ123">
    <cfRule type="colorScale" priority="321">
      <colorScale>
        <cfvo type="min"/>
        <cfvo type="percentile" val="50"/>
        <cfvo type="max"/>
        <color rgb="FFF8696B"/>
        <color rgb="FFFFEB84"/>
        <color rgb="FF63BE7B"/>
      </colorScale>
    </cfRule>
  </conditionalFormatting>
  <conditionalFormatting sqref="KI14:KI92">
    <cfRule type="colorScale" priority="320">
      <colorScale>
        <cfvo type="min"/>
        <cfvo type="percentile" val="50"/>
        <cfvo type="max"/>
        <color rgb="FF63BE7B"/>
        <color rgb="FFFFEB84"/>
        <color rgb="FFF8696B"/>
      </colorScale>
    </cfRule>
  </conditionalFormatting>
  <conditionalFormatting sqref="KA96:KB123">
    <cfRule type="colorScale" priority="319">
      <colorScale>
        <cfvo type="min"/>
        <cfvo type="percentile" val="50"/>
        <cfvo type="max"/>
        <color rgb="FFF8696B"/>
        <color rgb="FFFFEB84"/>
        <color rgb="FF63BE7B"/>
      </colorScale>
    </cfRule>
  </conditionalFormatting>
  <conditionalFormatting sqref="KC96:KD123">
    <cfRule type="colorScale" priority="318">
      <colorScale>
        <cfvo type="min"/>
        <cfvo type="percentile" val="50"/>
        <cfvo type="max"/>
        <color rgb="FFF8696B"/>
        <color rgb="FFFFEB84"/>
        <color rgb="FF63BE7B"/>
      </colorScale>
    </cfRule>
  </conditionalFormatting>
  <conditionalFormatting sqref="KI96:KJ123">
    <cfRule type="colorScale" priority="317">
      <colorScale>
        <cfvo type="min"/>
        <cfvo type="percentile" val="50"/>
        <cfvo type="max"/>
        <color rgb="FF63BE7B"/>
        <color rgb="FFFFEB84"/>
        <color rgb="FFF8696B"/>
      </colorScale>
    </cfRule>
  </conditionalFormatting>
  <conditionalFormatting sqref="KC14:KD92">
    <cfRule type="colorScale" priority="316">
      <colorScale>
        <cfvo type="min"/>
        <cfvo type="percentile" val="50"/>
        <cfvo type="max"/>
        <color rgb="FFF8696B"/>
        <color rgb="FFFFEB84"/>
        <color rgb="FF63BE7B"/>
      </colorScale>
    </cfRule>
  </conditionalFormatting>
  <conditionalFormatting sqref="KE96:KE123">
    <cfRule type="colorScale" priority="315">
      <colorScale>
        <cfvo type="min"/>
        <cfvo type="percentile" val="50"/>
        <cfvo type="max"/>
        <color rgb="FFF8696B"/>
        <color rgb="FFFFEB84"/>
        <color rgb="FF63BE7B"/>
      </colorScale>
    </cfRule>
  </conditionalFormatting>
  <conditionalFormatting sqref="KN14:KO92">
    <cfRule type="colorScale" priority="314">
      <colorScale>
        <cfvo type="min"/>
        <cfvo type="percentile" val="50"/>
        <cfvo type="max"/>
        <color rgb="FFF8696B"/>
        <color rgb="FFFFEB84"/>
        <color rgb="FF63BE7B"/>
      </colorScale>
    </cfRule>
  </conditionalFormatting>
  <conditionalFormatting sqref="KN96:KP123">
    <cfRule type="colorScale" priority="313">
      <colorScale>
        <cfvo type="min"/>
        <cfvo type="percentile" val="50"/>
        <cfvo type="max"/>
        <color rgb="FFF8696B"/>
        <color rgb="FFFFEB84"/>
        <color rgb="FF63BE7B"/>
      </colorScale>
    </cfRule>
  </conditionalFormatting>
  <conditionalFormatting sqref="KQ14:KQ92">
    <cfRule type="colorScale" priority="312">
      <colorScale>
        <cfvo type="min"/>
        <cfvo type="percentile" val="50"/>
        <cfvo type="max"/>
        <color rgb="FFF8696B"/>
        <color rgb="FFFFEB84"/>
        <color rgb="FF63BE7B"/>
      </colorScale>
    </cfRule>
  </conditionalFormatting>
  <conditionalFormatting sqref="KQ96:KQ123">
    <cfRule type="colorScale" priority="311">
      <colorScale>
        <cfvo type="min"/>
        <cfvo type="percentile" val="50"/>
        <cfvo type="max"/>
        <color rgb="FFF8696B"/>
        <color rgb="FFFFEB84"/>
        <color rgb="FF63BE7B"/>
      </colorScale>
    </cfRule>
  </conditionalFormatting>
  <conditionalFormatting sqref="KD2:KD10 JZ2:JZ10">
    <cfRule type="colorScale" priority="310">
      <colorScale>
        <cfvo type="min"/>
        <cfvo type="percentile" val="50"/>
        <cfvo type="max"/>
        <color rgb="FFF8696B"/>
        <color rgb="FFFFEB84"/>
        <color rgb="FF63BE7B"/>
      </colorScale>
    </cfRule>
  </conditionalFormatting>
  <conditionalFormatting sqref="KA2:KB10">
    <cfRule type="colorScale" priority="309">
      <colorScale>
        <cfvo type="min"/>
        <cfvo type="percentile" val="50"/>
        <cfvo type="max"/>
        <color rgb="FFF8696B"/>
        <color rgb="FFFFEB84"/>
        <color rgb="FF63BE7B"/>
      </colorScale>
    </cfRule>
  </conditionalFormatting>
  <conditionalFormatting sqref="KE2:KE10">
    <cfRule type="colorScale" priority="308">
      <colorScale>
        <cfvo type="min"/>
        <cfvo type="percentile" val="50"/>
        <cfvo type="max"/>
        <color rgb="FFF8696B"/>
        <color rgb="FFFFEB84"/>
        <color rgb="FF63BE7B"/>
      </colorScale>
    </cfRule>
  </conditionalFormatting>
  <conditionalFormatting sqref="JX14:JY92">
    <cfRule type="colorScale" priority="307">
      <colorScale>
        <cfvo type="min"/>
        <cfvo type="percentile" val="50"/>
        <cfvo type="max"/>
        <color rgb="FFF8696B"/>
        <color rgb="FFFFEB84"/>
        <color rgb="FF63BE7B"/>
      </colorScale>
    </cfRule>
  </conditionalFormatting>
  <conditionalFormatting sqref="JV14:JW92">
    <cfRule type="colorScale" priority="306">
      <colorScale>
        <cfvo type="min"/>
        <cfvo type="percentile" val="50"/>
        <cfvo type="max"/>
        <color rgb="FFF8696B"/>
        <color rgb="FFFFEB84"/>
        <color rgb="FF63BE7B"/>
      </colorScale>
    </cfRule>
  </conditionalFormatting>
  <conditionalFormatting sqref="KB14:KB92">
    <cfRule type="colorScale" priority="305">
      <colorScale>
        <cfvo type="min"/>
        <cfvo type="percentile" val="50"/>
        <cfvo type="max"/>
        <color rgb="FFF8696B"/>
        <color rgb="FFFFEB84"/>
        <color rgb="FF63BE7B"/>
      </colorScale>
    </cfRule>
  </conditionalFormatting>
  <conditionalFormatting sqref="KP14:KP92">
    <cfRule type="colorScale" priority="304">
      <colorScale>
        <cfvo type="min"/>
        <cfvo type="percentile" val="50"/>
        <cfvo type="max"/>
        <color rgb="FFF8696B"/>
        <color rgb="FFFFEB84"/>
        <color rgb="FF63BE7B"/>
      </colorScale>
    </cfRule>
  </conditionalFormatting>
  <conditionalFormatting sqref="JV14:JV92">
    <cfRule type="colorScale" priority="303">
      <colorScale>
        <cfvo type="min"/>
        <cfvo type="percentile" val="50"/>
        <cfvo type="max"/>
        <color rgb="FFF8696B"/>
        <color rgb="FFFFEB84"/>
        <color rgb="FF63BE7B"/>
      </colorScale>
    </cfRule>
  </conditionalFormatting>
  <conditionalFormatting sqref="JU14:JU92">
    <cfRule type="colorScale" priority="302">
      <colorScale>
        <cfvo type="min"/>
        <cfvo type="percentile" val="50"/>
        <cfvo type="max"/>
        <color rgb="FFF8696B"/>
        <color rgb="FFFFEB84"/>
        <color rgb="FF63BE7B"/>
      </colorScale>
    </cfRule>
  </conditionalFormatting>
  <conditionalFormatting sqref="KR14:KR92">
    <cfRule type="colorScale" priority="301">
      <colorScale>
        <cfvo type="min"/>
        <cfvo type="percentile" val="50"/>
        <cfvo type="max"/>
        <color rgb="FFF8696B"/>
        <color rgb="FFFFEB84"/>
        <color rgb="FF63BE7B"/>
      </colorScale>
    </cfRule>
  </conditionalFormatting>
  <conditionalFormatting sqref="KR96:KR123">
    <cfRule type="colorScale" priority="300">
      <colorScale>
        <cfvo type="min"/>
        <cfvo type="percentile" val="50"/>
        <cfvo type="max"/>
        <color rgb="FFF8696B"/>
        <color rgb="FFFFEB84"/>
        <color rgb="FF63BE7B"/>
      </colorScale>
    </cfRule>
  </conditionalFormatting>
  <conditionalFormatting sqref="KF14:KF92">
    <cfRule type="colorScale" priority="297">
      <colorScale>
        <cfvo type="min"/>
        <cfvo type="percentile" val="50"/>
        <cfvo type="max"/>
        <color rgb="FFF8696B"/>
        <color rgb="FFFFEB84"/>
        <color rgb="FF63BE7B"/>
      </colorScale>
    </cfRule>
  </conditionalFormatting>
  <conditionalFormatting sqref="KF14:KF92">
    <cfRule type="colorScale" priority="296">
      <colorScale>
        <cfvo type="min"/>
        <cfvo type="percentile" val="50"/>
        <cfvo type="max"/>
        <color rgb="FFF8696B"/>
        <color rgb="FFFFEB84"/>
        <color rgb="FF63BE7B"/>
      </colorScale>
    </cfRule>
  </conditionalFormatting>
  <conditionalFormatting sqref="IK2:IK9">
    <cfRule type="colorScale" priority="295">
      <colorScale>
        <cfvo type="min"/>
        <cfvo type="percentile" val="50"/>
        <cfvo type="max"/>
        <color rgb="FFF8696B"/>
        <color rgb="FFFFEB84"/>
        <color rgb="FF63BE7B"/>
      </colorScale>
    </cfRule>
  </conditionalFormatting>
  <conditionalFormatting sqref="IO2:IO9">
    <cfRule type="colorScale" priority="294">
      <colorScale>
        <cfvo type="min"/>
        <cfvo type="percentile" val="50"/>
        <cfvo type="max"/>
        <color rgb="FFF8696B"/>
        <color rgb="FFFFEB84"/>
        <color rgb="FF63BE7B"/>
      </colorScale>
    </cfRule>
  </conditionalFormatting>
  <conditionalFormatting sqref="JI2:JI9">
    <cfRule type="colorScale" priority="293">
      <colorScale>
        <cfvo type="min"/>
        <cfvo type="percentile" val="50"/>
        <cfvo type="max"/>
        <color rgb="FFF8696B"/>
        <color rgb="FFFFEB84"/>
        <color rgb="FF63BE7B"/>
      </colorScale>
    </cfRule>
  </conditionalFormatting>
  <conditionalFormatting sqref="JM2:JM9">
    <cfRule type="colorScale" priority="292">
      <colorScale>
        <cfvo type="min"/>
        <cfvo type="percentile" val="50"/>
        <cfvo type="max"/>
        <color rgb="FFF8696B"/>
        <color rgb="FFFFEB84"/>
        <color rgb="FF63BE7B"/>
      </colorScale>
    </cfRule>
  </conditionalFormatting>
  <conditionalFormatting sqref="JK2:JK9">
    <cfRule type="colorScale" priority="291">
      <colorScale>
        <cfvo type="min"/>
        <cfvo type="percentile" val="50"/>
        <cfvo type="max"/>
        <color rgb="FFF8696B"/>
        <color rgb="FFFFEB84"/>
        <color rgb="FF63BE7B"/>
      </colorScale>
    </cfRule>
  </conditionalFormatting>
  <conditionalFormatting sqref="JO2:JO9">
    <cfRule type="colorScale" priority="290">
      <colorScale>
        <cfvo type="min"/>
        <cfvo type="percentile" val="50"/>
        <cfvo type="max"/>
        <color rgb="FFF8696B"/>
        <color rgb="FFFFEB84"/>
        <color rgb="FF63BE7B"/>
      </colorScale>
    </cfRule>
  </conditionalFormatting>
  <conditionalFormatting sqref="KI2:KI9">
    <cfRule type="colorScale" priority="289">
      <colorScale>
        <cfvo type="min"/>
        <cfvo type="percentile" val="50"/>
        <cfvo type="max"/>
        <color rgb="FFF8696B"/>
        <color rgb="FFFFEB84"/>
        <color rgb="FF63BE7B"/>
      </colorScale>
    </cfRule>
  </conditionalFormatting>
  <conditionalFormatting sqref="KM2:KM9">
    <cfRule type="colorScale" priority="288">
      <colorScale>
        <cfvo type="min"/>
        <cfvo type="percentile" val="50"/>
        <cfvo type="max"/>
        <color rgb="FFF8696B"/>
        <color rgb="FFFFEB84"/>
        <color rgb="FF63BE7B"/>
      </colorScale>
    </cfRule>
  </conditionalFormatting>
  <conditionalFormatting sqref="KK2:KK9">
    <cfRule type="colorScale" priority="287">
      <colorScale>
        <cfvo type="min"/>
        <cfvo type="percentile" val="50"/>
        <cfvo type="max"/>
        <color rgb="FFF8696B"/>
        <color rgb="FFFFEB84"/>
        <color rgb="FF63BE7B"/>
      </colorScale>
    </cfRule>
  </conditionalFormatting>
  <conditionalFormatting sqref="KO2:KO9">
    <cfRule type="colorScale" priority="286">
      <colorScale>
        <cfvo type="min"/>
        <cfvo type="percentile" val="50"/>
        <cfvo type="max"/>
        <color rgb="FFF8696B"/>
        <color rgb="FFFFEB84"/>
        <color rgb="FF63BE7B"/>
      </colorScale>
    </cfRule>
  </conditionalFormatting>
  <conditionalFormatting sqref="LH96:LH123">
    <cfRule type="colorScale" priority="280">
      <colorScale>
        <cfvo type="min"/>
        <cfvo type="percentile" val="50"/>
        <cfvo type="max"/>
        <color rgb="FFF8696B"/>
        <color rgb="FFFFEB84"/>
        <color rgb="FF63BE7B"/>
      </colorScale>
    </cfRule>
  </conditionalFormatting>
  <conditionalFormatting sqref="LA14:LA92">
    <cfRule type="colorScale" priority="274">
      <colorScale>
        <cfvo type="min"/>
        <cfvo type="percentile" val="50"/>
        <cfvo type="max"/>
        <color rgb="FFF8696B"/>
        <color rgb="FFFFEB84"/>
        <color rgb="FF63BE7B"/>
      </colorScale>
    </cfRule>
  </conditionalFormatting>
  <conditionalFormatting sqref="LE96:LE123 KU96:KZ123">
    <cfRule type="colorScale" priority="282">
      <colorScale>
        <cfvo type="min"/>
        <cfvo type="percentile" val="50"/>
        <cfvo type="max"/>
        <color rgb="FFF8696B"/>
        <color rgb="FFFFEB84"/>
        <color rgb="FF63BE7B"/>
      </colorScale>
    </cfRule>
  </conditionalFormatting>
  <conditionalFormatting sqref="LF96:LG123">
    <cfRule type="colorScale" priority="281">
      <colorScale>
        <cfvo type="min"/>
        <cfvo type="percentile" val="50"/>
        <cfvo type="max"/>
        <color rgb="FFF8696B"/>
        <color rgb="FFFFEB84"/>
        <color rgb="FF63BE7B"/>
      </colorScale>
    </cfRule>
  </conditionalFormatting>
  <conditionalFormatting sqref="LE15:LE24 KU82:KU92 KU15:KU24 LE82:LE92">
    <cfRule type="colorScale" priority="279">
      <colorScale>
        <cfvo type="min"/>
        <cfvo type="percentile" val="50"/>
        <cfvo type="max"/>
        <color rgb="FFF8696B"/>
        <color rgb="FFFFEB84"/>
        <color rgb="FF63BE7B"/>
      </colorScale>
    </cfRule>
  </conditionalFormatting>
  <conditionalFormatting sqref="KT96:KT123">
    <cfRule type="colorScale" priority="278">
      <colorScale>
        <cfvo type="min"/>
        <cfvo type="percentile" val="50"/>
        <cfvo type="max"/>
        <color rgb="FFF8696B"/>
        <color rgb="FFFFEB84"/>
        <color rgb="FF63BE7B"/>
      </colorScale>
    </cfRule>
  </conditionalFormatting>
  <conditionalFormatting sqref="LH14:LH92">
    <cfRule type="colorScale" priority="283">
      <colorScale>
        <cfvo type="min"/>
        <cfvo type="percentile" val="50"/>
        <cfvo type="max"/>
        <color rgb="FFF8696B"/>
        <color rgb="FFFFEB84"/>
        <color rgb="FF63BE7B"/>
      </colorScale>
    </cfRule>
  </conditionalFormatting>
  <conditionalFormatting sqref="LE25:LE81 KU25:KU81">
    <cfRule type="colorScale" priority="284">
      <colorScale>
        <cfvo type="min"/>
        <cfvo type="percentile" val="50"/>
        <cfvo type="max"/>
        <color rgb="FFF8696B"/>
        <color rgb="FFFFEB84"/>
        <color rgb="FF63BE7B"/>
      </colorScale>
    </cfRule>
  </conditionalFormatting>
  <conditionalFormatting sqref="LF12:LG13 LG14:LG92">
    <cfRule type="colorScale" priority="285">
      <colorScale>
        <cfvo type="min"/>
        <cfvo type="percentile" val="50"/>
        <cfvo type="max"/>
        <color rgb="FFF8696B"/>
        <color rgb="FFFFEB84"/>
        <color rgb="FF63BE7B"/>
      </colorScale>
    </cfRule>
  </conditionalFormatting>
  <conditionalFormatting sqref="KU14">
    <cfRule type="colorScale" priority="277">
      <colorScale>
        <cfvo type="min"/>
        <cfvo type="percentile" val="50"/>
        <cfvo type="max"/>
        <color rgb="FFF8696B"/>
        <color rgb="FFFFEB84"/>
        <color rgb="FF63BE7B"/>
      </colorScale>
    </cfRule>
  </conditionalFormatting>
  <conditionalFormatting sqref="LE14:LE92">
    <cfRule type="colorScale" priority="276">
      <colorScale>
        <cfvo type="min"/>
        <cfvo type="percentile" val="50"/>
        <cfvo type="max"/>
        <color rgb="FFF8696B"/>
        <color rgb="FFFFEB84"/>
        <color rgb="FF63BE7B"/>
      </colorScale>
    </cfRule>
  </conditionalFormatting>
  <conditionalFormatting sqref="KT14:KT92">
    <cfRule type="colorScale" priority="275">
      <colorScale>
        <cfvo type="min"/>
        <cfvo type="percentile" val="50"/>
        <cfvo type="max"/>
        <color rgb="FFF8696B"/>
        <color rgb="FFFFEB84"/>
        <color rgb="FF63BE7B"/>
      </colorScale>
    </cfRule>
  </conditionalFormatting>
  <conditionalFormatting sqref="LI96:LJ123">
    <cfRule type="colorScale" priority="273">
      <colorScale>
        <cfvo type="min"/>
        <cfvo type="percentile" val="50"/>
        <cfvo type="max"/>
        <color rgb="FFF8696B"/>
        <color rgb="FFFFEB84"/>
        <color rgb="FF63BE7B"/>
      </colorScale>
    </cfRule>
  </conditionalFormatting>
  <conditionalFormatting sqref="LI14:LI92">
    <cfRule type="colorScale" priority="272">
      <colorScale>
        <cfvo type="min"/>
        <cfvo type="percentile" val="50"/>
        <cfvo type="max"/>
        <color rgb="FF63BE7B"/>
        <color rgb="FFFFEB84"/>
        <color rgb="FFF8696B"/>
      </colorScale>
    </cfRule>
  </conditionalFormatting>
  <conditionalFormatting sqref="LA96:LB123">
    <cfRule type="colorScale" priority="271">
      <colorScale>
        <cfvo type="min"/>
        <cfvo type="percentile" val="50"/>
        <cfvo type="max"/>
        <color rgb="FFF8696B"/>
        <color rgb="FFFFEB84"/>
        <color rgb="FF63BE7B"/>
      </colorScale>
    </cfRule>
  </conditionalFormatting>
  <conditionalFormatting sqref="LC96:LD123">
    <cfRule type="colorScale" priority="270">
      <colorScale>
        <cfvo type="min"/>
        <cfvo type="percentile" val="50"/>
        <cfvo type="max"/>
        <color rgb="FFF8696B"/>
        <color rgb="FFFFEB84"/>
        <color rgb="FF63BE7B"/>
      </colorScale>
    </cfRule>
  </conditionalFormatting>
  <conditionalFormatting sqref="LI96:LJ123">
    <cfRule type="colorScale" priority="269">
      <colorScale>
        <cfvo type="min"/>
        <cfvo type="percentile" val="50"/>
        <cfvo type="max"/>
        <color rgb="FF63BE7B"/>
        <color rgb="FFFFEB84"/>
        <color rgb="FFF8696B"/>
      </colorScale>
    </cfRule>
  </conditionalFormatting>
  <conditionalFormatting sqref="LC14:LD92">
    <cfRule type="colorScale" priority="268">
      <colorScale>
        <cfvo type="min"/>
        <cfvo type="percentile" val="50"/>
        <cfvo type="max"/>
        <color rgb="FFF8696B"/>
        <color rgb="FFFFEB84"/>
        <color rgb="FF63BE7B"/>
      </colorScale>
    </cfRule>
  </conditionalFormatting>
  <conditionalFormatting sqref="LE96:LE123">
    <cfRule type="colorScale" priority="267">
      <colorScale>
        <cfvo type="min"/>
        <cfvo type="percentile" val="50"/>
        <cfvo type="max"/>
        <color rgb="FFF8696B"/>
        <color rgb="FFFFEB84"/>
        <color rgb="FF63BE7B"/>
      </colorScale>
    </cfRule>
  </conditionalFormatting>
  <conditionalFormatting sqref="LN14:LO92">
    <cfRule type="colorScale" priority="266">
      <colorScale>
        <cfvo type="min"/>
        <cfvo type="percentile" val="50"/>
        <cfvo type="max"/>
        <color rgb="FFF8696B"/>
        <color rgb="FFFFEB84"/>
        <color rgb="FF63BE7B"/>
      </colorScale>
    </cfRule>
  </conditionalFormatting>
  <conditionalFormatting sqref="LN96:LP123">
    <cfRule type="colorScale" priority="265">
      <colorScale>
        <cfvo type="min"/>
        <cfvo type="percentile" val="50"/>
        <cfvo type="max"/>
        <color rgb="FFF8696B"/>
        <color rgb="FFFFEB84"/>
        <color rgb="FF63BE7B"/>
      </colorScale>
    </cfRule>
  </conditionalFormatting>
  <conditionalFormatting sqref="LQ14:LQ92">
    <cfRule type="colorScale" priority="264">
      <colorScale>
        <cfvo type="min"/>
        <cfvo type="percentile" val="50"/>
        <cfvo type="max"/>
        <color rgb="FFF8696B"/>
        <color rgb="FFFFEB84"/>
        <color rgb="FF63BE7B"/>
      </colorScale>
    </cfRule>
  </conditionalFormatting>
  <conditionalFormatting sqref="LQ96:LQ123">
    <cfRule type="colorScale" priority="263">
      <colorScale>
        <cfvo type="min"/>
        <cfvo type="percentile" val="50"/>
        <cfvo type="max"/>
        <color rgb="FFF8696B"/>
        <color rgb="FFFFEB84"/>
        <color rgb="FF63BE7B"/>
      </colorScale>
    </cfRule>
  </conditionalFormatting>
  <conditionalFormatting sqref="LD2:LD10 KZ2:KZ10">
    <cfRule type="colorScale" priority="262">
      <colorScale>
        <cfvo type="min"/>
        <cfvo type="percentile" val="50"/>
        <cfvo type="max"/>
        <color rgb="FFF8696B"/>
        <color rgb="FFFFEB84"/>
        <color rgb="FF63BE7B"/>
      </colorScale>
    </cfRule>
  </conditionalFormatting>
  <conditionalFormatting sqref="LA2:LB10">
    <cfRule type="colorScale" priority="261">
      <colorScale>
        <cfvo type="min"/>
        <cfvo type="percentile" val="50"/>
        <cfvo type="max"/>
        <color rgb="FFF8696B"/>
        <color rgb="FFFFEB84"/>
        <color rgb="FF63BE7B"/>
      </colorScale>
    </cfRule>
  </conditionalFormatting>
  <conditionalFormatting sqref="LE2:LE10">
    <cfRule type="colorScale" priority="260">
      <colorScale>
        <cfvo type="min"/>
        <cfvo type="percentile" val="50"/>
        <cfvo type="max"/>
        <color rgb="FFF8696B"/>
        <color rgb="FFFFEB84"/>
        <color rgb="FF63BE7B"/>
      </colorScale>
    </cfRule>
  </conditionalFormatting>
  <conditionalFormatting sqref="KX14:KY92">
    <cfRule type="colorScale" priority="259">
      <colorScale>
        <cfvo type="min"/>
        <cfvo type="percentile" val="50"/>
        <cfvo type="max"/>
        <color rgb="FFF8696B"/>
        <color rgb="FFFFEB84"/>
        <color rgb="FF63BE7B"/>
      </colorScale>
    </cfRule>
  </conditionalFormatting>
  <conditionalFormatting sqref="KV14:KW92">
    <cfRule type="colorScale" priority="258">
      <colorScale>
        <cfvo type="min"/>
        <cfvo type="percentile" val="50"/>
        <cfvo type="max"/>
        <color rgb="FFF8696B"/>
        <color rgb="FFFFEB84"/>
        <color rgb="FF63BE7B"/>
      </colorScale>
    </cfRule>
  </conditionalFormatting>
  <conditionalFormatting sqref="LB14:LB92">
    <cfRule type="colorScale" priority="257">
      <colorScale>
        <cfvo type="min"/>
        <cfvo type="percentile" val="50"/>
        <cfvo type="max"/>
        <color rgb="FFF8696B"/>
        <color rgb="FFFFEB84"/>
        <color rgb="FF63BE7B"/>
      </colorScale>
    </cfRule>
  </conditionalFormatting>
  <conditionalFormatting sqref="LP14:LP92">
    <cfRule type="colorScale" priority="256">
      <colorScale>
        <cfvo type="min"/>
        <cfvo type="percentile" val="50"/>
        <cfvo type="max"/>
        <color rgb="FFF8696B"/>
        <color rgb="FFFFEB84"/>
        <color rgb="FF63BE7B"/>
      </colorScale>
    </cfRule>
  </conditionalFormatting>
  <conditionalFormatting sqref="KV14:KV92">
    <cfRule type="colorScale" priority="255">
      <colorScale>
        <cfvo type="min"/>
        <cfvo type="percentile" val="50"/>
        <cfvo type="max"/>
        <color rgb="FFF8696B"/>
        <color rgb="FFFFEB84"/>
        <color rgb="FF63BE7B"/>
      </colorScale>
    </cfRule>
  </conditionalFormatting>
  <conditionalFormatting sqref="KU14:KU92">
    <cfRule type="colorScale" priority="254">
      <colorScale>
        <cfvo type="min"/>
        <cfvo type="percentile" val="50"/>
        <cfvo type="max"/>
        <color rgb="FFF8696B"/>
        <color rgb="FFFFEB84"/>
        <color rgb="FF63BE7B"/>
      </colorScale>
    </cfRule>
  </conditionalFormatting>
  <conditionalFormatting sqref="LR14:LR92">
    <cfRule type="colorScale" priority="253">
      <colorScale>
        <cfvo type="min"/>
        <cfvo type="percentile" val="50"/>
        <cfvo type="max"/>
        <color rgb="FFF8696B"/>
        <color rgb="FFFFEB84"/>
        <color rgb="FF63BE7B"/>
      </colorScale>
    </cfRule>
  </conditionalFormatting>
  <conditionalFormatting sqref="LR96:LR123">
    <cfRule type="colorScale" priority="252">
      <colorScale>
        <cfvo type="min"/>
        <cfvo type="percentile" val="50"/>
        <cfvo type="max"/>
        <color rgb="FFF8696B"/>
        <color rgb="FFFFEB84"/>
        <color rgb="FF63BE7B"/>
      </colorScale>
    </cfRule>
  </conditionalFormatting>
  <conditionalFormatting sqref="LF14:LF92">
    <cfRule type="colorScale" priority="251">
      <colorScale>
        <cfvo type="min"/>
        <cfvo type="percentile" val="50"/>
        <cfvo type="max"/>
        <color rgb="FFF8696B"/>
        <color rgb="FFFFEB84"/>
        <color rgb="FF63BE7B"/>
      </colorScale>
    </cfRule>
  </conditionalFormatting>
  <conditionalFormatting sqref="LF14:LF92">
    <cfRule type="colorScale" priority="250">
      <colorScale>
        <cfvo type="min"/>
        <cfvo type="percentile" val="50"/>
        <cfvo type="max"/>
        <color rgb="FFF8696B"/>
        <color rgb="FFFFEB84"/>
        <color rgb="FF63BE7B"/>
      </colorScale>
    </cfRule>
  </conditionalFormatting>
  <conditionalFormatting sqref="LI2:LI9">
    <cfRule type="colorScale" priority="249">
      <colorScale>
        <cfvo type="min"/>
        <cfvo type="percentile" val="50"/>
        <cfvo type="max"/>
        <color rgb="FFF8696B"/>
        <color rgb="FFFFEB84"/>
        <color rgb="FF63BE7B"/>
      </colorScale>
    </cfRule>
  </conditionalFormatting>
  <conditionalFormatting sqref="LM2:LM9">
    <cfRule type="colorScale" priority="248">
      <colorScale>
        <cfvo type="min"/>
        <cfvo type="percentile" val="50"/>
        <cfvo type="max"/>
        <color rgb="FFF8696B"/>
        <color rgb="FFFFEB84"/>
        <color rgb="FF63BE7B"/>
      </colorScale>
    </cfRule>
  </conditionalFormatting>
  <conditionalFormatting sqref="LK2:LK9">
    <cfRule type="colorScale" priority="247">
      <colorScale>
        <cfvo type="min"/>
        <cfvo type="percentile" val="50"/>
        <cfvo type="max"/>
        <color rgb="FFF8696B"/>
        <color rgb="FFFFEB84"/>
        <color rgb="FF63BE7B"/>
      </colorScale>
    </cfRule>
  </conditionalFormatting>
  <conditionalFormatting sqref="LO2:LO9">
    <cfRule type="colorScale" priority="246">
      <colorScale>
        <cfvo type="min"/>
        <cfvo type="percentile" val="50"/>
        <cfvo type="max"/>
        <color rgb="FFF8696B"/>
        <color rgb="FFFFEB84"/>
        <color rgb="FF63BE7B"/>
      </colorScale>
    </cfRule>
  </conditionalFormatting>
  <conditionalFormatting sqref="MH96:MH123">
    <cfRule type="colorScale" priority="240">
      <colorScale>
        <cfvo type="min"/>
        <cfvo type="percentile" val="50"/>
        <cfvo type="max"/>
        <color rgb="FFF8696B"/>
        <color rgb="FFFFEB84"/>
        <color rgb="FF63BE7B"/>
      </colorScale>
    </cfRule>
  </conditionalFormatting>
  <conditionalFormatting sqref="MA14:MA92">
    <cfRule type="colorScale" priority="234">
      <colorScale>
        <cfvo type="min"/>
        <cfvo type="percentile" val="50"/>
        <cfvo type="max"/>
        <color rgb="FFF8696B"/>
        <color rgb="FFFFEB84"/>
        <color rgb="FF63BE7B"/>
      </colorScale>
    </cfRule>
  </conditionalFormatting>
  <conditionalFormatting sqref="ME96:ME123 LU96:LZ123">
    <cfRule type="colorScale" priority="242">
      <colorScale>
        <cfvo type="min"/>
        <cfvo type="percentile" val="50"/>
        <cfvo type="max"/>
        <color rgb="FFF8696B"/>
        <color rgb="FFFFEB84"/>
        <color rgb="FF63BE7B"/>
      </colorScale>
    </cfRule>
  </conditionalFormatting>
  <conditionalFormatting sqref="MF96:MG123">
    <cfRule type="colorScale" priority="241">
      <colorScale>
        <cfvo type="min"/>
        <cfvo type="percentile" val="50"/>
        <cfvo type="max"/>
        <color rgb="FFF8696B"/>
        <color rgb="FFFFEB84"/>
        <color rgb="FF63BE7B"/>
      </colorScale>
    </cfRule>
  </conditionalFormatting>
  <conditionalFormatting sqref="ME15:ME24 LU82:LU92 LU15:LU24 ME82:ME92 LZ15:LZ24 LZ82:LZ92">
    <cfRule type="colorScale" priority="239">
      <colorScale>
        <cfvo type="min"/>
        <cfvo type="percentile" val="50"/>
        <cfvo type="max"/>
        <color rgb="FFF8696B"/>
        <color rgb="FFFFEB84"/>
        <color rgb="FF63BE7B"/>
      </colorScale>
    </cfRule>
  </conditionalFormatting>
  <conditionalFormatting sqref="LT96:LT123">
    <cfRule type="colorScale" priority="238">
      <colorScale>
        <cfvo type="min"/>
        <cfvo type="percentile" val="50"/>
        <cfvo type="max"/>
        <color rgb="FFF8696B"/>
        <color rgb="FFFFEB84"/>
        <color rgb="FF63BE7B"/>
      </colorScale>
    </cfRule>
  </conditionalFormatting>
  <conditionalFormatting sqref="MH14:MH92">
    <cfRule type="colorScale" priority="243">
      <colorScale>
        <cfvo type="min"/>
        <cfvo type="percentile" val="50"/>
        <cfvo type="max"/>
        <color rgb="FFF8696B"/>
        <color rgb="FFFFEB84"/>
        <color rgb="FF63BE7B"/>
      </colorScale>
    </cfRule>
  </conditionalFormatting>
  <conditionalFormatting sqref="ME25:ME81 LU25:LU81 LZ25:LZ81">
    <cfRule type="colorScale" priority="244">
      <colorScale>
        <cfvo type="min"/>
        <cfvo type="percentile" val="50"/>
        <cfvo type="max"/>
        <color rgb="FFF8696B"/>
        <color rgb="FFFFEB84"/>
        <color rgb="FF63BE7B"/>
      </colorScale>
    </cfRule>
  </conditionalFormatting>
  <conditionalFormatting sqref="MF12:MG13 MG14:MG92">
    <cfRule type="colorScale" priority="245">
      <colorScale>
        <cfvo type="min"/>
        <cfvo type="percentile" val="50"/>
        <cfvo type="max"/>
        <color rgb="FFF8696B"/>
        <color rgb="FFFFEB84"/>
        <color rgb="FF63BE7B"/>
      </colorScale>
    </cfRule>
  </conditionalFormatting>
  <conditionalFormatting sqref="LU14 LZ14">
    <cfRule type="colorScale" priority="237">
      <colorScale>
        <cfvo type="min"/>
        <cfvo type="percentile" val="50"/>
        <cfvo type="max"/>
        <color rgb="FFF8696B"/>
        <color rgb="FFFFEB84"/>
        <color rgb="FF63BE7B"/>
      </colorScale>
    </cfRule>
  </conditionalFormatting>
  <conditionalFormatting sqref="ME14:ME92">
    <cfRule type="colorScale" priority="236">
      <colorScale>
        <cfvo type="min"/>
        <cfvo type="percentile" val="50"/>
        <cfvo type="max"/>
        <color rgb="FFF8696B"/>
        <color rgb="FFFFEB84"/>
        <color rgb="FF63BE7B"/>
      </colorScale>
    </cfRule>
  </conditionalFormatting>
  <conditionalFormatting sqref="LT14:LT92">
    <cfRule type="colorScale" priority="235">
      <colorScale>
        <cfvo type="min"/>
        <cfvo type="percentile" val="50"/>
        <cfvo type="max"/>
        <color rgb="FFF8696B"/>
        <color rgb="FFFFEB84"/>
        <color rgb="FF63BE7B"/>
      </colorScale>
    </cfRule>
  </conditionalFormatting>
  <conditionalFormatting sqref="MI96:MJ123">
    <cfRule type="colorScale" priority="233">
      <colorScale>
        <cfvo type="min"/>
        <cfvo type="percentile" val="50"/>
        <cfvo type="max"/>
        <color rgb="FFF8696B"/>
        <color rgb="FFFFEB84"/>
        <color rgb="FF63BE7B"/>
      </colorScale>
    </cfRule>
  </conditionalFormatting>
  <conditionalFormatting sqref="MI14:MI92">
    <cfRule type="colorScale" priority="232">
      <colorScale>
        <cfvo type="min"/>
        <cfvo type="percentile" val="50"/>
        <cfvo type="max"/>
        <color rgb="FF63BE7B"/>
        <color rgb="FFFFEB84"/>
        <color rgb="FFF8696B"/>
      </colorScale>
    </cfRule>
  </conditionalFormatting>
  <conditionalFormatting sqref="MA96:MB123">
    <cfRule type="colorScale" priority="231">
      <colorScale>
        <cfvo type="min"/>
        <cfvo type="percentile" val="50"/>
        <cfvo type="max"/>
        <color rgb="FFF8696B"/>
        <color rgb="FFFFEB84"/>
        <color rgb="FF63BE7B"/>
      </colorScale>
    </cfRule>
  </conditionalFormatting>
  <conditionalFormatting sqref="MC96:MD123">
    <cfRule type="colorScale" priority="230">
      <colorScale>
        <cfvo type="min"/>
        <cfvo type="percentile" val="50"/>
        <cfvo type="max"/>
        <color rgb="FFF8696B"/>
        <color rgb="FFFFEB84"/>
        <color rgb="FF63BE7B"/>
      </colorScale>
    </cfRule>
  </conditionalFormatting>
  <conditionalFormatting sqref="MI96:MJ123">
    <cfRule type="colorScale" priority="229">
      <colorScale>
        <cfvo type="min"/>
        <cfvo type="percentile" val="50"/>
        <cfvo type="max"/>
        <color rgb="FF63BE7B"/>
        <color rgb="FFFFEB84"/>
        <color rgb="FFF8696B"/>
      </colorScale>
    </cfRule>
  </conditionalFormatting>
  <conditionalFormatting sqref="MC14:MD92">
    <cfRule type="colorScale" priority="228">
      <colorScale>
        <cfvo type="min"/>
        <cfvo type="percentile" val="50"/>
        <cfvo type="max"/>
        <color rgb="FFF8696B"/>
        <color rgb="FFFFEB84"/>
        <color rgb="FF63BE7B"/>
      </colorScale>
    </cfRule>
  </conditionalFormatting>
  <conditionalFormatting sqref="ME96:ME123">
    <cfRule type="colorScale" priority="227">
      <colorScale>
        <cfvo type="min"/>
        <cfvo type="percentile" val="50"/>
        <cfvo type="max"/>
        <color rgb="FFF8696B"/>
        <color rgb="FFFFEB84"/>
        <color rgb="FF63BE7B"/>
      </colorScale>
    </cfRule>
  </conditionalFormatting>
  <conditionalFormatting sqref="MN14:MO92">
    <cfRule type="colorScale" priority="226">
      <colorScale>
        <cfvo type="min"/>
        <cfvo type="percentile" val="50"/>
        <cfvo type="max"/>
        <color rgb="FFF8696B"/>
        <color rgb="FFFFEB84"/>
        <color rgb="FF63BE7B"/>
      </colorScale>
    </cfRule>
  </conditionalFormatting>
  <conditionalFormatting sqref="MN96:MP123">
    <cfRule type="colorScale" priority="225">
      <colorScale>
        <cfvo type="min"/>
        <cfvo type="percentile" val="50"/>
        <cfvo type="max"/>
        <color rgb="FFF8696B"/>
        <color rgb="FFFFEB84"/>
        <color rgb="FF63BE7B"/>
      </colorScale>
    </cfRule>
  </conditionalFormatting>
  <conditionalFormatting sqref="MQ14:MQ92">
    <cfRule type="colorScale" priority="224">
      <colorScale>
        <cfvo type="min"/>
        <cfvo type="percentile" val="50"/>
        <cfvo type="max"/>
        <color rgb="FFF8696B"/>
        <color rgb="FFFFEB84"/>
        <color rgb="FF63BE7B"/>
      </colorScale>
    </cfRule>
  </conditionalFormatting>
  <conditionalFormatting sqref="MQ96:MQ123">
    <cfRule type="colorScale" priority="223">
      <colorScale>
        <cfvo type="min"/>
        <cfvo type="percentile" val="50"/>
        <cfvo type="max"/>
        <color rgb="FFF8696B"/>
        <color rgb="FFFFEB84"/>
        <color rgb="FF63BE7B"/>
      </colorScale>
    </cfRule>
  </conditionalFormatting>
  <conditionalFormatting sqref="MD2:MD10 LZ2:LZ10">
    <cfRule type="colorScale" priority="222">
      <colorScale>
        <cfvo type="min"/>
        <cfvo type="percentile" val="50"/>
        <cfvo type="max"/>
        <color rgb="FFF8696B"/>
        <color rgb="FFFFEB84"/>
        <color rgb="FF63BE7B"/>
      </colorScale>
    </cfRule>
  </conditionalFormatting>
  <conditionalFormatting sqref="MA2:MB10">
    <cfRule type="colorScale" priority="221">
      <colorScale>
        <cfvo type="min"/>
        <cfvo type="percentile" val="50"/>
        <cfvo type="max"/>
        <color rgb="FFF8696B"/>
        <color rgb="FFFFEB84"/>
        <color rgb="FF63BE7B"/>
      </colorScale>
    </cfRule>
  </conditionalFormatting>
  <conditionalFormatting sqref="ME2:ME10">
    <cfRule type="colorScale" priority="220">
      <colorScale>
        <cfvo type="min"/>
        <cfvo type="percentile" val="50"/>
        <cfvo type="max"/>
        <color rgb="FFF8696B"/>
        <color rgb="FFFFEB84"/>
        <color rgb="FF63BE7B"/>
      </colorScale>
    </cfRule>
  </conditionalFormatting>
  <conditionalFormatting sqref="LX14:LY92">
    <cfRule type="colorScale" priority="219">
      <colorScale>
        <cfvo type="min"/>
        <cfvo type="percentile" val="50"/>
        <cfvo type="max"/>
        <color rgb="FFF8696B"/>
        <color rgb="FFFFEB84"/>
        <color rgb="FF63BE7B"/>
      </colorScale>
    </cfRule>
  </conditionalFormatting>
  <conditionalFormatting sqref="LV14:LW92">
    <cfRule type="colorScale" priority="218">
      <colorScale>
        <cfvo type="min"/>
        <cfvo type="percentile" val="50"/>
        <cfvo type="max"/>
        <color rgb="FFF8696B"/>
        <color rgb="FFFFEB84"/>
        <color rgb="FF63BE7B"/>
      </colorScale>
    </cfRule>
  </conditionalFormatting>
  <conditionalFormatting sqref="MB14:MB92">
    <cfRule type="colorScale" priority="217">
      <colorScale>
        <cfvo type="min"/>
        <cfvo type="percentile" val="50"/>
        <cfvo type="max"/>
        <color rgb="FFF8696B"/>
        <color rgb="FFFFEB84"/>
        <color rgb="FF63BE7B"/>
      </colorScale>
    </cfRule>
  </conditionalFormatting>
  <conditionalFormatting sqref="MP14:MP92">
    <cfRule type="colorScale" priority="216">
      <colorScale>
        <cfvo type="min"/>
        <cfvo type="percentile" val="50"/>
        <cfvo type="max"/>
        <color rgb="FFF8696B"/>
        <color rgb="FFFFEB84"/>
        <color rgb="FF63BE7B"/>
      </colorScale>
    </cfRule>
  </conditionalFormatting>
  <conditionalFormatting sqref="LV14:LV92">
    <cfRule type="colorScale" priority="215">
      <colorScale>
        <cfvo type="min"/>
        <cfvo type="percentile" val="50"/>
        <cfvo type="max"/>
        <color rgb="FFF8696B"/>
        <color rgb="FFFFEB84"/>
        <color rgb="FF63BE7B"/>
      </colorScale>
    </cfRule>
  </conditionalFormatting>
  <conditionalFormatting sqref="LU14:LU92">
    <cfRule type="colorScale" priority="214">
      <colorScale>
        <cfvo type="min"/>
        <cfvo type="percentile" val="50"/>
        <cfvo type="max"/>
        <color rgb="FFF8696B"/>
        <color rgb="FFFFEB84"/>
        <color rgb="FF63BE7B"/>
      </colorScale>
    </cfRule>
  </conditionalFormatting>
  <conditionalFormatting sqref="MR14:MR92">
    <cfRule type="colorScale" priority="213">
      <colorScale>
        <cfvo type="min"/>
        <cfvo type="percentile" val="50"/>
        <cfvo type="max"/>
        <color rgb="FFF8696B"/>
        <color rgb="FFFFEB84"/>
        <color rgb="FF63BE7B"/>
      </colorScale>
    </cfRule>
  </conditionalFormatting>
  <conditionalFormatting sqref="MR96:MR123">
    <cfRule type="colorScale" priority="212">
      <colorScale>
        <cfvo type="min"/>
        <cfvo type="percentile" val="50"/>
        <cfvo type="max"/>
        <color rgb="FFF8696B"/>
        <color rgb="FFFFEB84"/>
        <color rgb="FF63BE7B"/>
      </colorScale>
    </cfRule>
  </conditionalFormatting>
  <conditionalFormatting sqref="MF14:MF92">
    <cfRule type="colorScale" priority="211">
      <colorScale>
        <cfvo type="min"/>
        <cfvo type="percentile" val="50"/>
        <cfvo type="max"/>
        <color rgb="FFF8696B"/>
        <color rgb="FFFFEB84"/>
        <color rgb="FF63BE7B"/>
      </colorScale>
    </cfRule>
  </conditionalFormatting>
  <conditionalFormatting sqref="MF14:MF92">
    <cfRule type="colorScale" priority="210">
      <colorScale>
        <cfvo type="min"/>
        <cfvo type="percentile" val="50"/>
        <cfvo type="max"/>
        <color rgb="FFF8696B"/>
        <color rgb="FFFFEB84"/>
        <color rgb="FF63BE7B"/>
      </colorScale>
    </cfRule>
  </conditionalFormatting>
  <conditionalFormatting sqref="MI2:MI10">
    <cfRule type="colorScale" priority="209">
      <colorScale>
        <cfvo type="min"/>
        <cfvo type="percentile" val="50"/>
        <cfvo type="max"/>
        <color rgb="FFF8696B"/>
        <color rgb="FFFFEB84"/>
        <color rgb="FF63BE7B"/>
      </colorScale>
    </cfRule>
  </conditionalFormatting>
  <conditionalFormatting sqref="MM2:MM10">
    <cfRule type="colorScale" priority="208">
      <colorScale>
        <cfvo type="min"/>
        <cfvo type="percentile" val="50"/>
        <cfvo type="max"/>
        <color rgb="FFF8696B"/>
        <color rgb="FFFFEB84"/>
        <color rgb="FF63BE7B"/>
      </colorScale>
    </cfRule>
  </conditionalFormatting>
  <conditionalFormatting sqref="MK2:MK10">
    <cfRule type="colorScale" priority="207">
      <colorScale>
        <cfvo type="min"/>
        <cfvo type="percentile" val="50"/>
        <cfvo type="max"/>
        <color rgb="FFF8696B"/>
        <color rgb="FFFFEB84"/>
        <color rgb="FF63BE7B"/>
      </colorScale>
    </cfRule>
  </conditionalFormatting>
  <conditionalFormatting sqref="MO2:MO10">
    <cfRule type="colorScale" priority="206">
      <colorScale>
        <cfvo type="min"/>
        <cfvo type="percentile" val="50"/>
        <cfvo type="max"/>
        <color rgb="FFF8696B"/>
        <color rgb="FFFFEB84"/>
        <color rgb="FF63BE7B"/>
      </colorScale>
    </cfRule>
  </conditionalFormatting>
  <conditionalFormatting sqref="JZ14:JZ92">
    <cfRule type="colorScale" priority="205">
      <colorScale>
        <cfvo type="min"/>
        <cfvo type="percentile" val="50"/>
        <cfvo type="max"/>
        <color rgb="FFF8696B"/>
        <color rgb="FFFFEB84"/>
        <color rgb="FF63BE7B"/>
      </colorScale>
    </cfRule>
  </conditionalFormatting>
  <conditionalFormatting sqref="KZ15:KZ24 KZ82:KZ92">
    <cfRule type="colorScale" priority="203">
      <colorScale>
        <cfvo type="min"/>
        <cfvo type="percentile" val="50"/>
        <cfvo type="max"/>
        <color rgb="FFF8696B"/>
        <color rgb="FFFFEB84"/>
        <color rgb="FF63BE7B"/>
      </colorScale>
    </cfRule>
  </conditionalFormatting>
  <conditionalFormatting sqref="KZ25:KZ81">
    <cfRule type="colorScale" priority="204">
      <colorScale>
        <cfvo type="min"/>
        <cfvo type="percentile" val="50"/>
        <cfvo type="max"/>
        <color rgb="FFF8696B"/>
        <color rgb="FFFFEB84"/>
        <color rgb="FF63BE7B"/>
      </colorScale>
    </cfRule>
  </conditionalFormatting>
  <conditionalFormatting sqref="KZ14">
    <cfRule type="colorScale" priority="202">
      <colorScale>
        <cfvo type="min"/>
        <cfvo type="percentile" val="50"/>
        <cfvo type="max"/>
        <color rgb="FFF8696B"/>
        <color rgb="FFFFEB84"/>
        <color rgb="FF63BE7B"/>
      </colorScale>
    </cfRule>
  </conditionalFormatting>
  <conditionalFormatting sqref="KZ14:KZ92">
    <cfRule type="colorScale" priority="201">
      <colorScale>
        <cfvo type="min"/>
        <cfvo type="percentile" val="50"/>
        <cfvo type="max"/>
        <color rgb="FFF8696B"/>
        <color rgb="FFFFEB84"/>
        <color rgb="FF63BE7B"/>
      </colorScale>
    </cfRule>
  </conditionalFormatting>
  <conditionalFormatting sqref="NH96:NH123">
    <cfRule type="colorScale" priority="195">
      <colorScale>
        <cfvo type="min"/>
        <cfvo type="percentile" val="50"/>
        <cfvo type="max"/>
        <color rgb="FFF8696B"/>
        <color rgb="FFFFEB84"/>
        <color rgb="FF63BE7B"/>
      </colorScale>
    </cfRule>
  </conditionalFormatting>
  <conditionalFormatting sqref="NA14:NA92">
    <cfRule type="colorScale" priority="189">
      <colorScale>
        <cfvo type="min"/>
        <cfvo type="percentile" val="50"/>
        <cfvo type="max"/>
        <color rgb="FFF8696B"/>
        <color rgb="FFFFEB84"/>
        <color rgb="FF63BE7B"/>
      </colorScale>
    </cfRule>
  </conditionalFormatting>
  <conditionalFormatting sqref="NE96:NE123 MU96:MZ123">
    <cfRule type="colorScale" priority="197">
      <colorScale>
        <cfvo type="min"/>
        <cfvo type="percentile" val="50"/>
        <cfvo type="max"/>
        <color rgb="FFF8696B"/>
        <color rgb="FFFFEB84"/>
        <color rgb="FF63BE7B"/>
      </colorScale>
    </cfRule>
  </conditionalFormatting>
  <conditionalFormatting sqref="NF96:NG123">
    <cfRule type="colorScale" priority="196">
      <colorScale>
        <cfvo type="min"/>
        <cfvo type="percentile" val="50"/>
        <cfvo type="max"/>
        <color rgb="FFF8696B"/>
        <color rgb="FFFFEB84"/>
        <color rgb="FF63BE7B"/>
      </colorScale>
    </cfRule>
  </conditionalFormatting>
  <conditionalFormatting sqref="NE15:NE24 MU82:MU92 MU15:MU24 NE82:NE92 MZ15:MZ24 MZ82:MZ92">
    <cfRule type="colorScale" priority="194">
      <colorScale>
        <cfvo type="min"/>
        <cfvo type="percentile" val="50"/>
        <cfvo type="max"/>
        <color rgb="FFF8696B"/>
        <color rgb="FFFFEB84"/>
        <color rgb="FF63BE7B"/>
      </colorScale>
    </cfRule>
  </conditionalFormatting>
  <conditionalFormatting sqref="MT96:MT123">
    <cfRule type="colorScale" priority="193">
      <colorScale>
        <cfvo type="min"/>
        <cfvo type="percentile" val="50"/>
        <cfvo type="max"/>
        <color rgb="FFF8696B"/>
        <color rgb="FFFFEB84"/>
        <color rgb="FF63BE7B"/>
      </colorScale>
    </cfRule>
  </conditionalFormatting>
  <conditionalFormatting sqref="NH14:NH92">
    <cfRule type="colorScale" priority="198">
      <colorScale>
        <cfvo type="min"/>
        <cfvo type="percentile" val="50"/>
        <cfvo type="max"/>
        <color rgb="FFF8696B"/>
        <color rgb="FFFFEB84"/>
        <color rgb="FF63BE7B"/>
      </colorScale>
    </cfRule>
  </conditionalFormatting>
  <conditionalFormatting sqref="NE25:NE81 MU25:MU81 MZ25:MZ81">
    <cfRule type="colorScale" priority="199">
      <colorScale>
        <cfvo type="min"/>
        <cfvo type="percentile" val="50"/>
        <cfvo type="max"/>
        <color rgb="FFF8696B"/>
        <color rgb="FFFFEB84"/>
        <color rgb="FF63BE7B"/>
      </colorScale>
    </cfRule>
  </conditionalFormatting>
  <conditionalFormatting sqref="NF12:NG13 NG14:NG92">
    <cfRule type="colorScale" priority="200">
      <colorScale>
        <cfvo type="min"/>
        <cfvo type="percentile" val="50"/>
        <cfvo type="max"/>
        <color rgb="FFF8696B"/>
        <color rgb="FFFFEB84"/>
        <color rgb="FF63BE7B"/>
      </colorScale>
    </cfRule>
  </conditionalFormatting>
  <conditionalFormatting sqref="MU14 MZ14">
    <cfRule type="colorScale" priority="192">
      <colorScale>
        <cfvo type="min"/>
        <cfvo type="percentile" val="50"/>
        <cfvo type="max"/>
        <color rgb="FFF8696B"/>
        <color rgb="FFFFEB84"/>
        <color rgb="FF63BE7B"/>
      </colorScale>
    </cfRule>
  </conditionalFormatting>
  <conditionalFormatting sqref="NE14:NE92">
    <cfRule type="colorScale" priority="191">
      <colorScale>
        <cfvo type="min"/>
        <cfvo type="percentile" val="50"/>
        <cfvo type="max"/>
        <color rgb="FFF8696B"/>
        <color rgb="FFFFEB84"/>
        <color rgb="FF63BE7B"/>
      </colorScale>
    </cfRule>
  </conditionalFormatting>
  <conditionalFormatting sqref="MT14:MT92">
    <cfRule type="colorScale" priority="190">
      <colorScale>
        <cfvo type="min"/>
        <cfvo type="percentile" val="50"/>
        <cfvo type="max"/>
        <color rgb="FFF8696B"/>
        <color rgb="FFFFEB84"/>
        <color rgb="FF63BE7B"/>
      </colorScale>
    </cfRule>
  </conditionalFormatting>
  <conditionalFormatting sqref="NI96:NJ123">
    <cfRule type="colorScale" priority="188">
      <colorScale>
        <cfvo type="min"/>
        <cfvo type="percentile" val="50"/>
        <cfvo type="max"/>
        <color rgb="FFF8696B"/>
        <color rgb="FFFFEB84"/>
        <color rgb="FF63BE7B"/>
      </colorScale>
    </cfRule>
  </conditionalFormatting>
  <conditionalFormatting sqref="NI14:NI92">
    <cfRule type="colorScale" priority="187">
      <colorScale>
        <cfvo type="min"/>
        <cfvo type="percentile" val="50"/>
        <cfvo type="max"/>
        <color rgb="FF63BE7B"/>
        <color rgb="FFFFEB84"/>
        <color rgb="FFF8696B"/>
      </colorScale>
    </cfRule>
  </conditionalFormatting>
  <conditionalFormatting sqref="NA96:NB123">
    <cfRule type="colorScale" priority="186">
      <colorScale>
        <cfvo type="min"/>
        <cfvo type="percentile" val="50"/>
        <cfvo type="max"/>
        <color rgb="FFF8696B"/>
        <color rgb="FFFFEB84"/>
        <color rgb="FF63BE7B"/>
      </colorScale>
    </cfRule>
  </conditionalFormatting>
  <conditionalFormatting sqref="NC96:ND123">
    <cfRule type="colorScale" priority="185">
      <colorScale>
        <cfvo type="min"/>
        <cfvo type="percentile" val="50"/>
        <cfvo type="max"/>
        <color rgb="FFF8696B"/>
        <color rgb="FFFFEB84"/>
        <color rgb="FF63BE7B"/>
      </colorScale>
    </cfRule>
  </conditionalFormatting>
  <conditionalFormatting sqref="NI96:NJ123">
    <cfRule type="colorScale" priority="184">
      <colorScale>
        <cfvo type="min"/>
        <cfvo type="percentile" val="50"/>
        <cfvo type="max"/>
        <color rgb="FF63BE7B"/>
        <color rgb="FFFFEB84"/>
        <color rgb="FFF8696B"/>
      </colorScale>
    </cfRule>
  </conditionalFormatting>
  <conditionalFormatting sqref="NC14:ND92">
    <cfRule type="colorScale" priority="183">
      <colorScale>
        <cfvo type="min"/>
        <cfvo type="percentile" val="50"/>
        <cfvo type="max"/>
        <color rgb="FFF8696B"/>
        <color rgb="FFFFEB84"/>
        <color rgb="FF63BE7B"/>
      </colorScale>
    </cfRule>
  </conditionalFormatting>
  <conditionalFormatting sqref="NE96:NE123">
    <cfRule type="colorScale" priority="182">
      <colorScale>
        <cfvo type="min"/>
        <cfvo type="percentile" val="50"/>
        <cfvo type="max"/>
        <color rgb="FFF8696B"/>
        <color rgb="FFFFEB84"/>
        <color rgb="FF63BE7B"/>
      </colorScale>
    </cfRule>
  </conditionalFormatting>
  <conditionalFormatting sqref="NN14:NO92">
    <cfRule type="colorScale" priority="181">
      <colorScale>
        <cfvo type="min"/>
        <cfvo type="percentile" val="50"/>
        <cfvo type="max"/>
        <color rgb="FFF8696B"/>
        <color rgb="FFFFEB84"/>
        <color rgb="FF63BE7B"/>
      </colorScale>
    </cfRule>
  </conditionalFormatting>
  <conditionalFormatting sqref="NN96:NP123">
    <cfRule type="colorScale" priority="180">
      <colorScale>
        <cfvo type="min"/>
        <cfvo type="percentile" val="50"/>
        <cfvo type="max"/>
        <color rgb="FFF8696B"/>
        <color rgb="FFFFEB84"/>
        <color rgb="FF63BE7B"/>
      </colorScale>
    </cfRule>
  </conditionalFormatting>
  <conditionalFormatting sqref="NQ14:NQ92">
    <cfRule type="colorScale" priority="179">
      <colorScale>
        <cfvo type="min"/>
        <cfvo type="percentile" val="50"/>
        <cfvo type="max"/>
        <color rgb="FFF8696B"/>
        <color rgb="FFFFEB84"/>
        <color rgb="FF63BE7B"/>
      </colorScale>
    </cfRule>
  </conditionalFormatting>
  <conditionalFormatting sqref="NQ96:NQ123">
    <cfRule type="colorScale" priority="178">
      <colorScale>
        <cfvo type="min"/>
        <cfvo type="percentile" val="50"/>
        <cfvo type="max"/>
        <color rgb="FFF8696B"/>
        <color rgb="FFFFEB84"/>
        <color rgb="FF63BE7B"/>
      </colorScale>
    </cfRule>
  </conditionalFormatting>
  <conditionalFormatting sqref="ND2:ND10 MZ2:MZ10">
    <cfRule type="colorScale" priority="177">
      <colorScale>
        <cfvo type="min"/>
        <cfvo type="percentile" val="50"/>
        <cfvo type="max"/>
        <color rgb="FFF8696B"/>
        <color rgb="FFFFEB84"/>
        <color rgb="FF63BE7B"/>
      </colorScale>
    </cfRule>
  </conditionalFormatting>
  <conditionalFormatting sqref="NA2:NB10">
    <cfRule type="colorScale" priority="176">
      <colorScale>
        <cfvo type="min"/>
        <cfvo type="percentile" val="50"/>
        <cfvo type="max"/>
        <color rgb="FFF8696B"/>
        <color rgb="FFFFEB84"/>
        <color rgb="FF63BE7B"/>
      </colorScale>
    </cfRule>
  </conditionalFormatting>
  <conditionalFormatting sqref="NE2:NE10">
    <cfRule type="colorScale" priority="175">
      <colorScale>
        <cfvo type="min"/>
        <cfvo type="percentile" val="50"/>
        <cfvo type="max"/>
        <color rgb="FFF8696B"/>
        <color rgb="FFFFEB84"/>
        <color rgb="FF63BE7B"/>
      </colorScale>
    </cfRule>
  </conditionalFormatting>
  <conditionalFormatting sqref="MX14:MY92">
    <cfRule type="colorScale" priority="174">
      <colorScale>
        <cfvo type="min"/>
        <cfvo type="percentile" val="50"/>
        <cfvo type="max"/>
        <color rgb="FFF8696B"/>
        <color rgb="FFFFEB84"/>
        <color rgb="FF63BE7B"/>
      </colorScale>
    </cfRule>
  </conditionalFormatting>
  <conditionalFormatting sqref="MV14:MW92">
    <cfRule type="colorScale" priority="173">
      <colorScale>
        <cfvo type="min"/>
        <cfvo type="percentile" val="50"/>
        <cfvo type="max"/>
        <color rgb="FFF8696B"/>
        <color rgb="FFFFEB84"/>
        <color rgb="FF63BE7B"/>
      </colorScale>
    </cfRule>
  </conditionalFormatting>
  <conditionalFormatting sqref="NB14:NB92">
    <cfRule type="colorScale" priority="172">
      <colorScale>
        <cfvo type="min"/>
        <cfvo type="percentile" val="50"/>
        <cfvo type="max"/>
        <color rgb="FFF8696B"/>
        <color rgb="FFFFEB84"/>
        <color rgb="FF63BE7B"/>
      </colorScale>
    </cfRule>
  </conditionalFormatting>
  <conditionalFormatting sqref="NP14:NP92">
    <cfRule type="colorScale" priority="171">
      <colorScale>
        <cfvo type="min"/>
        <cfvo type="percentile" val="50"/>
        <cfvo type="max"/>
        <color rgb="FFF8696B"/>
        <color rgb="FFFFEB84"/>
        <color rgb="FF63BE7B"/>
      </colorScale>
    </cfRule>
  </conditionalFormatting>
  <conditionalFormatting sqref="MV14:MV92">
    <cfRule type="colorScale" priority="170">
      <colorScale>
        <cfvo type="min"/>
        <cfvo type="percentile" val="50"/>
        <cfvo type="max"/>
        <color rgb="FFF8696B"/>
        <color rgb="FFFFEB84"/>
        <color rgb="FF63BE7B"/>
      </colorScale>
    </cfRule>
  </conditionalFormatting>
  <conditionalFormatting sqref="MU14:MU92">
    <cfRule type="colorScale" priority="169">
      <colorScale>
        <cfvo type="min"/>
        <cfvo type="percentile" val="50"/>
        <cfvo type="max"/>
        <color rgb="FFF8696B"/>
        <color rgb="FFFFEB84"/>
        <color rgb="FF63BE7B"/>
      </colorScale>
    </cfRule>
  </conditionalFormatting>
  <conditionalFormatting sqref="NR14:NR92">
    <cfRule type="colorScale" priority="168">
      <colorScale>
        <cfvo type="min"/>
        <cfvo type="percentile" val="50"/>
        <cfvo type="max"/>
        <color rgb="FFF8696B"/>
        <color rgb="FFFFEB84"/>
        <color rgb="FF63BE7B"/>
      </colorScale>
    </cfRule>
  </conditionalFormatting>
  <conditionalFormatting sqref="NR96:NR123">
    <cfRule type="colorScale" priority="167">
      <colorScale>
        <cfvo type="min"/>
        <cfvo type="percentile" val="50"/>
        <cfvo type="max"/>
        <color rgb="FFF8696B"/>
        <color rgb="FFFFEB84"/>
        <color rgb="FF63BE7B"/>
      </colorScale>
    </cfRule>
  </conditionalFormatting>
  <conditionalFormatting sqref="NF14:NF92">
    <cfRule type="colorScale" priority="166">
      <colorScale>
        <cfvo type="min"/>
        <cfvo type="percentile" val="50"/>
        <cfvo type="max"/>
        <color rgb="FFF8696B"/>
        <color rgb="FFFFEB84"/>
        <color rgb="FF63BE7B"/>
      </colorScale>
    </cfRule>
  </conditionalFormatting>
  <conditionalFormatting sqref="NF14:NF92">
    <cfRule type="colorScale" priority="165">
      <colorScale>
        <cfvo type="min"/>
        <cfvo type="percentile" val="50"/>
        <cfvo type="max"/>
        <color rgb="FFF8696B"/>
        <color rgb="FFFFEB84"/>
        <color rgb="FF63BE7B"/>
      </colorScale>
    </cfRule>
  </conditionalFormatting>
  <conditionalFormatting sqref="NI2:NI10">
    <cfRule type="colorScale" priority="164">
      <colorScale>
        <cfvo type="min"/>
        <cfvo type="percentile" val="50"/>
        <cfvo type="max"/>
        <color rgb="FFF8696B"/>
        <color rgb="FFFFEB84"/>
        <color rgb="FF63BE7B"/>
      </colorScale>
    </cfRule>
  </conditionalFormatting>
  <conditionalFormatting sqref="NM2:NM10">
    <cfRule type="colorScale" priority="163">
      <colorScale>
        <cfvo type="min"/>
        <cfvo type="percentile" val="50"/>
        <cfvo type="max"/>
        <color rgb="FFF8696B"/>
        <color rgb="FFFFEB84"/>
        <color rgb="FF63BE7B"/>
      </colorScale>
    </cfRule>
  </conditionalFormatting>
  <conditionalFormatting sqref="NK2:NK10">
    <cfRule type="colorScale" priority="162">
      <colorScale>
        <cfvo type="min"/>
        <cfvo type="percentile" val="50"/>
        <cfvo type="max"/>
        <color rgb="FFF8696B"/>
        <color rgb="FFFFEB84"/>
        <color rgb="FF63BE7B"/>
      </colorScale>
    </cfRule>
  </conditionalFormatting>
  <conditionalFormatting sqref="NO2:NO10">
    <cfRule type="colorScale" priority="161">
      <colorScale>
        <cfvo type="min"/>
        <cfvo type="percentile" val="50"/>
        <cfvo type="max"/>
        <color rgb="FFF8696B"/>
        <color rgb="FFFFEB84"/>
        <color rgb="FF63BE7B"/>
      </colorScale>
    </cfRule>
  </conditionalFormatting>
  <conditionalFormatting sqref="OH96:OH123">
    <cfRule type="colorScale" priority="155">
      <colorScale>
        <cfvo type="min"/>
        <cfvo type="percentile" val="50"/>
        <cfvo type="max"/>
        <color rgb="FFF8696B"/>
        <color rgb="FFFFEB84"/>
        <color rgb="FF63BE7B"/>
      </colorScale>
    </cfRule>
  </conditionalFormatting>
  <conditionalFormatting sqref="OA14:OA92">
    <cfRule type="colorScale" priority="149">
      <colorScale>
        <cfvo type="min"/>
        <cfvo type="percentile" val="50"/>
        <cfvo type="max"/>
        <color rgb="FFF8696B"/>
        <color rgb="FFFFEB84"/>
        <color rgb="FF63BE7B"/>
      </colorScale>
    </cfRule>
  </conditionalFormatting>
  <conditionalFormatting sqref="OE96:OE123 NU96:NZ123">
    <cfRule type="colorScale" priority="157">
      <colorScale>
        <cfvo type="min"/>
        <cfvo type="percentile" val="50"/>
        <cfvo type="max"/>
        <color rgb="FFF8696B"/>
        <color rgb="FFFFEB84"/>
        <color rgb="FF63BE7B"/>
      </colorScale>
    </cfRule>
  </conditionalFormatting>
  <conditionalFormatting sqref="OF96:OG123">
    <cfRule type="colorScale" priority="156">
      <colorScale>
        <cfvo type="min"/>
        <cfvo type="percentile" val="50"/>
        <cfvo type="max"/>
        <color rgb="FFF8696B"/>
        <color rgb="FFFFEB84"/>
        <color rgb="FF63BE7B"/>
      </colorScale>
    </cfRule>
  </conditionalFormatting>
  <conditionalFormatting sqref="OE15:OE24 NU82:NU92 NU15:NU24 OE82:OE92 NZ15:NZ24 NZ82:NZ92">
    <cfRule type="colorScale" priority="154">
      <colorScale>
        <cfvo type="min"/>
        <cfvo type="percentile" val="50"/>
        <cfvo type="max"/>
        <color rgb="FFF8696B"/>
        <color rgb="FFFFEB84"/>
        <color rgb="FF63BE7B"/>
      </colorScale>
    </cfRule>
  </conditionalFormatting>
  <conditionalFormatting sqref="NT96:NT123">
    <cfRule type="colorScale" priority="153">
      <colorScale>
        <cfvo type="min"/>
        <cfvo type="percentile" val="50"/>
        <cfvo type="max"/>
        <color rgb="FFF8696B"/>
        <color rgb="FFFFEB84"/>
        <color rgb="FF63BE7B"/>
      </colorScale>
    </cfRule>
  </conditionalFormatting>
  <conditionalFormatting sqref="OH14:OH92">
    <cfRule type="colorScale" priority="158">
      <colorScale>
        <cfvo type="min"/>
        <cfvo type="percentile" val="50"/>
        <cfvo type="max"/>
        <color rgb="FFF8696B"/>
        <color rgb="FFFFEB84"/>
        <color rgb="FF63BE7B"/>
      </colorScale>
    </cfRule>
  </conditionalFormatting>
  <conditionalFormatting sqref="OE25:OE81 NU25:NU81 NZ25:NZ81">
    <cfRule type="colorScale" priority="159">
      <colorScale>
        <cfvo type="min"/>
        <cfvo type="percentile" val="50"/>
        <cfvo type="max"/>
        <color rgb="FFF8696B"/>
        <color rgb="FFFFEB84"/>
        <color rgb="FF63BE7B"/>
      </colorScale>
    </cfRule>
  </conditionalFormatting>
  <conditionalFormatting sqref="OF12:OG13 OG14:OG92">
    <cfRule type="colorScale" priority="160">
      <colorScale>
        <cfvo type="min"/>
        <cfvo type="percentile" val="50"/>
        <cfvo type="max"/>
        <color rgb="FFF8696B"/>
        <color rgb="FFFFEB84"/>
        <color rgb="FF63BE7B"/>
      </colorScale>
    </cfRule>
  </conditionalFormatting>
  <conditionalFormatting sqref="NZ14 NU14">
    <cfRule type="colorScale" priority="152">
      <colorScale>
        <cfvo type="min"/>
        <cfvo type="percentile" val="50"/>
        <cfvo type="max"/>
        <color rgb="FFF8696B"/>
        <color rgb="FFFFEB84"/>
        <color rgb="FF63BE7B"/>
      </colorScale>
    </cfRule>
  </conditionalFormatting>
  <conditionalFormatting sqref="OE14:OE92">
    <cfRule type="colorScale" priority="151">
      <colorScale>
        <cfvo type="min"/>
        <cfvo type="percentile" val="50"/>
        <cfvo type="max"/>
        <color rgb="FFF8696B"/>
        <color rgb="FFFFEB84"/>
        <color rgb="FF63BE7B"/>
      </colorScale>
    </cfRule>
  </conditionalFormatting>
  <conditionalFormatting sqref="NT14:NT92">
    <cfRule type="colorScale" priority="150">
      <colorScale>
        <cfvo type="min"/>
        <cfvo type="percentile" val="50"/>
        <cfvo type="max"/>
        <color rgb="FFF8696B"/>
        <color rgb="FFFFEB84"/>
        <color rgb="FF63BE7B"/>
      </colorScale>
    </cfRule>
  </conditionalFormatting>
  <conditionalFormatting sqref="OI96:OJ123">
    <cfRule type="colorScale" priority="148">
      <colorScale>
        <cfvo type="min"/>
        <cfvo type="percentile" val="50"/>
        <cfvo type="max"/>
        <color rgb="FFF8696B"/>
        <color rgb="FFFFEB84"/>
        <color rgb="FF63BE7B"/>
      </colorScale>
    </cfRule>
  </conditionalFormatting>
  <conditionalFormatting sqref="OI14:OI92">
    <cfRule type="colorScale" priority="147">
      <colorScale>
        <cfvo type="min"/>
        <cfvo type="percentile" val="50"/>
        <cfvo type="max"/>
        <color rgb="FF63BE7B"/>
        <color rgb="FFFFEB84"/>
        <color rgb="FFF8696B"/>
      </colorScale>
    </cfRule>
  </conditionalFormatting>
  <conditionalFormatting sqref="OA96:OB123">
    <cfRule type="colorScale" priority="146">
      <colorScale>
        <cfvo type="min"/>
        <cfvo type="percentile" val="50"/>
        <cfvo type="max"/>
        <color rgb="FFF8696B"/>
        <color rgb="FFFFEB84"/>
        <color rgb="FF63BE7B"/>
      </colorScale>
    </cfRule>
  </conditionalFormatting>
  <conditionalFormatting sqref="OC96:OD123">
    <cfRule type="colorScale" priority="145">
      <colorScale>
        <cfvo type="min"/>
        <cfvo type="percentile" val="50"/>
        <cfvo type="max"/>
        <color rgb="FFF8696B"/>
        <color rgb="FFFFEB84"/>
        <color rgb="FF63BE7B"/>
      </colorScale>
    </cfRule>
  </conditionalFormatting>
  <conditionalFormatting sqref="OI96:OJ123">
    <cfRule type="colorScale" priority="144">
      <colorScale>
        <cfvo type="min"/>
        <cfvo type="percentile" val="50"/>
        <cfvo type="max"/>
        <color rgb="FF63BE7B"/>
        <color rgb="FFFFEB84"/>
        <color rgb="FFF8696B"/>
      </colorScale>
    </cfRule>
  </conditionalFormatting>
  <conditionalFormatting sqref="OC14:OD92">
    <cfRule type="colorScale" priority="143">
      <colorScale>
        <cfvo type="min"/>
        <cfvo type="percentile" val="50"/>
        <cfvo type="max"/>
        <color rgb="FFF8696B"/>
        <color rgb="FFFFEB84"/>
        <color rgb="FF63BE7B"/>
      </colorScale>
    </cfRule>
  </conditionalFormatting>
  <conditionalFormatting sqref="OE96:OE123">
    <cfRule type="colorScale" priority="142">
      <colorScale>
        <cfvo type="min"/>
        <cfvo type="percentile" val="50"/>
        <cfvo type="max"/>
        <color rgb="FFF8696B"/>
        <color rgb="FFFFEB84"/>
        <color rgb="FF63BE7B"/>
      </colorScale>
    </cfRule>
  </conditionalFormatting>
  <conditionalFormatting sqref="ON14:OO92">
    <cfRule type="colorScale" priority="141">
      <colorScale>
        <cfvo type="min"/>
        <cfvo type="percentile" val="50"/>
        <cfvo type="max"/>
        <color rgb="FFF8696B"/>
        <color rgb="FFFFEB84"/>
        <color rgb="FF63BE7B"/>
      </colorScale>
    </cfRule>
  </conditionalFormatting>
  <conditionalFormatting sqref="ON96:OP123">
    <cfRule type="colorScale" priority="140">
      <colorScale>
        <cfvo type="min"/>
        <cfvo type="percentile" val="50"/>
        <cfvo type="max"/>
        <color rgb="FFF8696B"/>
        <color rgb="FFFFEB84"/>
        <color rgb="FF63BE7B"/>
      </colorScale>
    </cfRule>
  </conditionalFormatting>
  <conditionalFormatting sqref="OQ14:OQ92">
    <cfRule type="colorScale" priority="139">
      <colorScale>
        <cfvo type="min"/>
        <cfvo type="percentile" val="50"/>
        <cfvo type="max"/>
        <color rgb="FFF8696B"/>
        <color rgb="FFFFEB84"/>
        <color rgb="FF63BE7B"/>
      </colorScale>
    </cfRule>
  </conditionalFormatting>
  <conditionalFormatting sqref="OQ96:OQ123">
    <cfRule type="colorScale" priority="138">
      <colorScale>
        <cfvo type="min"/>
        <cfvo type="percentile" val="50"/>
        <cfvo type="max"/>
        <color rgb="FFF8696B"/>
        <color rgb="FFFFEB84"/>
        <color rgb="FF63BE7B"/>
      </colorScale>
    </cfRule>
  </conditionalFormatting>
  <conditionalFormatting sqref="OD2:OD10 NZ2:NZ10">
    <cfRule type="colorScale" priority="137">
      <colorScale>
        <cfvo type="min"/>
        <cfvo type="percentile" val="50"/>
        <cfvo type="max"/>
        <color rgb="FFF8696B"/>
        <color rgb="FFFFEB84"/>
        <color rgb="FF63BE7B"/>
      </colorScale>
    </cfRule>
  </conditionalFormatting>
  <conditionalFormatting sqref="OA2:OB10">
    <cfRule type="colorScale" priority="136">
      <colorScale>
        <cfvo type="min"/>
        <cfvo type="percentile" val="50"/>
        <cfvo type="max"/>
        <color rgb="FFF8696B"/>
        <color rgb="FFFFEB84"/>
        <color rgb="FF63BE7B"/>
      </colorScale>
    </cfRule>
  </conditionalFormatting>
  <conditionalFormatting sqref="OE2:OE10">
    <cfRule type="colorScale" priority="135">
      <colorScale>
        <cfvo type="min"/>
        <cfvo type="percentile" val="50"/>
        <cfvo type="max"/>
        <color rgb="FFF8696B"/>
        <color rgb="FFFFEB84"/>
        <color rgb="FF63BE7B"/>
      </colorScale>
    </cfRule>
  </conditionalFormatting>
  <conditionalFormatting sqref="NX14:NY92">
    <cfRule type="colorScale" priority="134">
      <colorScale>
        <cfvo type="min"/>
        <cfvo type="percentile" val="50"/>
        <cfvo type="max"/>
        <color rgb="FFF8696B"/>
        <color rgb="FFFFEB84"/>
        <color rgb="FF63BE7B"/>
      </colorScale>
    </cfRule>
  </conditionalFormatting>
  <conditionalFormatting sqref="NV14:NW92">
    <cfRule type="colorScale" priority="133">
      <colorScale>
        <cfvo type="min"/>
        <cfvo type="percentile" val="50"/>
        <cfvo type="max"/>
        <color rgb="FFF8696B"/>
        <color rgb="FFFFEB84"/>
        <color rgb="FF63BE7B"/>
      </colorScale>
    </cfRule>
  </conditionalFormatting>
  <conditionalFormatting sqref="OB14:OB92">
    <cfRule type="colorScale" priority="132">
      <colorScale>
        <cfvo type="min"/>
        <cfvo type="percentile" val="50"/>
        <cfvo type="max"/>
        <color rgb="FFF8696B"/>
        <color rgb="FFFFEB84"/>
        <color rgb="FF63BE7B"/>
      </colorScale>
    </cfRule>
  </conditionalFormatting>
  <conditionalFormatting sqref="OP14:OP92">
    <cfRule type="colorScale" priority="131">
      <colorScale>
        <cfvo type="min"/>
        <cfvo type="percentile" val="50"/>
        <cfvo type="max"/>
        <color rgb="FFF8696B"/>
        <color rgb="FFFFEB84"/>
        <color rgb="FF63BE7B"/>
      </colorScale>
    </cfRule>
  </conditionalFormatting>
  <conditionalFormatting sqref="NV14:NV92">
    <cfRule type="colorScale" priority="130">
      <colorScale>
        <cfvo type="min"/>
        <cfvo type="percentile" val="50"/>
        <cfvo type="max"/>
        <color rgb="FFF8696B"/>
        <color rgb="FFFFEB84"/>
        <color rgb="FF63BE7B"/>
      </colorScale>
    </cfRule>
  </conditionalFormatting>
  <conditionalFormatting sqref="NU14:NU92">
    <cfRule type="colorScale" priority="129">
      <colorScale>
        <cfvo type="min"/>
        <cfvo type="percentile" val="50"/>
        <cfvo type="max"/>
        <color rgb="FFF8696B"/>
        <color rgb="FFFFEB84"/>
        <color rgb="FF63BE7B"/>
      </colorScale>
    </cfRule>
  </conditionalFormatting>
  <conditionalFormatting sqref="OR14:OR92">
    <cfRule type="colorScale" priority="128">
      <colorScale>
        <cfvo type="min"/>
        <cfvo type="percentile" val="50"/>
        <cfvo type="max"/>
        <color rgb="FFF8696B"/>
        <color rgb="FFFFEB84"/>
        <color rgb="FF63BE7B"/>
      </colorScale>
    </cfRule>
  </conditionalFormatting>
  <conditionalFormatting sqref="OR96:OR123">
    <cfRule type="colorScale" priority="127">
      <colorScale>
        <cfvo type="min"/>
        <cfvo type="percentile" val="50"/>
        <cfvo type="max"/>
        <color rgb="FFF8696B"/>
        <color rgb="FFFFEB84"/>
        <color rgb="FF63BE7B"/>
      </colorScale>
    </cfRule>
  </conditionalFormatting>
  <conditionalFormatting sqref="OF14:OF92">
    <cfRule type="colorScale" priority="126">
      <colorScale>
        <cfvo type="min"/>
        <cfvo type="percentile" val="50"/>
        <cfvo type="max"/>
        <color rgb="FFF8696B"/>
        <color rgb="FFFFEB84"/>
        <color rgb="FF63BE7B"/>
      </colorScale>
    </cfRule>
  </conditionalFormatting>
  <conditionalFormatting sqref="OF14:OF92">
    <cfRule type="colorScale" priority="125">
      <colorScale>
        <cfvo type="min"/>
        <cfvo type="percentile" val="50"/>
        <cfvo type="max"/>
        <color rgb="FFF8696B"/>
        <color rgb="FFFFEB84"/>
        <color rgb="FF63BE7B"/>
      </colorScale>
    </cfRule>
  </conditionalFormatting>
  <conditionalFormatting sqref="OI2:OI10">
    <cfRule type="colorScale" priority="124">
      <colorScale>
        <cfvo type="min"/>
        <cfvo type="percentile" val="50"/>
        <cfvo type="max"/>
        <color rgb="FFF8696B"/>
        <color rgb="FFFFEB84"/>
        <color rgb="FF63BE7B"/>
      </colorScale>
    </cfRule>
  </conditionalFormatting>
  <conditionalFormatting sqref="OM2:OM10">
    <cfRule type="colorScale" priority="123">
      <colorScale>
        <cfvo type="min"/>
        <cfvo type="percentile" val="50"/>
        <cfvo type="max"/>
        <color rgb="FFF8696B"/>
        <color rgb="FFFFEB84"/>
        <color rgb="FF63BE7B"/>
      </colorScale>
    </cfRule>
  </conditionalFormatting>
  <conditionalFormatting sqref="OK2:OK10">
    <cfRule type="colorScale" priority="122">
      <colorScale>
        <cfvo type="min"/>
        <cfvo type="percentile" val="50"/>
        <cfvo type="max"/>
        <color rgb="FFF8696B"/>
        <color rgb="FFFFEB84"/>
        <color rgb="FF63BE7B"/>
      </colorScale>
    </cfRule>
  </conditionalFormatting>
  <conditionalFormatting sqref="OO2:OO10">
    <cfRule type="colorScale" priority="121">
      <colorScale>
        <cfvo type="min"/>
        <cfvo type="percentile" val="50"/>
        <cfvo type="max"/>
        <color rgb="FFF8696B"/>
        <color rgb="FFFFEB84"/>
        <color rgb="FF63BE7B"/>
      </colorScale>
    </cfRule>
  </conditionalFormatting>
  <conditionalFormatting sqref="PH96:PH123">
    <cfRule type="colorScale" priority="115">
      <colorScale>
        <cfvo type="min"/>
        <cfvo type="percentile" val="50"/>
        <cfvo type="max"/>
        <color rgb="FFF8696B"/>
        <color rgb="FFFFEB84"/>
        <color rgb="FF63BE7B"/>
      </colorScale>
    </cfRule>
  </conditionalFormatting>
  <conditionalFormatting sqref="PA14:PA92">
    <cfRule type="colorScale" priority="109">
      <colorScale>
        <cfvo type="min"/>
        <cfvo type="percentile" val="50"/>
        <cfvo type="max"/>
        <color rgb="FFF8696B"/>
        <color rgb="FFFFEB84"/>
        <color rgb="FF63BE7B"/>
      </colorScale>
    </cfRule>
  </conditionalFormatting>
  <conditionalFormatting sqref="PE96:PE123 OU96:OZ123">
    <cfRule type="colorScale" priority="117">
      <colorScale>
        <cfvo type="min"/>
        <cfvo type="percentile" val="50"/>
        <cfvo type="max"/>
        <color rgb="FFF8696B"/>
        <color rgb="FFFFEB84"/>
        <color rgb="FF63BE7B"/>
      </colorScale>
    </cfRule>
  </conditionalFormatting>
  <conditionalFormatting sqref="PF96:PG123">
    <cfRule type="colorScale" priority="116">
      <colorScale>
        <cfvo type="min"/>
        <cfvo type="percentile" val="50"/>
        <cfvo type="max"/>
        <color rgb="FFF8696B"/>
        <color rgb="FFFFEB84"/>
        <color rgb="FF63BE7B"/>
      </colorScale>
    </cfRule>
  </conditionalFormatting>
  <conditionalFormatting sqref="PE15:PE24 OU82:OU92 OU15:OU24 PE82:PE92 OZ15:OZ24 OZ82:OZ92">
    <cfRule type="colorScale" priority="114">
      <colorScale>
        <cfvo type="min"/>
        <cfvo type="percentile" val="50"/>
        <cfvo type="max"/>
        <color rgb="FFF8696B"/>
        <color rgb="FFFFEB84"/>
        <color rgb="FF63BE7B"/>
      </colorScale>
    </cfRule>
  </conditionalFormatting>
  <conditionalFormatting sqref="OT96:OT123">
    <cfRule type="colorScale" priority="113">
      <colorScale>
        <cfvo type="min"/>
        <cfvo type="percentile" val="50"/>
        <cfvo type="max"/>
        <color rgb="FFF8696B"/>
        <color rgb="FFFFEB84"/>
        <color rgb="FF63BE7B"/>
      </colorScale>
    </cfRule>
  </conditionalFormatting>
  <conditionalFormatting sqref="PH14:PH92">
    <cfRule type="colorScale" priority="118">
      <colorScale>
        <cfvo type="min"/>
        <cfvo type="percentile" val="50"/>
        <cfvo type="max"/>
        <color rgb="FFF8696B"/>
        <color rgb="FFFFEB84"/>
        <color rgb="FF63BE7B"/>
      </colorScale>
    </cfRule>
  </conditionalFormatting>
  <conditionalFormatting sqref="PE25:PE81 OU25:OU81 OZ25:OZ81">
    <cfRule type="colorScale" priority="119">
      <colorScale>
        <cfvo type="min"/>
        <cfvo type="percentile" val="50"/>
        <cfvo type="max"/>
        <color rgb="FFF8696B"/>
        <color rgb="FFFFEB84"/>
        <color rgb="FF63BE7B"/>
      </colorScale>
    </cfRule>
  </conditionalFormatting>
  <conditionalFormatting sqref="PF12:PG13 PG14:PG92">
    <cfRule type="colorScale" priority="120">
      <colorScale>
        <cfvo type="min"/>
        <cfvo type="percentile" val="50"/>
        <cfvo type="max"/>
        <color rgb="FFF8696B"/>
        <color rgb="FFFFEB84"/>
        <color rgb="FF63BE7B"/>
      </colorScale>
    </cfRule>
  </conditionalFormatting>
  <conditionalFormatting sqref="OU14 OZ14">
    <cfRule type="colorScale" priority="112">
      <colorScale>
        <cfvo type="min"/>
        <cfvo type="percentile" val="50"/>
        <cfvo type="max"/>
        <color rgb="FFF8696B"/>
        <color rgb="FFFFEB84"/>
        <color rgb="FF63BE7B"/>
      </colorScale>
    </cfRule>
  </conditionalFormatting>
  <conditionalFormatting sqref="PE14:PE92">
    <cfRule type="colorScale" priority="111">
      <colorScale>
        <cfvo type="min"/>
        <cfvo type="percentile" val="50"/>
        <cfvo type="max"/>
        <color rgb="FFF8696B"/>
        <color rgb="FFFFEB84"/>
        <color rgb="FF63BE7B"/>
      </colorScale>
    </cfRule>
  </conditionalFormatting>
  <conditionalFormatting sqref="OT14:OT92">
    <cfRule type="colorScale" priority="110">
      <colorScale>
        <cfvo type="min"/>
        <cfvo type="percentile" val="50"/>
        <cfvo type="max"/>
        <color rgb="FFF8696B"/>
        <color rgb="FFFFEB84"/>
        <color rgb="FF63BE7B"/>
      </colorScale>
    </cfRule>
  </conditionalFormatting>
  <conditionalFormatting sqref="PI96:PJ123">
    <cfRule type="colorScale" priority="108">
      <colorScale>
        <cfvo type="min"/>
        <cfvo type="percentile" val="50"/>
        <cfvo type="max"/>
        <color rgb="FFF8696B"/>
        <color rgb="FFFFEB84"/>
        <color rgb="FF63BE7B"/>
      </colorScale>
    </cfRule>
  </conditionalFormatting>
  <conditionalFormatting sqref="PI14:PI92">
    <cfRule type="colorScale" priority="107">
      <colorScale>
        <cfvo type="min"/>
        <cfvo type="percentile" val="50"/>
        <cfvo type="max"/>
        <color rgb="FF63BE7B"/>
        <color rgb="FFFFEB84"/>
        <color rgb="FFF8696B"/>
      </colorScale>
    </cfRule>
  </conditionalFormatting>
  <conditionalFormatting sqref="PA96:PB123">
    <cfRule type="colorScale" priority="106">
      <colorScale>
        <cfvo type="min"/>
        <cfvo type="percentile" val="50"/>
        <cfvo type="max"/>
        <color rgb="FFF8696B"/>
        <color rgb="FFFFEB84"/>
        <color rgb="FF63BE7B"/>
      </colorScale>
    </cfRule>
  </conditionalFormatting>
  <conditionalFormatting sqref="PC96:PD123">
    <cfRule type="colorScale" priority="105">
      <colorScale>
        <cfvo type="min"/>
        <cfvo type="percentile" val="50"/>
        <cfvo type="max"/>
        <color rgb="FFF8696B"/>
        <color rgb="FFFFEB84"/>
        <color rgb="FF63BE7B"/>
      </colorScale>
    </cfRule>
  </conditionalFormatting>
  <conditionalFormatting sqref="PI96:PJ123">
    <cfRule type="colorScale" priority="104">
      <colorScale>
        <cfvo type="min"/>
        <cfvo type="percentile" val="50"/>
        <cfvo type="max"/>
        <color rgb="FF63BE7B"/>
        <color rgb="FFFFEB84"/>
        <color rgb="FFF8696B"/>
      </colorScale>
    </cfRule>
  </conditionalFormatting>
  <conditionalFormatting sqref="PC14:PD92">
    <cfRule type="colorScale" priority="103">
      <colorScale>
        <cfvo type="min"/>
        <cfvo type="percentile" val="50"/>
        <cfvo type="max"/>
        <color rgb="FFF8696B"/>
        <color rgb="FFFFEB84"/>
        <color rgb="FF63BE7B"/>
      </colorScale>
    </cfRule>
  </conditionalFormatting>
  <conditionalFormatting sqref="PE96:PE123">
    <cfRule type="colorScale" priority="102">
      <colorScale>
        <cfvo type="min"/>
        <cfvo type="percentile" val="50"/>
        <cfvo type="max"/>
        <color rgb="FFF8696B"/>
        <color rgb="FFFFEB84"/>
        <color rgb="FF63BE7B"/>
      </colorScale>
    </cfRule>
  </conditionalFormatting>
  <conditionalFormatting sqref="PN14:PO92">
    <cfRule type="colorScale" priority="101">
      <colorScale>
        <cfvo type="min"/>
        <cfvo type="percentile" val="50"/>
        <cfvo type="max"/>
        <color rgb="FFF8696B"/>
        <color rgb="FFFFEB84"/>
        <color rgb="FF63BE7B"/>
      </colorScale>
    </cfRule>
  </conditionalFormatting>
  <conditionalFormatting sqref="PN96:PP123">
    <cfRule type="colorScale" priority="100">
      <colorScale>
        <cfvo type="min"/>
        <cfvo type="percentile" val="50"/>
        <cfvo type="max"/>
        <color rgb="FFF8696B"/>
        <color rgb="FFFFEB84"/>
        <color rgb="FF63BE7B"/>
      </colorScale>
    </cfRule>
  </conditionalFormatting>
  <conditionalFormatting sqref="PQ14:PQ92">
    <cfRule type="colorScale" priority="99">
      <colorScale>
        <cfvo type="min"/>
        <cfvo type="percentile" val="50"/>
        <cfvo type="max"/>
        <color rgb="FFF8696B"/>
        <color rgb="FFFFEB84"/>
        <color rgb="FF63BE7B"/>
      </colorScale>
    </cfRule>
  </conditionalFormatting>
  <conditionalFormatting sqref="PQ96:PQ123">
    <cfRule type="colorScale" priority="98">
      <colorScale>
        <cfvo type="min"/>
        <cfvo type="percentile" val="50"/>
        <cfvo type="max"/>
        <color rgb="FFF8696B"/>
        <color rgb="FFFFEB84"/>
        <color rgb="FF63BE7B"/>
      </colorScale>
    </cfRule>
  </conditionalFormatting>
  <conditionalFormatting sqref="PD2:PD10 OZ2:OZ10">
    <cfRule type="colorScale" priority="97">
      <colorScale>
        <cfvo type="min"/>
        <cfvo type="percentile" val="50"/>
        <cfvo type="max"/>
        <color rgb="FFF8696B"/>
        <color rgb="FFFFEB84"/>
        <color rgb="FF63BE7B"/>
      </colorScale>
    </cfRule>
  </conditionalFormatting>
  <conditionalFormatting sqref="PA2:PB10">
    <cfRule type="colorScale" priority="96">
      <colorScale>
        <cfvo type="min"/>
        <cfvo type="percentile" val="50"/>
        <cfvo type="max"/>
        <color rgb="FFF8696B"/>
        <color rgb="FFFFEB84"/>
        <color rgb="FF63BE7B"/>
      </colorScale>
    </cfRule>
  </conditionalFormatting>
  <conditionalFormatting sqref="PE2:PE10">
    <cfRule type="colorScale" priority="95">
      <colorScale>
        <cfvo type="min"/>
        <cfvo type="percentile" val="50"/>
        <cfvo type="max"/>
        <color rgb="FFF8696B"/>
        <color rgb="FFFFEB84"/>
        <color rgb="FF63BE7B"/>
      </colorScale>
    </cfRule>
  </conditionalFormatting>
  <conditionalFormatting sqref="OX14:OY92">
    <cfRule type="colorScale" priority="94">
      <colorScale>
        <cfvo type="min"/>
        <cfvo type="percentile" val="50"/>
        <cfvo type="max"/>
        <color rgb="FFF8696B"/>
        <color rgb="FFFFEB84"/>
        <color rgb="FF63BE7B"/>
      </colorScale>
    </cfRule>
  </conditionalFormatting>
  <conditionalFormatting sqref="OV14:OW92">
    <cfRule type="colorScale" priority="93">
      <colorScale>
        <cfvo type="min"/>
        <cfvo type="percentile" val="50"/>
        <cfvo type="max"/>
        <color rgb="FFF8696B"/>
        <color rgb="FFFFEB84"/>
        <color rgb="FF63BE7B"/>
      </colorScale>
    </cfRule>
  </conditionalFormatting>
  <conditionalFormatting sqref="PB14:PB92">
    <cfRule type="colorScale" priority="92">
      <colorScale>
        <cfvo type="min"/>
        <cfvo type="percentile" val="50"/>
        <cfvo type="max"/>
        <color rgb="FFF8696B"/>
        <color rgb="FFFFEB84"/>
        <color rgb="FF63BE7B"/>
      </colorScale>
    </cfRule>
  </conditionalFormatting>
  <conditionalFormatting sqref="PP14:PP92">
    <cfRule type="colorScale" priority="91">
      <colorScale>
        <cfvo type="min"/>
        <cfvo type="percentile" val="50"/>
        <cfvo type="max"/>
        <color rgb="FFF8696B"/>
        <color rgb="FFFFEB84"/>
        <color rgb="FF63BE7B"/>
      </colorScale>
    </cfRule>
  </conditionalFormatting>
  <conditionalFormatting sqref="OV14:OV92">
    <cfRule type="colorScale" priority="90">
      <colorScale>
        <cfvo type="min"/>
        <cfvo type="percentile" val="50"/>
        <cfvo type="max"/>
        <color rgb="FFF8696B"/>
        <color rgb="FFFFEB84"/>
        <color rgb="FF63BE7B"/>
      </colorScale>
    </cfRule>
  </conditionalFormatting>
  <conditionalFormatting sqref="OU14:OU92">
    <cfRule type="colorScale" priority="89">
      <colorScale>
        <cfvo type="min"/>
        <cfvo type="percentile" val="50"/>
        <cfvo type="max"/>
        <color rgb="FFF8696B"/>
        <color rgb="FFFFEB84"/>
        <color rgb="FF63BE7B"/>
      </colorScale>
    </cfRule>
  </conditionalFormatting>
  <conditionalFormatting sqref="PR14:PR92">
    <cfRule type="colorScale" priority="88">
      <colorScale>
        <cfvo type="min"/>
        <cfvo type="percentile" val="50"/>
        <cfvo type="max"/>
        <color rgb="FFF8696B"/>
        <color rgb="FFFFEB84"/>
        <color rgb="FF63BE7B"/>
      </colorScale>
    </cfRule>
  </conditionalFormatting>
  <conditionalFormatting sqref="PR96:PR123">
    <cfRule type="colorScale" priority="87">
      <colorScale>
        <cfvo type="min"/>
        <cfvo type="percentile" val="50"/>
        <cfvo type="max"/>
        <color rgb="FFF8696B"/>
        <color rgb="FFFFEB84"/>
        <color rgb="FF63BE7B"/>
      </colorScale>
    </cfRule>
  </conditionalFormatting>
  <conditionalFormatting sqref="PF14:PF92">
    <cfRule type="colorScale" priority="86">
      <colorScale>
        <cfvo type="min"/>
        <cfvo type="percentile" val="50"/>
        <cfvo type="max"/>
        <color rgb="FFF8696B"/>
        <color rgb="FFFFEB84"/>
        <color rgb="FF63BE7B"/>
      </colorScale>
    </cfRule>
  </conditionalFormatting>
  <conditionalFormatting sqref="PF14:PF92">
    <cfRule type="colorScale" priority="85">
      <colorScale>
        <cfvo type="min"/>
        <cfvo type="percentile" val="50"/>
        <cfvo type="max"/>
        <color rgb="FFF8696B"/>
        <color rgb="FFFFEB84"/>
        <color rgb="FF63BE7B"/>
      </colorScale>
    </cfRule>
  </conditionalFormatting>
  <conditionalFormatting sqref="PI2:PI10">
    <cfRule type="colorScale" priority="84">
      <colorScale>
        <cfvo type="min"/>
        <cfvo type="percentile" val="50"/>
        <cfvo type="max"/>
        <color rgb="FFF8696B"/>
        <color rgb="FFFFEB84"/>
        <color rgb="FF63BE7B"/>
      </colorScale>
    </cfRule>
  </conditionalFormatting>
  <conditionalFormatting sqref="PM2:PM10">
    <cfRule type="colorScale" priority="83">
      <colorScale>
        <cfvo type="min"/>
        <cfvo type="percentile" val="50"/>
        <cfvo type="max"/>
        <color rgb="FFF8696B"/>
        <color rgb="FFFFEB84"/>
        <color rgb="FF63BE7B"/>
      </colorScale>
    </cfRule>
  </conditionalFormatting>
  <conditionalFormatting sqref="PK2:PK10">
    <cfRule type="colorScale" priority="82">
      <colorScale>
        <cfvo type="min"/>
        <cfvo type="percentile" val="50"/>
        <cfvo type="max"/>
        <color rgb="FFF8696B"/>
        <color rgb="FFFFEB84"/>
        <color rgb="FF63BE7B"/>
      </colorScale>
    </cfRule>
  </conditionalFormatting>
  <conditionalFormatting sqref="PO2:PO10">
    <cfRule type="colorScale" priority="81">
      <colorScale>
        <cfvo type="min"/>
        <cfvo type="percentile" val="50"/>
        <cfvo type="max"/>
        <color rgb="FFF8696B"/>
        <color rgb="FFFFEB84"/>
        <color rgb="FF63BE7B"/>
      </colorScale>
    </cfRule>
  </conditionalFormatting>
  <conditionalFormatting sqref="QH96:QH123">
    <cfRule type="colorScale" priority="75">
      <colorScale>
        <cfvo type="min"/>
        <cfvo type="percentile" val="50"/>
        <cfvo type="max"/>
        <color rgb="FFF8696B"/>
        <color rgb="FFFFEB84"/>
        <color rgb="FF63BE7B"/>
      </colorScale>
    </cfRule>
  </conditionalFormatting>
  <conditionalFormatting sqref="QA14:QA92">
    <cfRule type="colorScale" priority="69">
      <colorScale>
        <cfvo type="min"/>
        <cfvo type="percentile" val="50"/>
        <cfvo type="max"/>
        <color rgb="FFF8696B"/>
        <color rgb="FFFFEB84"/>
        <color rgb="FF63BE7B"/>
      </colorScale>
    </cfRule>
  </conditionalFormatting>
  <conditionalFormatting sqref="QE96:QE123 PU96:PZ123">
    <cfRule type="colorScale" priority="77">
      <colorScale>
        <cfvo type="min"/>
        <cfvo type="percentile" val="50"/>
        <cfvo type="max"/>
        <color rgb="FFF8696B"/>
        <color rgb="FFFFEB84"/>
        <color rgb="FF63BE7B"/>
      </colorScale>
    </cfRule>
  </conditionalFormatting>
  <conditionalFormatting sqref="QF96:QG123">
    <cfRule type="colorScale" priority="76">
      <colorScale>
        <cfvo type="min"/>
        <cfvo type="percentile" val="50"/>
        <cfvo type="max"/>
        <color rgb="FFF8696B"/>
        <color rgb="FFFFEB84"/>
        <color rgb="FF63BE7B"/>
      </colorScale>
    </cfRule>
  </conditionalFormatting>
  <conditionalFormatting sqref="QE15:QE24 PU82:PU92 PU15:PU24 QE82:QE92 PZ15:PZ24 PZ82:PZ92">
    <cfRule type="colorScale" priority="74">
      <colorScale>
        <cfvo type="min"/>
        <cfvo type="percentile" val="50"/>
        <cfvo type="max"/>
        <color rgb="FFF8696B"/>
        <color rgb="FFFFEB84"/>
        <color rgb="FF63BE7B"/>
      </colorScale>
    </cfRule>
  </conditionalFormatting>
  <conditionalFormatting sqref="PT96:PT123">
    <cfRule type="colorScale" priority="73">
      <colorScale>
        <cfvo type="min"/>
        <cfvo type="percentile" val="50"/>
        <cfvo type="max"/>
        <color rgb="FFF8696B"/>
        <color rgb="FFFFEB84"/>
        <color rgb="FF63BE7B"/>
      </colorScale>
    </cfRule>
  </conditionalFormatting>
  <conditionalFormatting sqref="QH14:QH92">
    <cfRule type="colorScale" priority="78">
      <colorScale>
        <cfvo type="min"/>
        <cfvo type="percentile" val="50"/>
        <cfvo type="max"/>
        <color rgb="FFF8696B"/>
        <color rgb="FFFFEB84"/>
        <color rgb="FF63BE7B"/>
      </colorScale>
    </cfRule>
  </conditionalFormatting>
  <conditionalFormatting sqref="QE25:QE81 PU25:PU81 PZ25:PZ81">
    <cfRule type="colorScale" priority="79">
      <colorScale>
        <cfvo type="min"/>
        <cfvo type="percentile" val="50"/>
        <cfvo type="max"/>
        <color rgb="FFF8696B"/>
        <color rgb="FFFFEB84"/>
        <color rgb="FF63BE7B"/>
      </colorScale>
    </cfRule>
  </conditionalFormatting>
  <conditionalFormatting sqref="QF12:QG13 QG14:QG92">
    <cfRule type="colorScale" priority="80">
      <colorScale>
        <cfvo type="min"/>
        <cfvo type="percentile" val="50"/>
        <cfvo type="max"/>
        <color rgb="FFF8696B"/>
        <color rgb="FFFFEB84"/>
        <color rgb="FF63BE7B"/>
      </colorScale>
    </cfRule>
  </conditionalFormatting>
  <conditionalFormatting sqref="PU14 PZ14">
    <cfRule type="colorScale" priority="72">
      <colorScale>
        <cfvo type="min"/>
        <cfvo type="percentile" val="50"/>
        <cfvo type="max"/>
        <color rgb="FFF8696B"/>
        <color rgb="FFFFEB84"/>
        <color rgb="FF63BE7B"/>
      </colorScale>
    </cfRule>
  </conditionalFormatting>
  <conditionalFormatting sqref="QE14:QE92">
    <cfRule type="colorScale" priority="71">
      <colorScale>
        <cfvo type="min"/>
        <cfvo type="percentile" val="50"/>
        <cfvo type="max"/>
        <color rgb="FFF8696B"/>
        <color rgb="FFFFEB84"/>
        <color rgb="FF63BE7B"/>
      </colorScale>
    </cfRule>
  </conditionalFormatting>
  <conditionalFormatting sqref="PT14:PT92">
    <cfRule type="colorScale" priority="70">
      <colorScale>
        <cfvo type="min"/>
        <cfvo type="percentile" val="50"/>
        <cfvo type="max"/>
        <color rgb="FFF8696B"/>
        <color rgb="FFFFEB84"/>
        <color rgb="FF63BE7B"/>
      </colorScale>
    </cfRule>
  </conditionalFormatting>
  <conditionalFormatting sqref="QI96:QJ123">
    <cfRule type="colorScale" priority="68">
      <colorScale>
        <cfvo type="min"/>
        <cfvo type="percentile" val="50"/>
        <cfvo type="max"/>
        <color rgb="FFF8696B"/>
        <color rgb="FFFFEB84"/>
        <color rgb="FF63BE7B"/>
      </colorScale>
    </cfRule>
  </conditionalFormatting>
  <conditionalFormatting sqref="QI14:QI92">
    <cfRule type="colorScale" priority="67">
      <colorScale>
        <cfvo type="min"/>
        <cfvo type="percentile" val="50"/>
        <cfvo type="max"/>
        <color rgb="FF63BE7B"/>
        <color rgb="FFFFEB84"/>
        <color rgb="FFF8696B"/>
      </colorScale>
    </cfRule>
  </conditionalFormatting>
  <conditionalFormatting sqref="QA96:QB123">
    <cfRule type="colorScale" priority="66">
      <colorScale>
        <cfvo type="min"/>
        <cfvo type="percentile" val="50"/>
        <cfvo type="max"/>
        <color rgb="FFF8696B"/>
        <color rgb="FFFFEB84"/>
        <color rgb="FF63BE7B"/>
      </colorScale>
    </cfRule>
  </conditionalFormatting>
  <conditionalFormatting sqref="QC96:QD123">
    <cfRule type="colorScale" priority="65">
      <colorScale>
        <cfvo type="min"/>
        <cfvo type="percentile" val="50"/>
        <cfvo type="max"/>
        <color rgb="FFF8696B"/>
        <color rgb="FFFFEB84"/>
        <color rgb="FF63BE7B"/>
      </colorScale>
    </cfRule>
  </conditionalFormatting>
  <conditionalFormatting sqref="QI96:QJ123">
    <cfRule type="colorScale" priority="64">
      <colorScale>
        <cfvo type="min"/>
        <cfvo type="percentile" val="50"/>
        <cfvo type="max"/>
        <color rgb="FF63BE7B"/>
        <color rgb="FFFFEB84"/>
        <color rgb="FFF8696B"/>
      </colorScale>
    </cfRule>
  </conditionalFormatting>
  <conditionalFormatting sqref="QC14:QD92">
    <cfRule type="colorScale" priority="63">
      <colorScale>
        <cfvo type="min"/>
        <cfvo type="percentile" val="50"/>
        <cfvo type="max"/>
        <color rgb="FFF8696B"/>
        <color rgb="FFFFEB84"/>
        <color rgb="FF63BE7B"/>
      </colorScale>
    </cfRule>
  </conditionalFormatting>
  <conditionalFormatting sqref="QE96:QE123">
    <cfRule type="colorScale" priority="62">
      <colorScale>
        <cfvo type="min"/>
        <cfvo type="percentile" val="50"/>
        <cfvo type="max"/>
        <color rgb="FFF8696B"/>
        <color rgb="FFFFEB84"/>
        <color rgb="FF63BE7B"/>
      </colorScale>
    </cfRule>
  </conditionalFormatting>
  <conditionalFormatting sqref="QN14:QO92">
    <cfRule type="colorScale" priority="61">
      <colorScale>
        <cfvo type="min"/>
        <cfvo type="percentile" val="50"/>
        <cfvo type="max"/>
        <color rgb="FFF8696B"/>
        <color rgb="FFFFEB84"/>
        <color rgb="FF63BE7B"/>
      </colorScale>
    </cfRule>
  </conditionalFormatting>
  <conditionalFormatting sqref="QN96:QP123">
    <cfRule type="colorScale" priority="60">
      <colorScale>
        <cfvo type="min"/>
        <cfvo type="percentile" val="50"/>
        <cfvo type="max"/>
        <color rgb="FFF8696B"/>
        <color rgb="FFFFEB84"/>
        <color rgb="FF63BE7B"/>
      </colorScale>
    </cfRule>
  </conditionalFormatting>
  <conditionalFormatting sqref="QQ14:QQ92">
    <cfRule type="colorScale" priority="59">
      <colorScale>
        <cfvo type="min"/>
        <cfvo type="percentile" val="50"/>
        <cfvo type="max"/>
        <color rgb="FFF8696B"/>
        <color rgb="FFFFEB84"/>
        <color rgb="FF63BE7B"/>
      </colorScale>
    </cfRule>
  </conditionalFormatting>
  <conditionalFormatting sqref="QQ96:QQ123">
    <cfRule type="colorScale" priority="58">
      <colorScale>
        <cfvo type="min"/>
        <cfvo type="percentile" val="50"/>
        <cfvo type="max"/>
        <color rgb="FFF8696B"/>
        <color rgb="FFFFEB84"/>
        <color rgb="FF63BE7B"/>
      </colorScale>
    </cfRule>
  </conditionalFormatting>
  <conditionalFormatting sqref="QD2:QD10 PZ2:PZ10">
    <cfRule type="colorScale" priority="57">
      <colorScale>
        <cfvo type="min"/>
        <cfvo type="percentile" val="50"/>
        <cfvo type="max"/>
        <color rgb="FFF8696B"/>
        <color rgb="FFFFEB84"/>
        <color rgb="FF63BE7B"/>
      </colorScale>
    </cfRule>
  </conditionalFormatting>
  <conditionalFormatting sqref="QA2:QB10">
    <cfRule type="colorScale" priority="56">
      <colorScale>
        <cfvo type="min"/>
        <cfvo type="percentile" val="50"/>
        <cfvo type="max"/>
        <color rgb="FFF8696B"/>
        <color rgb="FFFFEB84"/>
        <color rgb="FF63BE7B"/>
      </colorScale>
    </cfRule>
  </conditionalFormatting>
  <conditionalFormatting sqref="QE2:QE10">
    <cfRule type="colorScale" priority="55">
      <colorScale>
        <cfvo type="min"/>
        <cfvo type="percentile" val="50"/>
        <cfvo type="max"/>
        <color rgb="FFF8696B"/>
        <color rgb="FFFFEB84"/>
        <color rgb="FF63BE7B"/>
      </colorScale>
    </cfRule>
  </conditionalFormatting>
  <conditionalFormatting sqref="PX14:PY92">
    <cfRule type="colorScale" priority="54">
      <colorScale>
        <cfvo type="min"/>
        <cfvo type="percentile" val="50"/>
        <cfvo type="max"/>
        <color rgb="FFF8696B"/>
        <color rgb="FFFFEB84"/>
        <color rgb="FF63BE7B"/>
      </colorScale>
    </cfRule>
  </conditionalFormatting>
  <conditionalFormatting sqref="PV14:PW92">
    <cfRule type="colorScale" priority="53">
      <colorScale>
        <cfvo type="min"/>
        <cfvo type="percentile" val="50"/>
        <cfvo type="max"/>
        <color rgb="FFF8696B"/>
        <color rgb="FFFFEB84"/>
        <color rgb="FF63BE7B"/>
      </colorScale>
    </cfRule>
  </conditionalFormatting>
  <conditionalFormatting sqref="QB14:QB92">
    <cfRule type="colorScale" priority="52">
      <colorScale>
        <cfvo type="min"/>
        <cfvo type="percentile" val="50"/>
        <cfvo type="max"/>
        <color rgb="FFF8696B"/>
        <color rgb="FFFFEB84"/>
        <color rgb="FF63BE7B"/>
      </colorScale>
    </cfRule>
  </conditionalFormatting>
  <conditionalFormatting sqref="QP14:QP92">
    <cfRule type="colorScale" priority="51">
      <colorScale>
        <cfvo type="min"/>
        <cfvo type="percentile" val="50"/>
        <cfvo type="max"/>
        <color rgb="FFF8696B"/>
        <color rgb="FFFFEB84"/>
        <color rgb="FF63BE7B"/>
      </colorScale>
    </cfRule>
  </conditionalFormatting>
  <conditionalFormatting sqref="PV14:PV92">
    <cfRule type="colorScale" priority="50">
      <colorScale>
        <cfvo type="min"/>
        <cfvo type="percentile" val="50"/>
        <cfvo type="max"/>
        <color rgb="FFF8696B"/>
        <color rgb="FFFFEB84"/>
        <color rgb="FF63BE7B"/>
      </colorScale>
    </cfRule>
  </conditionalFormatting>
  <conditionalFormatting sqref="PU14:PU92">
    <cfRule type="colorScale" priority="49">
      <colorScale>
        <cfvo type="min"/>
        <cfvo type="percentile" val="50"/>
        <cfvo type="max"/>
        <color rgb="FFF8696B"/>
        <color rgb="FFFFEB84"/>
        <color rgb="FF63BE7B"/>
      </colorScale>
    </cfRule>
  </conditionalFormatting>
  <conditionalFormatting sqref="QR14:QR92">
    <cfRule type="colorScale" priority="48">
      <colorScale>
        <cfvo type="min"/>
        <cfvo type="percentile" val="50"/>
        <cfvo type="max"/>
        <color rgb="FFF8696B"/>
        <color rgb="FFFFEB84"/>
        <color rgb="FF63BE7B"/>
      </colorScale>
    </cfRule>
  </conditionalFormatting>
  <conditionalFormatting sqref="QR96:QR123">
    <cfRule type="colorScale" priority="47">
      <colorScale>
        <cfvo type="min"/>
        <cfvo type="percentile" val="50"/>
        <cfvo type="max"/>
        <color rgb="FFF8696B"/>
        <color rgb="FFFFEB84"/>
        <color rgb="FF63BE7B"/>
      </colorScale>
    </cfRule>
  </conditionalFormatting>
  <conditionalFormatting sqref="QF14:QF92">
    <cfRule type="colorScale" priority="46">
      <colorScale>
        <cfvo type="min"/>
        <cfvo type="percentile" val="50"/>
        <cfvo type="max"/>
        <color rgb="FFF8696B"/>
        <color rgb="FFFFEB84"/>
        <color rgb="FF63BE7B"/>
      </colorScale>
    </cfRule>
  </conditionalFormatting>
  <conditionalFormatting sqref="QF14:QF92">
    <cfRule type="colorScale" priority="45">
      <colorScale>
        <cfvo type="min"/>
        <cfvo type="percentile" val="50"/>
        <cfvo type="max"/>
        <color rgb="FFF8696B"/>
        <color rgb="FFFFEB84"/>
        <color rgb="FF63BE7B"/>
      </colorScale>
    </cfRule>
  </conditionalFormatting>
  <conditionalFormatting sqref="QI2:QI10">
    <cfRule type="colorScale" priority="44">
      <colorScale>
        <cfvo type="min"/>
        <cfvo type="percentile" val="50"/>
        <cfvo type="max"/>
        <color rgb="FFF8696B"/>
        <color rgb="FFFFEB84"/>
        <color rgb="FF63BE7B"/>
      </colorScale>
    </cfRule>
  </conditionalFormatting>
  <conditionalFormatting sqref="QM2:QM10">
    <cfRule type="colorScale" priority="43">
      <colorScale>
        <cfvo type="min"/>
        <cfvo type="percentile" val="50"/>
        <cfvo type="max"/>
        <color rgb="FFF8696B"/>
        <color rgb="FFFFEB84"/>
        <color rgb="FF63BE7B"/>
      </colorScale>
    </cfRule>
  </conditionalFormatting>
  <conditionalFormatting sqref="QK2:QK10">
    <cfRule type="colorScale" priority="42">
      <colorScale>
        <cfvo type="min"/>
        <cfvo type="percentile" val="50"/>
        <cfvo type="max"/>
        <color rgb="FFF8696B"/>
        <color rgb="FFFFEB84"/>
        <color rgb="FF63BE7B"/>
      </colorScale>
    </cfRule>
  </conditionalFormatting>
  <conditionalFormatting sqref="QO2:QO10">
    <cfRule type="colorScale" priority="41">
      <colorScale>
        <cfvo type="min"/>
        <cfvo type="percentile" val="50"/>
        <cfvo type="max"/>
        <color rgb="FFF8696B"/>
        <color rgb="FFFFEB84"/>
        <color rgb="FF63BE7B"/>
      </colorScale>
    </cfRule>
  </conditionalFormatting>
  <conditionalFormatting sqref="RH96:RH123">
    <cfRule type="colorScale" priority="35">
      <colorScale>
        <cfvo type="min"/>
        <cfvo type="percentile" val="50"/>
        <cfvo type="max"/>
        <color rgb="FFF8696B"/>
        <color rgb="FFFFEB84"/>
        <color rgb="FF63BE7B"/>
      </colorScale>
    </cfRule>
  </conditionalFormatting>
  <conditionalFormatting sqref="RA14:RA92">
    <cfRule type="colorScale" priority="29">
      <colorScale>
        <cfvo type="min"/>
        <cfvo type="percentile" val="50"/>
        <cfvo type="max"/>
        <color rgb="FFF8696B"/>
        <color rgb="FFFFEB84"/>
        <color rgb="FF63BE7B"/>
      </colorScale>
    </cfRule>
  </conditionalFormatting>
  <conditionalFormatting sqref="RE96:RE123 QU96:QZ123">
    <cfRule type="colorScale" priority="37">
      <colorScale>
        <cfvo type="min"/>
        <cfvo type="percentile" val="50"/>
        <cfvo type="max"/>
        <color rgb="FFF8696B"/>
        <color rgb="FFFFEB84"/>
        <color rgb="FF63BE7B"/>
      </colorScale>
    </cfRule>
  </conditionalFormatting>
  <conditionalFormatting sqref="RF96:RG123">
    <cfRule type="colorScale" priority="36">
      <colorScale>
        <cfvo type="min"/>
        <cfvo type="percentile" val="50"/>
        <cfvo type="max"/>
        <color rgb="FFF8696B"/>
        <color rgb="FFFFEB84"/>
        <color rgb="FF63BE7B"/>
      </colorScale>
    </cfRule>
  </conditionalFormatting>
  <conditionalFormatting sqref="RE15:RE24 QU82:QU92 QU15:QU24 RE82:RE92 QZ15:QZ24 QZ82:QZ92">
    <cfRule type="colorScale" priority="34">
      <colorScale>
        <cfvo type="min"/>
        <cfvo type="percentile" val="50"/>
        <cfvo type="max"/>
        <color rgb="FFF8696B"/>
        <color rgb="FFFFEB84"/>
        <color rgb="FF63BE7B"/>
      </colorScale>
    </cfRule>
  </conditionalFormatting>
  <conditionalFormatting sqref="QT96:QT123">
    <cfRule type="colorScale" priority="33">
      <colorScale>
        <cfvo type="min"/>
        <cfvo type="percentile" val="50"/>
        <cfvo type="max"/>
        <color rgb="FFF8696B"/>
        <color rgb="FFFFEB84"/>
        <color rgb="FF63BE7B"/>
      </colorScale>
    </cfRule>
  </conditionalFormatting>
  <conditionalFormatting sqref="RH14:RH92">
    <cfRule type="colorScale" priority="38">
      <colorScale>
        <cfvo type="min"/>
        <cfvo type="percentile" val="50"/>
        <cfvo type="max"/>
        <color rgb="FFF8696B"/>
        <color rgb="FFFFEB84"/>
        <color rgb="FF63BE7B"/>
      </colorScale>
    </cfRule>
  </conditionalFormatting>
  <conditionalFormatting sqref="RE25:RE81 QU25:QU81 QZ25:QZ81">
    <cfRule type="colorScale" priority="39">
      <colorScale>
        <cfvo type="min"/>
        <cfvo type="percentile" val="50"/>
        <cfvo type="max"/>
        <color rgb="FFF8696B"/>
        <color rgb="FFFFEB84"/>
        <color rgb="FF63BE7B"/>
      </colorScale>
    </cfRule>
  </conditionalFormatting>
  <conditionalFormatting sqref="RF12:RG13 RG14:RG92">
    <cfRule type="colorScale" priority="40">
      <colorScale>
        <cfvo type="min"/>
        <cfvo type="percentile" val="50"/>
        <cfvo type="max"/>
        <color rgb="FFF8696B"/>
        <color rgb="FFFFEB84"/>
        <color rgb="FF63BE7B"/>
      </colorScale>
    </cfRule>
  </conditionalFormatting>
  <conditionalFormatting sqref="QU14 QZ14">
    <cfRule type="colorScale" priority="32">
      <colorScale>
        <cfvo type="min"/>
        <cfvo type="percentile" val="50"/>
        <cfvo type="max"/>
        <color rgb="FFF8696B"/>
        <color rgb="FFFFEB84"/>
        <color rgb="FF63BE7B"/>
      </colorScale>
    </cfRule>
  </conditionalFormatting>
  <conditionalFormatting sqref="RE14:RE92">
    <cfRule type="colorScale" priority="31">
      <colorScale>
        <cfvo type="min"/>
        <cfvo type="percentile" val="50"/>
        <cfvo type="max"/>
        <color rgb="FFF8696B"/>
        <color rgb="FFFFEB84"/>
        <color rgb="FF63BE7B"/>
      </colorScale>
    </cfRule>
  </conditionalFormatting>
  <conditionalFormatting sqref="QT14:QT92">
    <cfRule type="colorScale" priority="30">
      <colorScale>
        <cfvo type="min"/>
        <cfvo type="percentile" val="50"/>
        <cfvo type="max"/>
        <color rgb="FFF8696B"/>
        <color rgb="FFFFEB84"/>
        <color rgb="FF63BE7B"/>
      </colorScale>
    </cfRule>
  </conditionalFormatting>
  <conditionalFormatting sqref="RI96:RJ123">
    <cfRule type="colorScale" priority="28">
      <colorScale>
        <cfvo type="min"/>
        <cfvo type="percentile" val="50"/>
        <cfvo type="max"/>
        <color rgb="FFF8696B"/>
        <color rgb="FFFFEB84"/>
        <color rgb="FF63BE7B"/>
      </colorScale>
    </cfRule>
  </conditionalFormatting>
  <conditionalFormatting sqref="RI14:RI92">
    <cfRule type="colorScale" priority="27">
      <colorScale>
        <cfvo type="min"/>
        <cfvo type="percentile" val="50"/>
        <cfvo type="max"/>
        <color rgb="FF63BE7B"/>
        <color rgb="FFFFEB84"/>
        <color rgb="FFF8696B"/>
      </colorScale>
    </cfRule>
  </conditionalFormatting>
  <conditionalFormatting sqref="RA96:RB123">
    <cfRule type="colorScale" priority="26">
      <colorScale>
        <cfvo type="min"/>
        <cfvo type="percentile" val="50"/>
        <cfvo type="max"/>
        <color rgb="FFF8696B"/>
        <color rgb="FFFFEB84"/>
        <color rgb="FF63BE7B"/>
      </colorScale>
    </cfRule>
  </conditionalFormatting>
  <conditionalFormatting sqref="RC96:RD123">
    <cfRule type="colorScale" priority="25">
      <colorScale>
        <cfvo type="min"/>
        <cfvo type="percentile" val="50"/>
        <cfvo type="max"/>
        <color rgb="FFF8696B"/>
        <color rgb="FFFFEB84"/>
        <color rgb="FF63BE7B"/>
      </colorScale>
    </cfRule>
  </conditionalFormatting>
  <conditionalFormatting sqref="RI96:RJ123">
    <cfRule type="colorScale" priority="24">
      <colorScale>
        <cfvo type="min"/>
        <cfvo type="percentile" val="50"/>
        <cfvo type="max"/>
        <color rgb="FF63BE7B"/>
        <color rgb="FFFFEB84"/>
        <color rgb="FFF8696B"/>
      </colorScale>
    </cfRule>
  </conditionalFormatting>
  <conditionalFormatting sqref="RC14:RD92">
    <cfRule type="colorScale" priority="23">
      <colorScale>
        <cfvo type="min"/>
        <cfvo type="percentile" val="50"/>
        <cfvo type="max"/>
        <color rgb="FFF8696B"/>
        <color rgb="FFFFEB84"/>
        <color rgb="FF63BE7B"/>
      </colorScale>
    </cfRule>
  </conditionalFormatting>
  <conditionalFormatting sqref="RE96:RE123">
    <cfRule type="colorScale" priority="22">
      <colorScale>
        <cfvo type="min"/>
        <cfvo type="percentile" val="50"/>
        <cfvo type="max"/>
        <color rgb="FFF8696B"/>
        <color rgb="FFFFEB84"/>
        <color rgb="FF63BE7B"/>
      </colorScale>
    </cfRule>
  </conditionalFormatting>
  <conditionalFormatting sqref="RN14:RO92">
    <cfRule type="colorScale" priority="21">
      <colorScale>
        <cfvo type="min"/>
        <cfvo type="percentile" val="50"/>
        <cfvo type="max"/>
        <color rgb="FFF8696B"/>
        <color rgb="FFFFEB84"/>
        <color rgb="FF63BE7B"/>
      </colorScale>
    </cfRule>
  </conditionalFormatting>
  <conditionalFormatting sqref="RN96:RP123">
    <cfRule type="colorScale" priority="20">
      <colorScale>
        <cfvo type="min"/>
        <cfvo type="percentile" val="50"/>
        <cfvo type="max"/>
        <color rgb="FFF8696B"/>
        <color rgb="FFFFEB84"/>
        <color rgb="FF63BE7B"/>
      </colorScale>
    </cfRule>
  </conditionalFormatting>
  <conditionalFormatting sqref="RQ14:RQ92">
    <cfRule type="colorScale" priority="19">
      <colorScale>
        <cfvo type="min"/>
        <cfvo type="percentile" val="50"/>
        <cfvo type="max"/>
        <color rgb="FFF8696B"/>
        <color rgb="FFFFEB84"/>
        <color rgb="FF63BE7B"/>
      </colorScale>
    </cfRule>
  </conditionalFormatting>
  <conditionalFormatting sqref="RQ96:RQ123">
    <cfRule type="colorScale" priority="18">
      <colorScale>
        <cfvo type="min"/>
        <cfvo type="percentile" val="50"/>
        <cfvo type="max"/>
        <color rgb="FFF8696B"/>
        <color rgb="FFFFEB84"/>
        <color rgb="FF63BE7B"/>
      </colorScale>
    </cfRule>
  </conditionalFormatting>
  <conditionalFormatting sqref="RD2:RD10 QZ2:QZ10">
    <cfRule type="colorScale" priority="17">
      <colorScale>
        <cfvo type="min"/>
        <cfvo type="percentile" val="50"/>
        <cfvo type="max"/>
        <color rgb="FFF8696B"/>
        <color rgb="FFFFEB84"/>
        <color rgb="FF63BE7B"/>
      </colorScale>
    </cfRule>
  </conditionalFormatting>
  <conditionalFormatting sqref="RA2:RB10">
    <cfRule type="colorScale" priority="16">
      <colorScale>
        <cfvo type="min"/>
        <cfvo type="percentile" val="50"/>
        <cfvo type="max"/>
        <color rgb="FFF8696B"/>
        <color rgb="FFFFEB84"/>
        <color rgb="FF63BE7B"/>
      </colorScale>
    </cfRule>
  </conditionalFormatting>
  <conditionalFormatting sqref="RE2:RE10">
    <cfRule type="colorScale" priority="15">
      <colorScale>
        <cfvo type="min"/>
        <cfvo type="percentile" val="50"/>
        <cfvo type="max"/>
        <color rgb="FFF8696B"/>
        <color rgb="FFFFEB84"/>
        <color rgb="FF63BE7B"/>
      </colorScale>
    </cfRule>
  </conditionalFormatting>
  <conditionalFormatting sqref="QX14:QY92">
    <cfRule type="colorScale" priority="14">
      <colorScale>
        <cfvo type="min"/>
        <cfvo type="percentile" val="50"/>
        <cfvo type="max"/>
        <color rgb="FFF8696B"/>
        <color rgb="FFFFEB84"/>
        <color rgb="FF63BE7B"/>
      </colorScale>
    </cfRule>
  </conditionalFormatting>
  <conditionalFormatting sqref="QV14:QW92">
    <cfRule type="colorScale" priority="13">
      <colorScale>
        <cfvo type="min"/>
        <cfvo type="percentile" val="50"/>
        <cfvo type="max"/>
        <color rgb="FFF8696B"/>
        <color rgb="FFFFEB84"/>
        <color rgb="FF63BE7B"/>
      </colorScale>
    </cfRule>
  </conditionalFormatting>
  <conditionalFormatting sqref="RB14:RB92">
    <cfRule type="colorScale" priority="12">
      <colorScale>
        <cfvo type="min"/>
        <cfvo type="percentile" val="50"/>
        <cfvo type="max"/>
        <color rgb="FFF8696B"/>
        <color rgb="FFFFEB84"/>
        <color rgb="FF63BE7B"/>
      </colorScale>
    </cfRule>
  </conditionalFormatting>
  <conditionalFormatting sqref="RP14:RP92">
    <cfRule type="colorScale" priority="11">
      <colorScale>
        <cfvo type="min"/>
        <cfvo type="percentile" val="50"/>
        <cfvo type="max"/>
        <color rgb="FFF8696B"/>
        <color rgb="FFFFEB84"/>
        <color rgb="FF63BE7B"/>
      </colorScale>
    </cfRule>
  </conditionalFormatting>
  <conditionalFormatting sqref="QV14:QV92">
    <cfRule type="colorScale" priority="10">
      <colorScale>
        <cfvo type="min"/>
        <cfvo type="percentile" val="50"/>
        <cfvo type="max"/>
        <color rgb="FFF8696B"/>
        <color rgb="FFFFEB84"/>
        <color rgb="FF63BE7B"/>
      </colorScale>
    </cfRule>
  </conditionalFormatting>
  <conditionalFormatting sqref="QU14:QU92">
    <cfRule type="colorScale" priority="9">
      <colorScale>
        <cfvo type="min"/>
        <cfvo type="percentile" val="50"/>
        <cfvo type="max"/>
        <color rgb="FFF8696B"/>
        <color rgb="FFFFEB84"/>
        <color rgb="FF63BE7B"/>
      </colorScale>
    </cfRule>
  </conditionalFormatting>
  <conditionalFormatting sqref="RR14:RR92">
    <cfRule type="colorScale" priority="8">
      <colorScale>
        <cfvo type="min"/>
        <cfvo type="percentile" val="50"/>
        <cfvo type="max"/>
        <color rgb="FFF8696B"/>
        <color rgb="FFFFEB84"/>
        <color rgb="FF63BE7B"/>
      </colorScale>
    </cfRule>
  </conditionalFormatting>
  <conditionalFormatting sqref="RR96:RR123">
    <cfRule type="colorScale" priority="7">
      <colorScale>
        <cfvo type="min"/>
        <cfvo type="percentile" val="50"/>
        <cfvo type="max"/>
        <color rgb="FFF8696B"/>
        <color rgb="FFFFEB84"/>
        <color rgb="FF63BE7B"/>
      </colorScale>
    </cfRule>
  </conditionalFormatting>
  <conditionalFormatting sqref="RF14:RF92">
    <cfRule type="colorScale" priority="6">
      <colorScale>
        <cfvo type="min"/>
        <cfvo type="percentile" val="50"/>
        <cfvo type="max"/>
        <color rgb="FFF8696B"/>
        <color rgb="FFFFEB84"/>
        <color rgb="FF63BE7B"/>
      </colorScale>
    </cfRule>
  </conditionalFormatting>
  <conditionalFormatting sqref="RF14:RF92">
    <cfRule type="colorScale" priority="5">
      <colorScale>
        <cfvo type="min"/>
        <cfvo type="percentile" val="50"/>
        <cfvo type="max"/>
        <color rgb="FFF8696B"/>
        <color rgb="FFFFEB84"/>
        <color rgb="FF63BE7B"/>
      </colorScale>
    </cfRule>
  </conditionalFormatting>
  <conditionalFormatting sqref="RI2:RI10">
    <cfRule type="colorScale" priority="4">
      <colorScale>
        <cfvo type="min"/>
        <cfvo type="percentile" val="50"/>
        <cfvo type="max"/>
        <color rgb="FFF8696B"/>
        <color rgb="FFFFEB84"/>
        <color rgb="FF63BE7B"/>
      </colorScale>
    </cfRule>
  </conditionalFormatting>
  <conditionalFormatting sqref="RM2:RM10">
    <cfRule type="colorScale" priority="3">
      <colorScale>
        <cfvo type="min"/>
        <cfvo type="percentile" val="50"/>
        <cfvo type="max"/>
        <color rgb="FFF8696B"/>
        <color rgb="FFFFEB84"/>
        <color rgb="FF63BE7B"/>
      </colorScale>
    </cfRule>
  </conditionalFormatting>
  <conditionalFormatting sqref="RK2:RK10">
    <cfRule type="colorScale" priority="2">
      <colorScale>
        <cfvo type="min"/>
        <cfvo type="percentile" val="50"/>
        <cfvo type="max"/>
        <color rgb="FFF8696B"/>
        <color rgb="FFFFEB84"/>
        <color rgb="FF63BE7B"/>
      </colorScale>
    </cfRule>
  </conditionalFormatting>
  <conditionalFormatting sqref="RO2:RO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[3]futuresATR!$E$1</f>
        <v>PC2016-06-23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1.57</v>
      </c>
      <c r="O2" s="156">
        <f>N2*I2/H2</f>
        <v>45530</v>
      </c>
      <c r="P2" s="203">
        <f>VLOOKUP($A2,[3]futuresATR!$A$2:$F$80,4)</f>
        <v>3.4694372500000001E-2</v>
      </c>
      <c r="Q2" s="155">
        <f t="shared" ref="Q2:Q11" si="0">P2*I2/H2</f>
        <v>1006.1368025</v>
      </c>
      <c r="R2" s="145">
        <f>MAX(ROUND($R$1/Q2,0),1)</f>
        <v>2</v>
      </c>
      <c r="S2" s="140">
        <f t="shared" ref="S2:S33" si="1">R2*O2</f>
        <v>91060</v>
      </c>
      <c r="T2" s="111">
        <f>IF(R2&gt;$T$1,$T$1,R2)</f>
        <v>2</v>
      </c>
      <c r="U2" s="111">
        <f>T2*2*7</f>
        <v>28</v>
      </c>
      <c r="V2" s="163">
        <f>IF(ROUND(T2*Q2/$R$1,0)&lt;1,0,T2)</f>
        <v>2</v>
      </c>
      <c r="W2" s="163">
        <f>V2*Q2</f>
        <v>2012.2736050000001</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0.75760000000000005</v>
      </c>
      <c r="O3" s="156">
        <f t="shared" ref="O3:O66" si="5">N3*I3/H3</f>
        <v>75760</v>
      </c>
      <c r="P3" s="203">
        <f>VLOOKUP($A3,[3]futuresATR!$A$2:$F$80,4)</f>
        <v>8.277764E-3</v>
      </c>
      <c r="Q3" s="155">
        <f t="shared" si="0"/>
        <v>827.77639999999997</v>
      </c>
      <c r="R3" s="145">
        <f t="shared" ref="R3:R66" si="6">MAX(ROUND($R$1/Q3,0),1)</f>
        <v>2</v>
      </c>
      <c r="S3" s="140">
        <f t="shared" si="1"/>
        <v>151520</v>
      </c>
      <c r="T3" s="111">
        <f t="shared" ref="T3:T66" si="7">IF(R3&gt;$T$1,$T$1,R3)</f>
        <v>2</v>
      </c>
      <c r="U3" s="111">
        <f t="shared" ref="U3:U66" si="8">T3*2*7</f>
        <v>28</v>
      </c>
      <c r="V3" s="163">
        <f t="shared" ref="V3:V66" si="9">IF(ROUND(T3*Q3/$R$1,0)&lt;1,0,T3)</f>
        <v>2</v>
      </c>
      <c r="W3" s="163">
        <f t="shared" ref="W3:W66" si="10">V3*Q3</f>
        <v>1655.5527999999999</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0.89568013471029218</v>
      </c>
      <c r="I4" s="113">
        <v>200</v>
      </c>
      <c r="J4" s="113">
        <v>0.01</v>
      </c>
      <c r="K4" s="113" t="s">
        <v>299</v>
      </c>
      <c r="L4" s="113" t="s">
        <v>793</v>
      </c>
      <c r="M4" s="149" t="s">
        <v>297</v>
      </c>
      <c r="N4" s="202">
        <f>VLOOKUP($A4,[3]futuresATR!$A$2:$F$80,3)</f>
        <v>449.15</v>
      </c>
      <c r="O4" s="156">
        <f t="shared" si="5"/>
        <v>100292.5001</v>
      </c>
      <c r="P4" s="203">
        <f>VLOOKUP($A4,[3]futuresATR!$A$2:$F$80,4)</f>
        <v>7.0854426589999999</v>
      </c>
      <c r="Q4" s="155">
        <f t="shared" si="0"/>
        <v>1582.1368330987461</v>
      </c>
      <c r="R4" s="145">
        <f t="shared" si="6"/>
        <v>1</v>
      </c>
      <c r="S4" s="140">
        <f t="shared" si="1"/>
        <v>100292.5001</v>
      </c>
      <c r="T4" s="111">
        <f t="shared" si="7"/>
        <v>1</v>
      </c>
      <c r="U4" s="111">
        <f t="shared" si="8"/>
        <v>14</v>
      </c>
      <c r="V4" s="163">
        <f t="shared" si="9"/>
        <v>1</v>
      </c>
      <c r="W4" s="163">
        <f t="shared" si="10"/>
        <v>1582.1368330987461</v>
      </c>
      <c r="X4" s="113" t="s">
        <v>911</v>
      </c>
      <c r="Y4" s="113">
        <v>4</v>
      </c>
      <c r="Z4" s="113">
        <v>445.6</v>
      </c>
      <c r="AA4" s="172">
        <v>0</v>
      </c>
      <c r="AB4" s="113" t="s">
        <v>915</v>
      </c>
      <c r="AC4" s="113">
        <v>449.35</v>
      </c>
      <c r="AD4" s="165">
        <v>-3344</v>
      </c>
      <c r="AE4" s="165">
        <v>0</v>
      </c>
      <c r="AF4" s="169">
        <f t="shared" si="2"/>
        <v>-3.75</v>
      </c>
      <c r="AG4" s="145">
        <f t="shared" si="3"/>
        <v>-3349.4100000000003</v>
      </c>
      <c r="AH4" s="142">
        <f t="shared" si="4"/>
        <v>5.4100000000003092</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32.46</v>
      </c>
      <c r="O5" s="156">
        <f t="shared" si="5"/>
        <v>19476</v>
      </c>
      <c r="P5" s="203">
        <f>VLOOKUP($A5,[3]futuresATR!$A$2:$F$80,4)</f>
        <v>0.65655596549999995</v>
      </c>
      <c r="Q5" s="155">
        <f t="shared" si="0"/>
        <v>393.93357929999996</v>
      </c>
      <c r="R5" s="145">
        <f t="shared" si="6"/>
        <v>5</v>
      </c>
      <c r="S5" s="140">
        <f t="shared" si="1"/>
        <v>97380</v>
      </c>
      <c r="T5" s="111">
        <f t="shared" si="7"/>
        <v>5</v>
      </c>
      <c r="U5" s="111">
        <f t="shared" si="8"/>
        <v>70</v>
      </c>
      <c r="V5" s="163">
        <f t="shared" si="9"/>
        <v>5</v>
      </c>
      <c r="W5" s="163">
        <f t="shared" si="10"/>
        <v>1969.6678964999999</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1.4813000000000001</v>
      </c>
      <c r="O6" s="156">
        <f t="shared" si="5"/>
        <v>92581.25</v>
      </c>
      <c r="P6" s="203">
        <f>VLOOKUP($A6,[3]futuresATR!$A$2:$F$80,4)</f>
        <v>1.7134779499999999E-2</v>
      </c>
      <c r="Q6" s="155">
        <f t="shared" si="0"/>
        <v>1070.92371875</v>
      </c>
      <c r="R6" s="145">
        <f t="shared" si="6"/>
        <v>2</v>
      </c>
      <c r="S6" s="140">
        <f t="shared" si="1"/>
        <v>185162.5</v>
      </c>
      <c r="T6" s="111">
        <f t="shared" si="7"/>
        <v>2</v>
      </c>
      <c r="U6" s="111">
        <f t="shared" si="8"/>
        <v>28</v>
      </c>
      <c r="V6" s="163">
        <f t="shared" si="9"/>
        <v>2</v>
      </c>
      <c r="W6" s="163">
        <f t="shared" si="10"/>
        <v>2141.8474375000001</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392.5</v>
      </c>
      <c r="O7" s="156">
        <f t="shared" si="5"/>
        <v>19625</v>
      </c>
      <c r="P7" s="203">
        <f>VLOOKUP($A7,[3]futuresATR!$A$2:$F$80,4)</f>
        <v>11.1550042955</v>
      </c>
      <c r="Q7" s="155">
        <f t="shared" si="0"/>
        <v>557.75021477500002</v>
      </c>
      <c r="R7" s="145">
        <f t="shared" si="6"/>
        <v>4</v>
      </c>
      <c r="S7" s="140">
        <f t="shared" si="1"/>
        <v>78500</v>
      </c>
      <c r="T7" s="111">
        <f t="shared" si="7"/>
        <v>4</v>
      </c>
      <c r="U7" s="111">
        <f t="shared" si="8"/>
        <v>56</v>
      </c>
      <c r="V7" s="163">
        <f t="shared" si="9"/>
        <v>4</v>
      </c>
      <c r="W7" s="163">
        <f t="shared" si="10"/>
        <v>2231.0008591000001</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3184</v>
      </c>
      <c r="O8" s="156">
        <f t="shared" si="5"/>
        <v>31840</v>
      </c>
      <c r="P8" s="203">
        <f>VLOOKUP($A8,[3]futuresATR!$A$2:$F$80,4)</f>
        <v>55.544484570000002</v>
      </c>
      <c r="Q8" s="155">
        <f t="shared" si="0"/>
        <v>555.44484569999997</v>
      </c>
      <c r="R8" s="145">
        <f t="shared" si="6"/>
        <v>4</v>
      </c>
      <c r="S8" s="140">
        <f t="shared" si="1"/>
        <v>127360</v>
      </c>
      <c r="T8" s="111">
        <f t="shared" si="7"/>
        <v>4</v>
      </c>
      <c r="U8" s="111">
        <f t="shared" si="8"/>
        <v>56</v>
      </c>
      <c r="V8" s="163">
        <f t="shared" si="9"/>
        <v>4</v>
      </c>
      <c r="W8" s="163">
        <f t="shared" si="10"/>
        <v>2221.7793827999999</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0.78139999999999998</v>
      </c>
      <c r="O9" s="156">
        <f t="shared" si="5"/>
        <v>78140</v>
      </c>
      <c r="P9" s="203">
        <f>VLOOKUP($A9,[3]futuresATR!$A$2:$F$80,4)</f>
        <v>6.7654639999999997E-3</v>
      </c>
      <c r="Q9" s="155">
        <f t="shared" si="0"/>
        <v>676.54639999999995</v>
      </c>
      <c r="R9" s="145">
        <f t="shared" si="6"/>
        <v>3</v>
      </c>
      <c r="S9" s="140">
        <f t="shared" si="1"/>
        <v>234420</v>
      </c>
      <c r="T9" s="111">
        <f t="shared" si="7"/>
        <v>3</v>
      </c>
      <c r="U9" s="111">
        <f t="shared" si="8"/>
        <v>42</v>
      </c>
      <c r="V9" s="163">
        <f t="shared" si="9"/>
        <v>3</v>
      </c>
      <c r="W9" s="163">
        <f t="shared" si="10"/>
        <v>2029.6391999999998</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1.29619</v>
      </c>
      <c r="I10" s="148">
        <v>1000</v>
      </c>
      <c r="J10" s="113">
        <v>0.01</v>
      </c>
      <c r="K10" s="113" t="s">
        <v>1223</v>
      </c>
      <c r="L10" s="113" t="s">
        <v>312</v>
      </c>
      <c r="M10" s="149" t="s">
        <v>493</v>
      </c>
      <c r="N10" s="202">
        <f>VLOOKUP($A10,[3]futuresATR!$A$2:$F$80,3)</f>
        <v>145</v>
      </c>
      <c r="O10" s="156">
        <f t="shared" si="5"/>
        <v>111866.31589504625</v>
      </c>
      <c r="P10" s="203">
        <f>VLOOKUP($A10,[3]futuresATR!$A$2:$F$80,4)</f>
        <v>0.64149999999999996</v>
      </c>
      <c r="Q10" s="155">
        <f t="shared" si="0"/>
        <v>494.91201135635981</v>
      </c>
      <c r="R10" s="145">
        <f t="shared" si="6"/>
        <v>4</v>
      </c>
      <c r="S10" s="140">
        <f t="shared" si="1"/>
        <v>447465.26358018501</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50.11</v>
      </c>
      <c r="O11" s="156">
        <f t="shared" si="5"/>
        <v>50110</v>
      </c>
      <c r="P11" s="203">
        <f>VLOOKUP($A11,[3]futuresATR!$A$2:$F$80,4)</f>
        <v>1.3967163325</v>
      </c>
      <c r="Q11" s="155">
        <f t="shared" si="0"/>
        <v>1396.7163325000001</v>
      </c>
      <c r="R11" s="145">
        <f t="shared" si="6"/>
        <v>1</v>
      </c>
      <c r="S11" s="140">
        <f t="shared" si="1"/>
        <v>50110</v>
      </c>
      <c r="T11" s="111">
        <f t="shared" si="7"/>
        <v>1</v>
      </c>
      <c r="U11" s="111">
        <f t="shared" si="8"/>
        <v>14</v>
      </c>
      <c r="V11" s="163">
        <f t="shared" si="9"/>
        <v>1</v>
      </c>
      <c r="W11" s="163">
        <f t="shared" si="10"/>
        <v>1396.7163325000001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65.42</v>
      </c>
      <c r="O12" s="176">
        <f>N12*I12/H12*100</f>
        <v>32710.000000000004</v>
      </c>
      <c r="P12" s="203">
        <f>VLOOKUP($A12,[3]futuresATR!$A$2:$F$80,4)</f>
        <v>1.2964642525000001</v>
      </c>
      <c r="Q12" s="160">
        <f>P12*I12/H12*100</f>
        <v>648.23212624999996</v>
      </c>
      <c r="R12" s="145">
        <f t="shared" si="6"/>
        <v>3</v>
      </c>
      <c r="S12" s="140">
        <f t="shared" si="1"/>
        <v>98130.000000000015</v>
      </c>
      <c r="T12" s="111">
        <f t="shared" si="7"/>
        <v>3</v>
      </c>
      <c r="U12" s="111">
        <f t="shared" si="8"/>
        <v>42</v>
      </c>
      <c r="V12" s="163">
        <f t="shared" si="9"/>
        <v>3</v>
      </c>
      <c r="W12" s="163">
        <f t="shared" si="10"/>
        <v>1944.6963787499999</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1.1390499999999999</v>
      </c>
      <c r="O13" s="156">
        <f t="shared" si="5"/>
        <v>142381.25</v>
      </c>
      <c r="P13" s="203">
        <f>VLOOKUP($A13,[3]futuresATR!$A$2:$F$80,4)</f>
        <v>9.4570785000000004E-3</v>
      </c>
      <c r="Q13" s="155">
        <f t="shared" ref="Q13:Q33" si="11">P13*I13/H13</f>
        <v>1182.1348125</v>
      </c>
      <c r="R13" s="145">
        <f t="shared" si="6"/>
        <v>2</v>
      </c>
      <c r="S13" s="140">
        <f t="shared" si="1"/>
        <v>284762.5</v>
      </c>
      <c r="T13" s="111">
        <f t="shared" si="7"/>
        <v>2</v>
      </c>
      <c r="U13" s="111">
        <f t="shared" si="8"/>
        <v>28</v>
      </c>
      <c r="V13" s="163">
        <f t="shared" si="9"/>
        <v>2</v>
      </c>
      <c r="W13" s="163">
        <f t="shared" si="10"/>
        <v>2364.2696249999999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VLOOKUP($A14,[3]futuresATR!$A$2:$F$80,3)</f>
        <v>93.527000000000001</v>
      </c>
      <c r="O14" s="156">
        <f t="shared" si="5"/>
        <v>93527</v>
      </c>
      <c r="P14" s="203">
        <f>VLOOKUP($A14,[3]futuresATR!$A$2:$F$80,4)</f>
        <v>0.66187490400000004</v>
      </c>
      <c r="Q14" s="155">
        <f t="shared" si="11"/>
        <v>661.87490400000002</v>
      </c>
      <c r="R14" s="145">
        <f t="shared" si="6"/>
        <v>3</v>
      </c>
      <c r="S14" s="140">
        <f t="shared" si="1"/>
        <v>280581</v>
      </c>
      <c r="T14" s="111">
        <f t="shared" si="7"/>
        <v>3</v>
      </c>
      <c r="U14" s="111">
        <f t="shared" si="8"/>
        <v>42</v>
      </c>
      <c r="V14" s="163">
        <f t="shared" si="9"/>
        <v>3</v>
      </c>
      <c r="W14" s="163">
        <f t="shared" si="10"/>
        <v>1985.624712</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0.89568013471029218</v>
      </c>
      <c r="I15" s="132">
        <v>1000</v>
      </c>
      <c r="J15">
        <v>0.01</v>
      </c>
      <c r="K15" t="s">
        <v>1223</v>
      </c>
      <c r="L15" t="s">
        <v>812</v>
      </c>
      <c r="M15" s="134" t="s">
        <v>571</v>
      </c>
      <c r="N15" s="202">
        <f>VLOOKUP($A15,[3]futuresATR!$A$2:$F$80,3)</f>
        <v>163.95</v>
      </c>
      <c r="O15" s="156">
        <f t="shared" si="5"/>
        <v>183045.25650000002</v>
      </c>
      <c r="P15" s="203">
        <f>VLOOKUP($A15,[3]futuresATR!$A$2:$F$80,4)</f>
        <v>0.58497690049999995</v>
      </c>
      <c r="Q15" s="155">
        <f t="shared" si="11"/>
        <v>653.10916010123503</v>
      </c>
      <c r="R15" s="145">
        <f t="shared" si="6"/>
        <v>3</v>
      </c>
      <c r="S15" s="140">
        <f t="shared" si="1"/>
        <v>549135.76950000005</v>
      </c>
      <c r="T15" s="111">
        <f t="shared" si="7"/>
        <v>3</v>
      </c>
      <c r="U15" s="111">
        <f t="shared" si="8"/>
        <v>42</v>
      </c>
      <c r="V15" s="163">
        <f t="shared" si="9"/>
        <v>3</v>
      </c>
      <c r="W15" s="163">
        <f t="shared" si="10"/>
        <v>1959.3274803037052</v>
      </c>
      <c r="X15" t="s">
        <v>912</v>
      </c>
      <c r="Y15">
        <v>2</v>
      </c>
      <c r="Z15">
        <v>162.88999999999999</v>
      </c>
      <c r="AA15" s="138">
        <v>0.01</v>
      </c>
      <c r="AB15" s="135">
        <v>1E-4</v>
      </c>
      <c r="AC15">
        <v>162.9</v>
      </c>
      <c r="AD15" s="109">
        <v>22</v>
      </c>
      <c r="AE15" s="109">
        <v>0</v>
      </c>
      <c r="AF15" s="169">
        <f t="shared" si="2"/>
        <v>-1.0000000000019327E-2</v>
      </c>
      <c r="AG15" s="145">
        <f t="shared" si="3"/>
        <v>-22.329400000043158</v>
      </c>
      <c r="AH15" s="142">
        <f t="shared" si="4"/>
        <v>0.32940000004315806</v>
      </c>
    </row>
    <row r="16" spans="1:34" ht="15.75" thickBot="1" x14ac:dyDescent="0.3">
      <c r="A16" s="5" t="s">
        <v>323</v>
      </c>
      <c r="B16" t="s">
        <v>324</v>
      </c>
      <c r="C16" s="158" t="s">
        <v>323</v>
      </c>
      <c r="D16" t="s">
        <v>535</v>
      </c>
      <c r="E16" t="s">
        <v>791</v>
      </c>
      <c r="F16" t="s">
        <v>811</v>
      </c>
      <c r="G16" t="s">
        <v>478</v>
      </c>
      <c r="H16">
        <f>VLOOKUP(G16,MARGIN!$E$1:$F$9,2)</f>
        <v>0.89568013471029218</v>
      </c>
      <c r="I16" s="132">
        <v>1000</v>
      </c>
      <c r="J16">
        <v>0.01</v>
      </c>
      <c r="K16" t="s">
        <v>1223</v>
      </c>
      <c r="L16" t="s">
        <v>813</v>
      </c>
      <c r="M16" s="134" t="s">
        <v>569</v>
      </c>
      <c r="N16" s="202">
        <f>VLOOKUP($A16,[3]futuresATR!$A$2:$F$80,3)</f>
        <v>132.80000000000001</v>
      </c>
      <c r="O16" s="156">
        <f t="shared" si="5"/>
        <v>148267.21600000001</v>
      </c>
      <c r="P16" s="203">
        <f>VLOOKUP($A16,[3]futuresATR!$A$2:$F$80,4)</f>
        <v>0.16081065950000001</v>
      </c>
      <c r="Q16" s="155">
        <f t="shared" si="11"/>
        <v>179.54027701196503</v>
      </c>
      <c r="R16" s="145">
        <f t="shared" si="6"/>
        <v>11</v>
      </c>
      <c r="S16" s="140">
        <f t="shared" si="1"/>
        <v>1630939.3760000002</v>
      </c>
      <c r="T16" s="111">
        <f t="shared" si="7"/>
        <v>11</v>
      </c>
      <c r="U16" s="111">
        <f t="shared" si="8"/>
        <v>154</v>
      </c>
      <c r="V16" s="163">
        <f t="shared" si="9"/>
        <v>11</v>
      </c>
      <c r="W16" s="163">
        <f t="shared" si="10"/>
        <v>1974.9430471316155</v>
      </c>
      <c r="X16" t="s">
        <v>911</v>
      </c>
      <c r="Y16">
        <v>7</v>
      </c>
      <c r="Z16">
        <v>132.27000000000001</v>
      </c>
      <c r="AA16" s="138">
        <v>0.02</v>
      </c>
      <c r="AB16" s="135">
        <v>2.0000000000000001E-4</v>
      </c>
      <c r="AC16">
        <v>132.29</v>
      </c>
      <c r="AD16" s="109">
        <v>-156</v>
      </c>
      <c r="AE16" s="109">
        <v>0</v>
      </c>
      <c r="AF16" s="169">
        <f t="shared" si="2"/>
        <v>-1.999999999998181E-2</v>
      </c>
      <c r="AG16" s="145">
        <f t="shared" si="3"/>
        <v>-156.30579999985787</v>
      </c>
      <c r="AH16" s="142">
        <f t="shared" si="4"/>
        <v>0.30579999985786799</v>
      </c>
    </row>
    <row r="17" spans="1:34" ht="15.75" thickBot="1" x14ac:dyDescent="0.3">
      <c r="A17" s="5" t="s">
        <v>325</v>
      </c>
      <c r="B17" t="s">
        <v>326</v>
      </c>
      <c r="C17" s="158" t="s">
        <v>325</v>
      </c>
      <c r="D17" t="s">
        <v>535</v>
      </c>
      <c r="E17" t="s">
        <v>791</v>
      </c>
      <c r="F17" t="s">
        <v>811</v>
      </c>
      <c r="G17" t="s">
        <v>478</v>
      </c>
      <c r="H17">
        <f>VLOOKUP(G17,MARGIN!$E$1:$F$9,2)</f>
        <v>0.89568013471029218</v>
      </c>
      <c r="I17" s="132">
        <v>1000</v>
      </c>
      <c r="J17">
        <v>1E-3</v>
      </c>
      <c r="K17" t="s">
        <v>1223</v>
      </c>
      <c r="L17" t="s">
        <v>814</v>
      </c>
      <c r="M17" s="134" t="s">
        <v>573</v>
      </c>
      <c r="N17" s="202">
        <f>VLOOKUP($A17,[3]futuresATR!$A$2:$F$80,3)</f>
        <v>111.89</v>
      </c>
      <c r="O17" s="156">
        <f t="shared" si="5"/>
        <v>124921.82830000001</v>
      </c>
      <c r="P17" s="203">
        <f>VLOOKUP($A17,[3]futuresATR!$A$2:$F$80,4)</f>
        <v>3.9743298500000003E-2</v>
      </c>
      <c r="Q17" s="155">
        <f t="shared" si="11"/>
        <v>44.372200476295006</v>
      </c>
      <c r="R17" s="145">
        <f t="shared" si="6"/>
        <v>45</v>
      </c>
      <c r="S17" s="140">
        <f t="shared" si="1"/>
        <v>5621482.2735000001</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-401.92919999992006</v>
      </c>
      <c r="AH17" s="142">
        <f t="shared" si="4"/>
        <v>-5.0708000000799416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99.174999999999997</v>
      </c>
      <c r="O18" s="156">
        <f t="shared" si="5"/>
        <v>247937.5</v>
      </c>
      <c r="P18" s="203">
        <f>VLOOKUP($A18,[3]futuresATR!$A$2:$F$80,4)</f>
        <v>4.0250000000000001E-2</v>
      </c>
      <c r="Q18" s="155">
        <f t="shared" si="11"/>
        <v>100.625</v>
      </c>
      <c r="R18" s="145">
        <f t="shared" si="6"/>
        <v>20</v>
      </c>
      <c r="S18" s="140">
        <f t="shared" si="1"/>
        <v>4958750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1514.3</v>
      </c>
      <c r="O19" s="156">
        <f t="shared" si="5"/>
        <v>151430</v>
      </c>
      <c r="P19" s="203">
        <f>VLOOKUP($A19,[3]futuresATR!$A$2:$F$80,4)</f>
        <v>16.588965938000001</v>
      </c>
      <c r="Q19" s="155">
        <f t="shared" si="11"/>
        <v>1658.8965938000001</v>
      </c>
      <c r="R19" s="145">
        <f t="shared" si="6"/>
        <v>1</v>
      </c>
      <c r="S19" s="140">
        <f t="shared" si="1"/>
        <v>151430</v>
      </c>
      <c r="T19" s="111">
        <f t="shared" si="7"/>
        <v>1</v>
      </c>
      <c r="U19" s="111">
        <f t="shared" si="8"/>
        <v>14</v>
      </c>
      <c r="V19" s="163">
        <f t="shared" si="9"/>
        <v>1</v>
      </c>
      <c r="W19" s="163">
        <f t="shared" si="10"/>
        <v>1658.8965938000001</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2105.75</v>
      </c>
      <c r="O20" s="156">
        <f t="shared" si="5"/>
        <v>105287.5</v>
      </c>
      <c r="P20" s="203">
        <f>VLOOKUP($A20,[3]futuresATR!$A$2:$F$80,4)</f>
        <v>18.846135513499998</v>
      </c>
      <c r="Q20" s="155">
        <f t="shared" si="11"/>
        <v>942.30677567499993</v>
      </c>
      <c r="R20" s="145">
        <f t="shared" si="6"/>
        <v>2</v>
      </c>
      <c r="S20" s="140">
        <f t="shared" si="1"/>
        <v>210575</v>
      </c>
      <c r="T20" s="111">
        <f t="shared" si="7"/>
        <v>2</v>
      </c>
      <c r="U20" s="111">
        <f t="shared" si="8"/>
        <v>28</v>
      </c>
      <c r="V20" s="163">
        <f t="shared" si="9"/>
        <v>2</v>
      </c>
      <c r="W20" s="163">
        <f t="shared" si="10"/>
        <v>1884.6135513499999</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142.375</v>
      </c>
      <c r="O21" s="156">
        <f t="shared" si="5"/>
        <v>71187.5</v>
      </c>
      <c r="P21" s="203">
        <f>VLOOKUP($A21,[3]futuresATR!$A$2:$F$80,4)</f>
        <v>2.89</v>
      </c>
      <c r="Q21" s="155">
        <f t="shared" si="11"/>
        <v>1445</v>
      </c>
      <c r="R21" s="145">
        <f t="shared" si="6"/>
        <v>1</v>
      </c>
      <c r="S21" s="140">
        <f t="shared" si="1"/>
        <v>71187.5</v>
      </c>
      <c r="T21" s="111">
        <f t="shared" si="7"/>
        <v>1</v>
      </c>
      <c r="U21" s="111">
        <f t="shared" si="8"/>
        <v>14</v>
      </c>
      <c r="V21" s="163">
        <f t="shared" si="9"/>
        <v>1</v>
      </c>
      <c r="W21" s="163">
        <f t="shared" si="10"/>
        <v>1445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0.89568013471029218</v>
      </c>
      <c r="I22">
        <v>10</v>
      </c>
      <c r="J22">
        <v>0.1</v>
      </c>
      <c r="K22" t="s">
        <v>299</v>
      </c>
      <c r="L22" t="s">
        <v>491</v>
      </c>
      <c r="M22" s="134" t="s">
        <v>490</v>
      </c>
      <c r="N22" s="202">
        <f>VLOOKUP($A22,[3]futuresATR!$A$2:$F$80,3)</f>
        <v>4462.5</v>
      </c>
      <c r="O22" s="156">
        <f t="shared" si="5"/>
        <v>49822.473750000005</v>
      </c>
      <c r="P22" s="203">
        <f>VLOOKUP($A22,[3]futuresATR!$A$2:$F$80,4)</f>
        <v>69.764413211000004</v>
      </c>
      <c r="Q22" s="155">
        <f t="shared" si="11"/>
        <v>778.89874417685189</v>
      </c>
      <c r="R22" s="145">
        <f t="shared" si="6"/>
        <v>3</v>
      </c>
      <c r="S22" s="140">
        <f t="shared" si="1"/>
        <v>149467.42125000001</v>
      </c>
      <c r="T22" s="111">
        <f t="shared" si="7"/>
        <v>3</v>
      </c>
      <c r="U22" s="111">
        <f t="shared" si="8"/>
        <v>42</v>
      </c>
      <c r="V22" s="163">
        <f t="shared" si="9"/>
        <v>3</v>
      </c>
      <c r="W22" s="163">
        <f t="shared" si="10"/>
        <v>2336.6962325305558</v>
      </c>
      <c r="X22" t="s">
        <v>911</v>
      </c>
      <c r="Y22">
        <v>16</v>
      </c>
      <c r="Z22">
        <v>4440.5</v>
      </c>
      <c r="AA22" s="138">
        <v>-2</v>
      </c>
      <c r="AB22" t="s">
        <v>921</v>
      </c>
      <c r="AC22">
        <v>4438.5</v>
      </c>
      <c r="AD22" s="109">
        <v>358</v>
      </c>
      <c r="AE22" s="109">
        <v>0</v>
      </c>
      <c r="AF22" s="169">
        <f t="shared" si="2"/>
        <v>2</v>
      </c>
      <c r="AG22" s="145">
        <f t="shared" si="3"/>
        <v>357.27040000000005</v>
      </c>
      <c r="AH22" s="142">
        <f t="shared" si="4"/>
        <v>-0.72959999999994807</v>
      </c>
    </row>
    <row r="23" spans="1:34" ht="15.75" thickBot="1" x14ac:dyDescent="0.3">
      <c r="A23" s="5" t="s">
        <v>338</v>
      </c>
      <c r="B23" s="186" t="s">
        <v>1202</v>
      </c>
      <c r="C23" s="158" t="s">
        <v>338</v>
      </c>
      <c r="D23" t="s">
        <v>535</v>
      </c>
      <c r="E23" t="s">
        <v>791</v>
      </c>
      <c r="F23" t="s">
        <v>1203</v>
      </c>
      <c r="G23" t="s">
        <v>478</v>
      </c>
      <c r="H23">
        <f>VLOOKUP(G23,MARGIN!$E$1:$F$9,2)</f>
        <v>0.89568013471029218</v>
      </c>
      <c r="I23">
        <v>5</v>
      </c>
      <c r="J23">
        <v>0.1</v>
      </c>
      <c r="K23" t="s">
        <v>299</v>
      </c>
      <c r="L23" t="s">
        <v>825</v>
      </c>
      <c r="M23" s="134" t="s">
        <v>672</v>
      </c>
      <c r="N23" s="202">
        <f>VLOOKUP($A23,[3]futuresATR!$A$2:$F$80,3)</f>
        <v>10236.5</v>
      </c>
      <c r="O23" s="156">
        <f t="shared" si="5"/>
        <v>57143.725775000006</v>
      </c>
      <c r="P23" s="203">
        <f>VLOOKUP($A23,[3]futuresATR!$A$2:$F$80,4)</f>
        <v>173.20675697499999</v>
      </c>
      <c r="Q23" s="155">
        <f t="shared" si="11"/>
        <v>966.9007397993912</v>
      </c>
      <c r="R23" s="145">
        <f t="shared" si="6"/>
        <v>2</v>
      </c>
      <c r="S23" s="140">
        <f t="shared" si="1"/>
        <v>114287.45155000001</v>
      </c>
      <c r="T23" s="111">
        <f t="shared" si="7"/>
        <v>2</v>
      </c>
      <c r="U23" s="111">
        <f t="shared" si="8"/>
        <v>28</v>
      </c>
      <c r="V23" s="163">
        <f t="shared" si="9"/>
        <v>2</v>
      </c>
      <c r="W23" s="163">
        <f t="shared" si="10"/>
        <v>1933.8014795987824</v>
      </c>
      <c r="X23" t="s">
        <v>911</v>
      </c>
      <c r="Y23">
        <v>1</v>
      </c>
      <c r="Z23">
        <v>10177</v>
      </c>
      <c r="AA23" s="138">
        <v>0</v>
      </c>
      <c r="AB23" s="141" t="s">
        <v>915</v>
      </c>
      <c r="AC23">
        <v>10255</v>
      </c>
      <c r="AD23" s="109">
        <v>-2174</v>
      </c>
      <c r="AE23" s="109">
        <v>0</v>
      </c>
      <c r="AF23" s="169">
        <f t="shared" si="2"/>
        <v>-78</v>
      </c>
      <c r="AG23" s="145">
        <f t="shared" si="3"/>
        <v>-435.42330000000004</v>
      </c>
      <c r="AH23" s="142">
        <f t="shared" si="4"/>
        <v>-1738.5767000000001</v>
      </c>
    </row>
    <row r="24" spans="1:34" s="1" customFormat="1" ht="15.75" thickBot="1" x14ac:dyDescent="0.3">
      <c r="A24" s="5" t="s">
        <v>340</v>
      </c>
      <c r="B24" s="113" t="s">
        <v>341</v>
      </c>
      <c r="C24" s="158" t="s">
        <v>340</v>
      </c>
      <c r="D24" s="113" t="s">
        <v>822</v>
      </c>
      <c r="E24" s="113" t="s">
        <v>791</v>
      </c>
      <c r="F24" s="113" t="s">
        <v>826</v>
      </c>
      <c r="G24" s="113" t="s">
        <v>478</v>
      </c>
      <c r="H24">
        <f>VLOOKUP(G24,MARGIN!$E$1:$F$9,2)</f>
        <v>0.89568013471029218</v>
      </c>
      <c r="I24" s="148">
        <v>2500</v>
      </c>
      <c r="J24" s="113">
        <v>1E-3</v>
      </c>
      <c r="K24" s="113" t="s">
        <v>1223</v>
      </c>
      <c r="L24" s="113" t="s">
        <v>827</v>
      </c>
      <c r="M24" s="149" t="s">
        <v>577</v>
      </c>
      <c r="N24" s="202">
        <f>VLOOKUP($A24,[3]futuresATR!$A$2:$F$80,3)</f>
        <v>100.295</v>
      </c>
      <c r="O24" s="156">
        <f t="shared" si="5"/>
        <v>279940.89662500005</v>
      </c>
      <c r="P24" s="203">
        <f>VLOOKUP($A24,[3]futuresATR!$A$2:$F$80,4)</f>
        <v>1.175E-2</v>
      </c>
      <c r="Q24" s="155">
        <f t="shared" si="11"/>
        <v>32.796306250000001</v>
      </c>
      <c r="R24" s="145">
        <f t="shared" si="6"/>
        <v>61</v>
      </c>
      <c r="S24" s="140">
        <f t="shared" si="1"/>
        <v>17076394.694125004</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2093.3812500000795</v>
      </c>
      <c r="AH24" s="142">
        <f t="shared" si="4"/>
        <v>-6.6187499999205102</v>
      </c>
    </row>
    <row r="25" spans="1:34" x14ac:dyDescent="0.25">
      <c r="A25" s="5" t="s">
        <v>342</v>
      </c>
      <c r="B25" s="113" t="s">
        <v>343</v>
      </c>
      <c r="C25" s="158" t="s">
        <v>342</v>
      </c>
      <c r="D25" s="113" t="s">
        <v>822</v>
      </c>
      <c r="E25" s="113" t="s">
        <v>791</v>
      </c>
      <c r="F25" s="113" t="s">
        <v>828</v>
      </c>
      <c r="G25" s="113" t="s">
        <v>465</v>
      </c>
      <c r="H25">
        <f>VLOOKUP(G25,MARGIN!$E$1:$F$9,2)</f>
        <v>0.72689210013665573</v>
      </c>
      <c r="I25" s="113">
        <v>10</v>
      </c>
      <c r="J25" s="113">
        <v>0.1</v>
      </c>
      <c r="K25" s="113" t="s">
        <v>299</v>
      </c>
      <c r="L25" s="113" t="s">
        <v>829</v>
      </c>
      <c r="M25" s="149" t="s">
        <v>600</v>
      </c>
      <c r="N25" s="202">
        <f>VLOOKUP($A25,[3]futuresATR!$A$2:$F$80,3)</f>
        <v>6285.5</v>
      </c>
      <c r="O25" s="156">
        <f t="shared" si="5"/>
        <v>86470.880600000004</v>
      </c>
      <c r="P25" s="203">
        <f>VLOOKUP($A25,[3]futuresATR!$A$2:$F$80,4)</f>
        <v>95.780110254500002</v>
      </c>
      <c r="Q25" s="155">
        <f t="shared" si="11"/>
        <v>1317.6661327932075</v>
      </c>
      <c r="R25" s="145">
        <f t="shared" si="6"/>
        <v>2</v>
      </c>
      <c r="S25" s="140">
        <f t="shared" si="1"/>
        <v>172941.76120000001</v>
      </c>
      <c r="T25" s="111">
        <f t="shared" si="7"/>
        <v>2</v>
      </c>
      <c r="U25" s="111">
        <f t="shared" si="8"/>
        <v>28</v>
      </c>
      <c r="V25" s="163">
        <f t="shared" si="9"/>
        <v>2</v>
      </c>
      <c r="W25" s="163">
        <f t="shared" si="10"/>
        <v>2635.3322655864149</v>
      </c>
      <c r="X25" s="113" t="s">
        <v>911</v>
      </c>
      <c r="Y25" s="113">
        <v>3</v>
      </c>
      <c r="Z25" s="113">
        <v>6187</v>
      </c>
      <c r="AA25" s="113" t="s">
        <v>1150</v>
      </c>
      <c r="AB25" s="113" t="s">
        <v>915</v>
      </c>
      <c r="AC25" s="113">
        <v>6211.5</v>
      </c>
      <c r="AD25" s="165">
        <v>-1058</v>
      </c>
      <c r="AE25" s="165">
        <v>0</v>
      </c>
      <c r="AF25" s="169">
        <f t="shared" si="2"/>
        <v>-24.5</v>
      </c>
      <c r="AG25" s="145">
        <f t="shared" si="3"/>
        <v>-1011.1541999999999</v>
      </c>
      <c r="AH25" s="142">
        <f t="shared" si="4"/>
        <v>-46.845800000000054</v>
      </c>
    </row>
    <row r="26" spans="1:34" ht="15.75" thickBot="1" x14ac:dyDescent="0.3">
      <c r="A26" s="5" t="s">
        <v>344</v>
      </c>
      <c r="B26" s="113" t="s">
        <v>345</v>
      </c>
      <c r="C26" s="158" t="s">
        <v>344</v>
      </c>
      <c r="D26" s="113" t="s">
        <v>822</v>
      </c>
      <c r="E26" s="113" t="s">
        <v>791</v>
      </c>
      <c r="F26" s="113" t="s">
        <v>830</v>
      </c>
      <c r="G26" s="113" t="s">
        <v>465</v>
      </c>
      <c r="H26">
        <f>VLOOKUP(G26,MARGIN!$E$1:$F$9,2)</f>
        <v>0.72689210013665573</v>
      </c>
      <c r="I26" s="148">
        <v>1000</v>
      </c>
      <c r="J26" s="113">
        <v>0.01</v>
      </c>
      <c r="K26" s="113" t="s">
        <v>1223</v>
      </c>
      <c r="L26" s="113" t="s">
        <v>831</v>
      </c>
      <c r="M26" s="149" t="s">
        <v>605</v>
      </c>
      <c r="N26" s="202">
        <f>VLOOKUP($A26,[3]futuresATR!$A$2:$F$80,3)</f>
        <v>123.7</v>
      </c>
      <c r="O26" s="156">
        <f t="shared" si="5"/>
        <v>170176.56399999998</v>
      </c>
      <c r="P26" s="203">
        <f>VLOOKUP($A26,[3]futuresATR!$A$2:$F$80,4)</f>
        <v>0.65700000000000003</v>
      </c>
      <c r="Q26" s="155">
        <f t="shared" si="11"/>
        <v>903.84803999999997</v>
      </c>
      <c r="R26" s="145">
        <f t="shared" si="6"/>
        <v>2</v>
      </c>
      <c r="S26" s="140">
        <f t="shared" si="1"/>
        <v>340353.12799999997</v>
      </c>
      <c r="T26" s="111">
        <f t="shared" si="7"/>
        <v>2</v>
      </c>
      <c r="U26" s="111">
        <f t="shared" si="8"/>
        <v>28</v>
      </c>
      <c r="V26" s="163">
        <f t="shared" si="9"/>
        <v>2</v>
      </c>
      <c r="W26" s="163">
        <f t="shared" si="10"/>
        <v>1807.6960799999999</v>
      </c>
      <c r="X26" s="113" t="s">
        <v>912</v>
      </c>
      <c r="Y26" s="113">
        <v>3</v>
      </c>
      <c r="Z26" s="113">
        <v>123.47</v>
      </c>
      <c r="AA26" s="113" t="s">
        <v>1150</v>
      </c>
      <c r="AB26" s="113" t="s">
        <v>915</v>
      </c>
      <c r="AC26" s="113">
        <v>123.83</v>
      </c>
      <c r="AD26" s="165">
        <v>1557</v>
      </c>
      <c r="AE26" s="165">
        <v>0</v>
      </c>
      <c r="AF26" s="169">
        <f t="shared" si="2"/>
        <v>-0.35999999999999943</v>
      </c>
      <c r="AG26" s="145">
        <f t="shared" si="3"/>
        <v>-1485.7775999999974</v>
      </c>
      <c r="AH26" s="142">
        <f t="shared" si="4"/>
        <v>-71.222400000002608</v>
      </c>
    </row>
    <row r="27" spans="1:34" ht="15.75" thickBot="1" x14ac:dyDescent="0.3">
      <c r="A27" s="5" t="s">
        <v>346</v>
      </c>
      <c r="B27" s="113" t="s">
        <v>347</v>
      </c>
      <c r="C27" s="158" t="s">
        <v>346</v>
      </c>
      <c r="D27" s="113" t="s">
        <v>822</v>
      </c>
      <c r="E27" s="113" t="s">
        <v>791</v>
      </c>
      <c r="F27" s="113" t="s">
        <v>832</v>
      </c>
      <c r="G27" s="113" t="s">
        <v>465</v>
      </c>
      <c r="H27">
        <f>VLOOKUP(G27,MARGIN!$E$1:$F$9,2)</f>
        <v>0.72689210013665573</v>
      </c>
      <c r="I27" s="148">
        <v>1250</v>
      </c>
      <c r="J27" s="113">
        <v>0.01</v>
      </c>
      <c r="K27" s="113" t="s">
        <v>1223</v>
      </c>
      <c r="L27" s="113" t="s">
        <v>833</v>
      </c>
      <c r="M27" s="149" t="s">
        <v>462</v>
      </c>
      <c r="N27" s="202">
        <f>VLOOKUP($A27,[3]futuresATR!$A$2:$F$80,3)</f>
        <v>99.41</v>
      </c>
      <c r="O27" s="156">
        <f t="shared" si="5"/>
        <v>170950.40649999998</v>
      </c>
      <c r="P27" s="203">
        <f>VLOOKUP($A27,[3]futuresATR!$A$2:$F$80,4)</f>
        <v>3.0499999999999999E-2</v>
      </c>
      <c r="Q27" s="155">
        <f t="shared" si="11"/>
        <v>52.449325000000002</v>
      </c>
      <c r="R27" s="145">
        <f t="shared" si="6"/>
        <v>38</v>
      </c>
      <c r="S27" s="140">
        <f t="shared" si="1"/>
        <v>6496115.4469999997</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859.82500000043979</v>
      </c>
      <c r="AH27" s="142">
        <f t="shared" si="4"/>
        <v>-41.174999999560214</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120.9296875</v>
      </c>
      <c r="O28" s="156">
        <f t="shared" si="5"/>
        <v>120929.6875</v>
      </c>
      <c r="P28" s="203">
        <f>VLOOKUP($A28,[3]futuresATR!$A$2:$F$80,4)</f>
        <v>0.3046875</v>
      </c>
      <c r="Q28" s="155">
        <f t="shared" si="11"/>
        <v>304.6875</v>
      </c>
      <c r="R28" s="145">
        <f t="shared" si="6"/>
        <v>7</v>
      </c>
      <c r="S28" s="140">
        <f t="shared" si="1"/>
        <v>846507.8125</v>
      </c>
      <c r="T28" s="111">
        <f t="shared" si="7"/>
        <v>7</v>
      </c>
      <c r="U28" s="111">
        <f t="shared" si="8"/>
        <v>98</v>
      </c>
      <c r="V28" s="163">
        <f t="shared" si="9"/>
        <v>7</v>
      </c>
      <c r="W28" s="163">
        <f t="shared" si="10"/>
        <v>2132.8125</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1263.0999999999999</v>
      </c>
      <c r="O29" s="156">
        <f t="shared" si="5"/>
        <v>126309.99999999999</v>
      </c>
      <c r="P29" s="203">
        <f>VLOOKUP($A29,[3]futuresATR!$A$2:$F$80,4)</f>
        <v>17.670000000000002</v>
      </c>
      <c r="Q29" s="155">
        <f t="shared" si="11"/>
        <v>1767.0000000000002</v>
      </c>
      <c r="R29" s="145">
        <f t="shared" si="6"/>
        <v>1</v>
      </c>
      <c r="S29" s="140">
        <f t="shared" si="1"/>
        <v>126309.99999999999</v>
      </c>
      <c r="T29" s="111">
        <f t="shared" si="7"/>
        <v>1</v>
      </c>
      <c r="U29" s="111">
        <f t="shared" si="8"/>
        <v>14</v>
      </c>
      <c r="V29" s="163">
        <f t="shared" si="9"/>
        <v>1</v>
      </c>
      <c r="W29" s="163">
        <f t="shared" si="10"/>
        <v>1767.0000000000002</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8714</v>
      </c>
      <c r="O30" s="156">
        <f t="shared" si="5"/>
        <v>56074.64607464608</v>
      </c>
      <c r="P30" s="203">
        <f>VLOOKUP($A30,[3]futuresATR!$A$2:$F$80,4)</f>
        <v>169.90629921300001</v>
      </c>
      <c r="Q30" s="155">
        <f t="shared" si="11"/>
        <v>1093.348128783784</v>
      </c>
      <c r="R30" s="145">
        <f t="shared" si="6"/>
        <v>2</v>
      </c>
      <c r="S30" s="140">
        <f t="shared" si="1"/>
        <v>112149.29214929216</v>
      </c>
      <c r="T30" s="111">
        <f t="shared" si="7"/>
        <v>2</v>
      </c>
      <c r="U30" s="111">
        <f t="shared" si="8"/>
        <v>28</v>
      </c>
      <c r="V30" s="163">
        <f t="shared" si="9"/>
        <v>2</v>
      </c>
      <c r="W30" s="163">
        <f t="shared" si="10"/>
        <v>2186.696257567568</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216.55</v>
      </c>
      <c r="O31" s="156">
        <f t="shared" si="5"/>
        <v>54137.5</v>
      </c>
      <c r="P31" s="203">
        <f>VLOOKUP($A31,[3]futuresATR!$A$2:$F$80,4)</f>
        <v>4.4484418164999999</v>
      </c>
      <c r="Q31" s="155">
        <f t="shared" si="11"/>
        <v>1112.1104541249999</v>
      </c>
      <c r="R31" s="145">
        <f t="shared" si="6"/>
        <v>2</v>
      </c>
      <c r="S31" s="140">
        <f t="shared" si="1"/>
        <v>108275</v>
      </c>
      <c r="T31" s="111">
        <f t="shared" si="7"/>
        <v>2</v>
      </c>
      <c r="U31" s="111">
        <f t="shared" si="8"/>
        <v>28</v>
      </c>
      <c r="V31" s="163">
        <f t="shared" si="9"/>
        <v>2</v>
      </c>
      <c r="W31" s="163">
        <f t="shared" si="10"/>
        <v>2224.2209082499999</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20893</v>
      </c>
      <c r="O32" s="156">
        <f t="shared" si="5"/>
        <v>134446.58944658947</v>
      </c>
      <c r="P32" s="203">
        <f>VLOOKUP($A32,[3]futuresATR!$A$2:$F$80,4)</f>
        <v>330.43926739599999</v>
      </c>
      <c r="Q32" s="155">
        <f t="shared" si="11"/>
        <v>2126.3788120720724</v>
      </c>
      <c r="R32" s="145">
        <f t="shared" si="6"/>
        <v>1</v>
      </c>
      <c r="S32" s="140">
        <f t="shared" si="1"/>
        <v>134446.58944658947</v>
      </c>
      <c r="T32" s="111">
        <f t="shared" si="7"/>
        <v>1</v>
      </c>
      <c r="U32" s="111">
        <f t="shared" si="8"/>
        <v>14</v>
      </c>
      <c r="V32" s="163">
        <f t="shared" si="9"/>
        <v>1</v>
      </c>
      <c r="W32" s="163">
        <f t="shared" si="10"/>
        <v>2126.3788120720724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1.5317000000000001</v>
      </c>
      <c r="O33" s="156">
        <f t="shared" si="5"/>
        <v>64331.4</v>
      </c>
      <c r="P33" s="203">
        <f>VLOOKUP($A33,[3]futuresATR!$A$2:$F$80,4)</f>
        <v>3.9701058999999997E-2</v>
      </c>
      <c r="Q33" s="155">
        <f t="shared" si="11"/>
        <v>1667.4444779999999</v>
      </c>
      <c r="R33" s="145">
        <f t="shared" si="6"/>
        <v>1</v>
      </c>
      <c r="S33" s="140">
        <f t="shared" si="1"/>
        <v>64331.4</v>
      </c>
      <c r="T33" s="111">
        <f t="shared" si="7"/>
        <v>1</v>
      </c>
      <c r="U33" s="111">
        <f t="shared" si="8"/>
        <v>14</v>
      </c>
      <c r="V33" s="163">
        <f t="shared" si="9"/>
        <v>1</v>
      </c>
      <c r="W33" s="163">
        <f t="shared" si="10"/>
        <v>1667.4444779999999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0.94820000000000004</v>
      </c>
      <c r="O34" s="176">
        <f>N34*I34/H34/100</f>
        <v>118525</v>
      </c>
      <c r="P34" s="203">
        <f>VLOOKUP($A34,[3]futuresATR!$A$2:$F$80,4)</f>
        <v>1.04911745E-2</v>
      </c>
      <c r="Q34" s="162">
        <f>P34*I34/H34/100</f>
        <v>1311.3968124999999</v>
      </c>
      <c r="R34" s="145">
        <f t="shared" si="6"/>
        <v>2</v>
      </c>
      <c r="S34" s="140">
        <f t="shared" ref="S34:S65" si="12">R34*O34</f>
        <v>237050</v>
      </c>
      <c r="T34" s="111">
        <f t="shared" si="7"/>
        <v>2</v>
      </c>
      <c r="U34" s="111">
        <f t="shared" si="8"/>
        <v>28</v>
      </c>
      <c r="V34" s="163">
        <f t="shared" si="9"/>
        <v>2</v>
      </c>
      <c r="W34" s="163">
        <f t="shared" si="10"/>
        <v>2622.7936249999998</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142.9</v>
      </c>
      <c r="O35" s="156">
        <f t="shared" si="5"/>
        <v>53587.5</v>
      </c>
      <c r="P35" s="203">
        <f>VLOOKUP($A35,[3]futuresATR!$A$2:$F$80,4)</f>
        <v>4.4926405625000001</v>
      </c>
      <c r="Q35" s="155">
        <f t="shared" ref="Q35:Q51" si="14">P35*I35/H35</f>
        <v>1684.7402109375</v>
      </c>
      <c r="R35" s="145">
        <f t="shared" si="6"/>
        <v>1</v>
      </c>
      <c r="S35" s="140">
        <f t="shared" si="12"/>
        <v>53587.5</v>
      </c>
      <c r="T35" s="111">
        <f t="shared" si="7"/>
        <v>1</v>
      </c>
      <c r="U35" s="111">
        <f t="shared" si="8"/>
        <v>14</v>
      </c>
      <c r="V35" s="163">
        <f t="shared" si="9"/>
        <v>1</v>
      </c>
      <c r="W35" s="163">
        <f t="shared" si="10"/>
        <v>1684.7402109375</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445.5</v>
      </c>
      <c r="O36" s="156">
        <f t="shared" si="5"/>
        <v>22275</v>
      </c>
      <c r="P36" s="203">
        <f>VLOOKUP($A36,[3]futuresATR!$A$2:$F$80,4)</f>
        <v>11.832977558</v>
      </c>
      <c r="Q36" s="155">
        <f t="shared" si="14"/>
        <v>591.6488779</v>
      </c>
      <c r="R36" s="145">
        <f t="shared" si="6"/>
        <v>3</v>
      </c>
      <c r="S36" s="140">
        <f t="shared" si="12"/>
        <v>66825</v>
      </c>
      <c r="T36" s="111">
        <f t="shared" si="7"/>
        <v>3</v>
      </c>
      <c r="U36" s="111">
        <f t="shared" si="8"/>
        <v>42</v>
      </c>
      <c r="V36" s="163">
        <f t="shared" si="9"/>
        <v>3</v>
      </c>
      <c r="W36" s="163">
        <f t="shared" si="10"/>
        <v>1774.9466336999999</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311</v>
      </c>
      <c r="O37" s="156">
        <f t="shared" si="5"/>
        <v>34210</v>
      </c>
      <c r="P37" s="203">
        <f>VLOOKUP($A37,[3]futuresATR!$A$2:$F$80,4)</f>
        <v>6.8799799210000003</v>
      </c>
      <c r="Q37" s="155">
        <f t="shared" si="14"/>
        <v>756.79779131000009</v>
      </c>
      <c r="R37" s="145">
        <f t="shared" si="6"/>
        <v>3</v>
      </c>
      <c r="S37" s="140">
        <f t="shared" si="12"/>
        <v>102630</v>
      </c>
      <c r="T37" s="111">
        <f t="shared" si="7"/>
        <v>3</v>
      </c>
      <c r="U37" s="111">
        <f t="shared" si="8"/>
        <v>42</v>
      </c>
      <c r="V37" s="163">
        <f t="shared" si="9"/>
        <v>3</v>
      </c>
      <c r="W37" s="163">
        <f t="shared" si="10"/>
        <v>2270.3933739300001</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113.85</v>
      </c>
      <c r="O38" s="156">
        <f t="shared" si="5"/>
        <v>45540</v>
      </c>
      <c r="P38" s="203">
        <f>VLOOKUP($A38,[3]futuresATR!$A$2:$F$80,4)</f>
        <v>2.1425000000000001</v>
      </c>
      <c r="Q38" s="155">
        <f t="shared" si="14"/>
        <v>857</v>
      </c>
      <c r="R38" s="145">
        <f t="shared" si="6"/>
        <v>2</v>
      </c>
      <c r="S38" s="140">
        <f t="shared" si="12"/>
        <v>91080</v>
      </c>
      <c r="T38" s="111">
        <f t="shared" si="7"/>
        <v>2</v>
      </c>
      <c r="U38" s="111">
        <f t="shared" si="8"/>
        <v>28</v>
      </c>
      <c r="V38" s="163">
        <f t="shared" si="9"/>
        <v>2</v>
      </c>
      <c r="W38" s="163">
        <f t="shared" si="10"/>
        <v>1714</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52.81</v>
      </c>
      <c r="O39" s="156">
        <f t="shared" si="5"/>
        <v>52810</v>
      </c>
      <c r="P39" s="203">
        <f>VLOOKUP($A39,[3]futuresATR!$A$2:$F$80,4)</f>
        <v>1.3260000000000001</v>
      </c>
      <c r="Q39" s="155">
        <f t="shared" si="14"/>
        <v>1326</v>
      </c>
      <c r="R39" s="145">
        <f t="shared" si="6"/>
        <v>2</v>
      </c>
      <c r="S39" s="140">
        <f t="shared" si="12"/>
        <v>105620</v>
      </c>
      <c r="T39" s="111">
        <f t="shared" si="7"/>
        <v>2</v>
      </c>
      <c r="U39" s="111">
        <f t="shared" si="8"/>
        <v>28</v>
      </c>
      <c r="V39" s="163">
        <f t="shared" si="9"/>
        <v>2</v>
      </c>
      <c r="W39" s="163">
        <f t="shared" si="10"/>
        <v>2652</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452.5</v>
      </c>
      <c r="O40" s="156">
        <f t="shared" si="5"/>
        <v>45250</v>
      </c>
      <c r="P40" s="203">
        <f>VLOOKUP($A40,[3]futuresATR!$A$2:$F$80,4)</f>
        <v>12.881524803</v>
      </c>
      <c r="Q40" s="155">
        <f t="shared" si="14"/>
        <v>1288.1524803</v>
      </c>
      <c r="R40" s="145">
        <f t="shared" si="6"/>
        <v>2</v>
      </c>
      <c r="S40" s="140">
        <f t="shared" si="12"/>
        <v>90500</v>
      </c>
      <c r="T40" s="111">
        <f t="shared" si="7"/>
        <v>2</v>
      </c>
      <c r="U40" s="111">
        <f t="shared" si="8"/>
        <v>28</v>
      </c>
      <c r="V40" s="163">
        <f t="shared" si="9"/>
        <v>2</v>
      </c>
      <c r="W40" s="163">
        <f t="shared" si="10"/>
        <v>2576.3049606</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85.45</v>
      </c>
      <c r="O41" s="156">
        <f t="shared" si="5"/>
        <v>34180</v>
      </c>
      <c r="P41" s="203">
        <f>VLOOKUP($A41,[3]futuresATR!$A$2:$F$80,4)</f>
        <v>1.5119218615000001</v>
      </c>
      <c r="Q41" s="155">
        <f t="shared" si="14"/>
        <v>604.76874459999999</v>
      </c>
      <c r="R41" s="145">
        <f t="shared" si="6"/>
        <v>3</v>
      </c>
      <c r="S41" s="140">
        <f t="shared" si="12"/>
        <v>102540</v>
      </c>
      <c r="T41" s="111">
        <f t="shared" si="7"/>
        <v>3</v>
      </c>
      <c r="U41" s="111">
        <f t="shared" si="8"/>
        <v>42</v>
      </c>
      <c r="V41" s="163">
        <f t="shared" si="9"/>
        <v>3</v>
      </c>
      <c r="W41" s="163">
        <f t="shared" si="10"/>
        <v>1814.3062338</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1718</v>
      </c>
      <c r="O42" s="156">
        <f t="shared" si="5"/>
        <v>17180</v>
      </c>
      <c r="P42" s="203">
        <f>VLOOKUP($A42,[3]futuresATR!$A$2:$F$80,4)</f>
        <v>31.525822470000001</v>
      </c>
      <c r="Q42" s="155">
        <f>P42*I42/H42</f>
        <v>315.25822470000003</v>
      </c>
      <c r="R42" s="145">
        <f t="shared" si="6"/>
        <v>6</v>
      </c>
      <c r="S42" s="140">
        <f t="shared" si="12"/>
        <v>103080</v>
      </c>
      <c r="T42" s="111">
        <f t="shared" si="7"/>
        <v>6</v>
      </c>
      <c r="U42" s="111">
        <f t="shared" si="8"/>
        <v>84</v>
      </c>
      <c r="V42" s="163">
        <f>IF(ROUND(T42*Q42/$R$1,0)&lt;1,0,T42)</f>
        <v>6</v>
      </c>
      <c r="W42" s="163">
        <f t="shared" si="10"/>
        <v>1891.5493482000002</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533.70000000000005</v>
      </c>
      <c r="O43" s="156">
        <f t="shared" si="5"/>
        <v>26685.000000000004</v>
      </c>
      <c r="P43" s="203">
        <f>VLOOKUP($A43,[3]futuresATR!$A$2:$F$80,4)</f>
        <v>10.685</v>
      </c>
      <c r="Q43" s="155">
        <f t="shared" si="14"/>
        <v>534.25</v>
      </c>
      <c r="R43" s="145">
        <f t="shared" si="6"/>
        <v>4</v>
      </c>
      <c r="S43" s="140">
        <f t="shared" si="12"/>
        <v>106740.00000000001</v>
      </c>
      <c r="T43" s="111">
        <f t="shared" si="7"/>
        <v>4</v>
      </c>
      <c r="U43" s="111">
        <f t="shared" si="8"/>
        <v>56</v>
      </c>
      <c r="V43" s="163">
        <f t="shared" si="9"/>
        <v>4</v>
      </c>
      <c r="W43" s="163">
        <f t="shared" si="10"/>
        <v>2137</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844.9</v>
      </c>
      <c r="O44" s="156">
        <f t="shared" si="5"/>
        <v>42245</v>
      </c>
      <c r="P44" s="203">
        <f>VLOOKUP($A44,[3]futuresATR!$A$2:$F$80,4)</f>
        <v>12.814506494</v>
      </c>
      <c r="Q44" s="155">
        <f t="shared" si="14"/>
        <v>640.72532469999999</v>
      </c>
      <c r="R44" s="145">
        <f t="shared" si="6"/>
        <v>3</v>
      </c>
      <c r="S44" s="140">
        <f t="shared" si="12"/>
        <v>126735</v>
      </c>
      <c r="T44" s="111">
        <f t="shared" si="7"/>
        <v>3</v>
      </c>
      <c r="U44" s="111">
        <f t="shared" si="8"/>
        <v>42</v>
      </c>
      <c r="V44" s="163">
        <f t="shared" si="9"/>
        <v>3</v>
      </c>
      <c r="W44" s="163">
        <f t="shared" si="10"/>
        <v>1922.1759741000001</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0.89568013471029218</v>
      </c>
      <c r="I45">
        <v>10</v>
      </c>
      <c r="J45">
        <v>0.1</v>
      </c>
      <c r="K45" t="s">
        <v>299</v>
      </c>
      <c r="M45" s="134" t="s">
        <v>629</v>
      </c>
      <c r="N45" s="202">
        <f>VLOOKUP($A45,[3]futuresATR!$A$2:$F$80,3)</f>
        <v>8814.2999999999993</v>
      </c>
      <c r="O45" s="156">
        <f t="shared" si="5"/>
        <v>98409.015210000012</v>
      </c>
      <c r="P45" s="203">
        <f>VLOOKUP($A45,[3]futuresATR!$A$2:$F$80,4)</f>
        <v>168.196167981</v>
      </c>
      <c r="Q45" s="155">
        <f t="shared" si="14"/>
        <v>1877.8597566574711</v>
      </c>
      <c r="R45" s="145">
        <f t="shared" si="6"/>
        <v>1</v>
      </c>
      <c r="S45" s="140">
        <f t="shared" si="12"/>
        <v>98409.015210000012</v>
      </c>
      <c r="T45" s="111">
        <f t="shared" si="7"/>
        <v>1</v>
      </c>
      <c r="U45" s="111">
        <f t="shared" si="8"/>
        <v>14</v>
      </c>
      <c r="V45" s="163">
        <f t="shared" si="9"/>
        <v>1</v>
      </c>
      <c r="W45" s="163">
        <f t="shared" si="10"/>
        <v>1877.8597566574711</v>
      </c>
      <c r="X45" t="s">
        <v>911</v>
      </c>
      <c r="Y45">
        <v>2</v>
      </c>
      <c r="Z45">
        <v>8908.6</v>
      </c>
      <c r="AA45" s="138">
        <v>0</v>
      </c>
      <c r="AB45" t="s">
        <v>915</v>
      </c>
      <c r="AC45">
        <v>8979</v>
      </c>
      <c r="AD45" s="109">
        <v>-1569</v>
      </c>
      <c r="AE45" s="109">
        <v>0</v>
      </c>
      <c r="AF45" s="169">
        <f t="shared" si="2"/>
        <v>-70.399999999999636</v>
      </c>
      <c r="AG45" s="145">
        <f t="shared" si="13"/>
        <v>-1571.989759999992</v>
      </c>
      <c r="AH45" s="142">
        <f t="shared" si="4"/>
        <v>2.9897599999919748</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5.4210000000000001E-2</v>
      </c>
      <c r="O46" s="156">
        <f t="shared" si="5"/>
        <v>27105</v>
      </c>
      <c r="P46" s="203">
        <f>VLOOKUP($A46,[3]futuresATR!$A$2:$F$80,4)</f>
        <v>6.3633549999999998E-4</v>
      </c>
      <c r="Q46" s="155">
        <f t="shared" si="14"/>
        <v>318.16775000000001</v>
      </c>
      <c r="R46" s="145">
        <f t="shared" si="6"/>
        <v>6</v>
      </c>
      <c r="S46" s="140">
        <f t="shared" si="12"/>
        <v>162630</v>
      </c>
      <c r="T46" s="111">
        <f t="shared" si="7"/>
        <v>6</v>
      </c>
      <c r="U46" s="111">
        <f t="shared" si="8"/>
        <v>84</v>
      </c>
      <c r="V46" s="163">
        <f t="shared" si="9"/>
        <v>6</v>
      </c>
      <c r="W46" s="163">
        <f t="shared" si="10"/>
        <v>1909.0065</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531</v>
      </c>
      <c r="O47" s="156">
        <f t="shared" si="5"/>
        <v>26550</v>
      </c>
      <c r="P47" s="203">
        <f>VLOOKUP($A47,[3]futuresATR!$A$2:$F$80,4)</f>
        <v>9.6850082665000006</v>
      </c>
      <c r="Q47" s="155">
        <f t="shared" si="14"/>
        <v>484.25041332500001</v>
      </c>
      <c r="R47" s="145">
        <f t="shared" si="6"/>
        <v>4</v>
      </c>
      <c r="S47" s="140">
        <f t="shared" si="12"/>
        <v>106200</v>
      </c>
      <c r="T47" s="111">
        <f t="shared" si="7"/>
        <v>4</v>
      </c>
      <c r="U47" s="111">
        <f t="shared" si="8"/>
        <v>56</v>
      </c>
      <c r="V47" s="163">
        <f t="shared" si="9"/>
        <v>4</v>
      </c>
      <c r="W47" s="163">
        <f t="shared" si="10"/>
        <v>1937.0016533</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0.72130000000000005</v>
      </c>
      <c r="O48" s="156">
        <f t="shared" si="5"/>
        <v>72130</v>
      </c>
      <c r="P48" s="203">
        <f>VLOOKUP($A48,[3]futuresATR!$A$2:$F$80,4)</f>
        <v>8.0512450000000003E-3</v>
      </c>
      <c r="Q48" s="155">
        <f t="shared" si="14"/>
        <v>805.12450000000001</v>
      </c>
      <c r="R48" s="145">
        <f t="shared" si="6"/>
        <v>2</v>
      </c>
      <c r="S48" s="140">
        <f t="shared" si="12"/>
        <v>144260</v>
      </c>
      <c r="T48" s="111">
        <f t="shared" si="7"/>
        <v>2</v>
      </c>
      <c r="U48" s="111">
        <f t="shared" si="8"/>
        <v>28</v>
      </c>
      <c r="V48" s="163">
        <f t="shared" si="9"/>
        <v>2</v>
      </c>
      <c r="W48" s="163">
        <f t="shared" si="10"/>
        <v>1610.249</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2.7440000000000002</v>
      </c>
      <c r="O49" s="156">
        <f t="shared" si="5"/>
        <v>27440.000000000004</v>
      </c>
      <c r="P49" s="203">
        <f>VLOOKUP($A49,[3]futuresATR!$A$2:$F$80,4)</f>
        <v>8.5944277499999999E-2</v>
      </c>
      <c r="Q49" s="155">
        <f t="shared" si="14"/>
        <v>859.44277499999998</v>
      </c>
      <c r="R49" s="145">
        <f t="shared" si="6"/>
        <v>2</v>
      </c>
      <c r="S49" s="140">
        <f t="shared" si="12"/>
        <v>54880.000000000007</v>
      </c>
      <c r="T49" s="111">
        <f t="shared" si="7"/>
        <v>2</v>
      </c>
      <c r="U49" s="111">
        <f t="shared" si="8"/>
        <v>28</v>
      </c>
      <c r="V49" s="163">
        <f t="shared" si="9"/>
        <v>2</v>
      </c>
      <c r="W49" s="163">
        <f t="shared" si="10"/>
        <v>1718.88555</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102.21599999999999</v>
      </c>
      <c r="I50" s="148">
        <f>500</f>
        <v>500</v>
      </c>
      <c r="J50" s="113">
        <v>5</v>
      </c>
      <c r="K50" s="113" t="s">
        <v>299</v>
      </c>
      <c r="L50" s="113" t="s">
        <v>382</v>
      </c>
      <c r="M50" s="149" t="s">
        <v>703</v>
      </c>
      <c r="N50" s="202">
        <f>VLOOKUP($A50,[3]futuresATR!$A$2:$F$80,3)</f>
        <v>16495</v>
      </c>
      <c r="O50" s="156">
        <f t="shared" si="5"/>
        <v>80686.976598575566</v>
      </c>
      <c r="P50" s="203">
        <f>VLOOKUP($A50,[3]futuresATR!$A$2:$F$80,4)</f>
        <v>370.25414688400002</v>
      </c>
      <c r="Q50" s="155">
        <f t="shared" si="14"/>
        <v>1811.1359615128749</v>
      </c>
      <c r="R50" s="145">
        <f t="shared" si="6"/>
        <v>1</v>
      </c>
      <c r="S50" s="140">
        <f t="shared" si="12"/>
        <v>80686.976598575566</v>
      </c>
      <c r="T50" s="111">
        <f t="shared" si="7"/>
        <v>1</v>
      </c>
      <c r="U50" s="111">
        <f t="shared" si="8"/>
        <v>14</v>
      </c>
      <c r="V50" s="163">
        <f t="shared" si="9"/>
        <v>1</v>
      </c>
      <c r="W50" s="163">
        <f t="shared" si="10"/>
        <v>1811.1359615128749</v>
      </c>
      <c r="X50" s="161" t="s">
        <v>912</v>
      </c>
      <c r="Y50" s="113">
        <v>2</v>
      </c>
      <c r="Z50" s="113">
        <v>16645</v>
      </c>
      <c r="AA50" s="165">
        <v>35</v>
      </c>
      <c r="AB50" s="164">
        <v>2.0999999999999999E-3</v>
      </c>
      <c r="AC50" s="113">
        <v>16680</v>
      </c>
      <c r="AD50" s="165">
        <v>350</v>
      </c>
      <c r="AE50" s="165">
        <v>0</v>
      </c>
      <c r="AF50" s="169">
        <f t="shared" si="2"/>
        <v>-35</v>
      </c>
      <c r="AG50" s="145">
        <f t="shared" si="13"/>
        <v>-342.41214682632858</v>
      </c>
      <c r="AH50" s="142">
        <f t="shared" si="4"/>
        <v>-7.5878531736714194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4462.5</v>
      </c>
      <c r="O51" s="156">
        <f t="shared" si="5"/>
        <v>89250</v>
      </c>
      <c r="P51" s="203">
        <f>VLOOKUP($A51,[3]futuresATR!$A$2:$F$80,4)</f>
        <v>44.960507194500003</v>
      </c>
      <c r="Q51" s="155">
        <f t="shared" si="14"/>
        <v>899.21014389000004</v>
      </c>
      <c r="R51" s="145">
        <f t="shared" si="6"/>
        <v>2</v>
      </c>
      <c r="S51" s="140">
        <f t="shared" si="12"/>
        <v>178500</v>
      </c>
      <c r="T51" s="111">
        <f t="shared" si="7"/>
        <v>2</v>
      </c>
      <c r="U51" s="111">
        <f t="shared" si="8"/>
        <v>28</v>
      </c>
      <c r="V51" s="163">
        <f t="shared" si="9"/>
        <v>2</v>
      </c>
      <c r="W51" s="163">
        <f t="shared" si="10"/>
        <v>1798.4202877800001</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210</v>
      </c>
      <c r="O52" s="156">
        <f t="shared" si="5"/>
        <v>10500</v>
      </c>
      <c r="P52" s="203">
        <f>VLOOKUP($A52,[3]futuresATR!$A$2:$F$80,4)</f>
        <v>6.2584033615000001</v>
      </c>
      <c r="Q52" s="177">
        <f>P52*I52/H52</f>
        <v>312.92016807499999</v>
      </c>
      <c r="R52" s="145">
        <f t="shared" si="6"/>
        <v>6</v>
      </c>
      <c r="S52" s="140">
        <f t="shared" si="12"/>
        <v>63000</v>
      </c>
      <c r="T52" s="111">
        <f t="shared" si="7"/>
        <v>6</v>
      </c>
      <c r="U52" s="111">
        <f t="shared" si="8"/>
        <v>84</v>
      </c>
      <c r="V52" s="163">
        <f t="shared" si="9"/>
        <v>6</v>
      </c>
      <c r="W52" s="163">
        <f t="shared" si="10"/>
        <v>1877.52100845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171.55</v>
      </c>
      <c r="O53" s="156">
        <f t="shared" si="5"/>
        <v>25732.5</v>
      </c>
      <c r="P53" s="203">
        <f>VLOOKUP($A53,[3]futuresATR!$A$2:$F$80,4)</f>
        <v>4.7855224104999996</v>
      </c>
      <c r="Q53" s="155">
        <f t="shared" ref="Q53:Q61" si="15">P53*I53/H53</f>
        <v>717.82836157499992</v>
      </c>
      <c r="R53" s="145">
        <f t="shared" si="6"/>
        <v>3</v>
      </c>
      <c r="S53" s="140">
        <f t="shared" si="12"/>
        <v>77197.5</v>
      </c>
      <c r="T53" s="111">
        <f t="shared" si="7"/>
        <v>3</v>
      </c>
      <c r="U53" s="111">
        <f t="shared" si="8"/>
        <v>42</v>
      </c>
      <c r="V53" s="163">
        <f t="shared" si="9"/>
        <v>3</v>
      </c>
      <c r="W53" s="163">
        <f t="shared" si="10"/>
        <v>2153.485084725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565.9</v>
      </c>
      <c r="O54" s="156">
        <f t="shared" si="5"/>
        <v>56590</v>
      </c>
      <c r="P54" s="203">
        <f>VLOOKUP($A54,[3]futuresATR!$A$2:$F$80,4)</f>
        <v>15.8</v>
      </c>
      <c r="Q54" s="155">
        <f t="shared" si="15"/>
        <v>1580</v>
      </c>
      <c r="R54" s="145">
        <f t="shared" si="6"/>
        <v>1</v>
      </c>
      <c r="S54" s="140">
        <f t="shared" si="12"/>
        <v>56590</v>
      </c>
      <c r="T54" s="111">
        <f t="shared" si="7"/>
        <v>1</v>
      </c>
      <c r="U54" s="111">
        <f t="shared" si="8"/>
        <v>14</v>
      </c>
      <c r="V54" s="163">
        <f t="shared" si="9"/>
        <v>1</v>
      </c>
      <c r="W54" s="163">
        <f t="shared" si="10"/>
        <v>1580</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968.1</v>
      </c>
      <c r="O55" s="156">
        <f t="shared" si="5"/>
        <v>48405</v>
      </c>
      <c r="P55" s="203">
        <f>VLOOKUP($A55,[3]futuresATR!$A$2:$F$80,4)</f>
        <v>19.548295372999998</v>
      </c>
      <c r="Q55" s="155">
        <f t="shared" si="15"/>
        <v>977.41476864999993</v>
      </c>
      <c r="R55" s="145">
        <f t="shared" si="6"/>
        <v>2</v>
      </c>
      <c r="S55" s="140">
        <f t="shared" si="12"/>
        <v>96810</v>
      </c>
      <c r="T55" s="111">
        <f t="shared" si="7"/>
        <v>2</v>
      </c>
      <c r="U55" s="111">
        <f t="shared" si="8"/>
        <v>28</v>
      </c>
      <c r="V55" s="163">
        <f t="shared" si="9"/>
        <v>2</v>
      </c>
      <c r="W55" s="163">
        <f t="shared" si="10"/>
        <v>1954.8295372999999</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1.6115999999999999</v>
      </c>
      <c r="O56" s="156">
        <f t="shared" si="5"/>
        <v>67687.199999999997</v>
      </c>
      <c r="P56" s="203">
        <f>VLOOKUP($A56,[3]futuresATR!$A$2:$F$80,4)</f>
        <v>4.67565125E-2</v>
      </c>
      <c r="Q56" s="155">
        <f t="shared" si="15"/>
        <v>1963.7735250000001</v>
      </c>
      <c r="R56" s="145">
        <f t="shared" si="6"/>
        <v>1</v>
      </c>
      <c r="S56" s="140">
        <f t="shared" si="12"/>
        <v>67687.199999999997</v>
      </c>
      <c r="T56" s="111">
        <f t="shared" si="7"/>
        <v>1</v>
      </c>
      <c r="U56" s="111">
        <f t="shared" si="8"/>
        <v>14</v>
      </c>
      <c r="V56" s="163">
        <f t="shared" si="9"/>
        <v>1</v>
      </c>
      <c r="W56" s="163">
        <f t="shared" si="10"/>
        <v>1963.7735250000001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11.04</v>
      </c>
      <c r="O57" s="156">
        <f t="shared" si="5"/>
        <v>22080</v>
      </c>
      <c r="P57" s="203">
        <f>VLOOKUP($A57,[3]futuresATR!$A$2:$F$80,4)</f>
        <v>0.2672778515</v>
      </c>
      <c r="Q57" s="155">
        <f t="shared" si="15"/>
        <v>534.55570299999999</v>
      </c>
      <c r="R57" s="145">
        <f t="shared" si="6"/>
        <v>4</v>
      </c>
      <c r="S57" s="140">
        <f t="shared" si="12"/>
        <v>88320</v>
      </c>
      <c r="T57" s="111">
        <f t="shared" si="7"/>
        <v>4</v>
      </c>
      <c r="U57" s="111">
        <f t="shared" si="8"/>
        <v>56</v>
      </c>
      <c r="V57" s="163">
        <f t="shared" si="9"/>
        <v>4</v>
      </c>
      <c r="W57" s="163">
        <f t="shared" si="10"/>
        <v>2138.222812</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1.29619</v>
      </c>
      <c r="I58" s="151">
        <v>20</v>
      </c>
      <c r="J58" s="113">
        <v>0.1</v>
      </c>
      <c r="K58" s="113" t="s">
        <v>302</v>
      </c>
      <c r="M58" s="149" t="s">
        <v>499</v>
      </c>
      <c r="N58" s="202">
        <f>VLOOKUP($A58,[3]futuresATR!$A$2:$F$80,3)</f>
        <v>485.2</v>
      </c>
      <c r="O58" s="156">
        <f t="shared" si="5"/>
        <v>7486.5567547967512</v>
      </c>
      <c r="P58" s="203">
        <f>VLOOKUP($A58,[3]futuresATR!$A$2:$F$80,4)</f>
        <v>9.0262192999999993</v>
      </c>
      <c r="Q58" s="155">
        <f t="shared" si="15"/>
        <v>139.27308959334664</v>
      </c>
      <c r="R58" s="145">
        <f t="shared" si="6"/>
        <v>14</v>
      </c>
      <c r="S58" s="140">
        <f t="shared" si="12"/>
        <v>104811.79456715452</v>
      </c>
      <c r="T58" s="111">
        <f t="shared" si="7"/>
        <v>14</v>
      </c>
      <c r="U58" s="111">
        <f t="shared" si="8"/>
        <v>196</v>
      </c>
      <c r="V58" s="163">
        <f t="shared" si="9"/>
        <v>14</v>
      </c>
      <c r="W58" s="163">
        <f t="shared" si="10"/>
        <v>1949.823254306853</v>
      </c>
      <c r="X58" s="113" t="s">
        <v>911</v>
      </c>
      <c r="Y58" s="113">
        <v>28</v>
      </c>
      <c r="Z58" s="113">
        <v>516.20000000000005</v>
      </c>
      <c r="AA58" s="113" t="s">
        <v>1135</v>
      </c>
      <c r="AB58" s="164">
        <v>1.5E-3</v>
      </c>
      <c r="AC58" s="113">
        <v>517</v>
      </c>
      <c r="AD58" s="165">
        <v>-342</v>
      </c>
      <c r="AE58" s="165">
        <v>0</v>
      </c>
      <c r="AF58" s="169">
        <f t="shared" si="2"/>
        <v>-0.79999999999995453</v>
      </c>
      <c r="AG58" s="145">
        <f t="shared" si="13"/>
        <v>-345.62834152398534</v>
      </c>
      <c r="AH58" s="142">
        <f>ABS(AG58)-ABS(AD58)</f>
        <v>3.6283415239853412</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1101.5</v>
      </c>
      <c r="O59" s="156">
        <f t="shared" si="5"/>
        <v>55075</v>
      </c>
      <c r="P59" s="203">
        <f>VLOOKUP($A59,[3]futuresATR!$A$2:$F$80,4)</f>
        <v>27.416501913000001</v>
      </c>
      <c r="Q59" s="155">
        <f t="shared" si="15"/>
        <v>1370.8250956500001</v>
      </c>
      <c r="R59" s="145">
        <f t="shared" si="6"/>
        <v>1</v>
      </c>
      <c r="S59" s="140">
        <f t="shared" si="12"/>
        <v>55075</v>
      </c>
      <c r="T59" s="111">
        <f t="shared" si="7"/>
        <v>1</v>
      </c>
      <c r="U59" s="111">
        <f t="shared" si="8"/>
        <v>14</v>
      </c>
      <c r="V59" s="163">
        <f t="shared" si="9"/>
        <v>1</v>
      </c>
      <c r="W59" s="163">
        <f t="shared" si="10"/>
        <v>1370.8250956500001</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19.190000000000001</v>
      </c>
      <c r="O60" s="156">
        <f t="shared" si="5"/>
        <v>21492.800000000003</v>
      </c>
      <c r="P60" s="203">
        <f>VLOOKUP($A60,[3]futuresATR!$A$2:$F$80,4)</f>
        <v>0.54013615550000005</v>
      </c>
      <c r="Q60" s="155">
        <f t="shared" si="15"/>
        <v>604.95249416000001</v>
      </c>
      <c r="R60" s="145">
        <f t="shared" si="6"/>
        <v>3</v>
      </c>
      <c r="S60" s="140">
        <f t="shared" si="12"/>
        <v>64478.400000000009</v>
      </c>
      <c r="T60" s="111">
        <f t="shared" si="7"/>
        <v>3</v>
      </c>
      <c r="U60" s="111">
        <f t="shared" si="8"/>
        <v>42</v>
      </c>
      <c r="V60" s="163">
        <f t="shared" si="9"/>
        <v>3</v>
      </c>
      <c r="W60" s="163">
        <f t="shared" si="10"/>
        <v>1814.85748248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1.0490999999999999</v>
      </c>
      <c r="O61" s="156">
        <f t="shared" si="5"/>
        <v>131137.5</v>
      </c>
      <c r="P61" s="203">
        <f>VLOOKUP($A61,[3]futuresATR!$A$2:$F$80,4)</f>
        <v>7.7490694999999997E-3</v>
      </c>
      <c r="Q61" s="155">
        <f t="shared" si="15"/>
        <v>968.63368749999995</v>
      </c>
      <c r="R61" s="145">
        <f t="shared" si="6"/>
        <v>2</v>
      </c>
      <c r="S61" s="140">
        <f t="shared" si="12"/>
        <v>262275</v>
      </c>
      <c r="T61" s="111">
        <f t="shared" si="7"/>
        <v>2</v>
      </c>
      <c r="U61" s="111">
        <f t="shared" si="8"/>
        <v>28</v>
      </c>
      <c r="V61" s="163">
        <f t="shared" si="9"/>
        <v>2</v>
      </c>
      <c r="W61" s="163">
        <f t="shared" si="10"/>
        <v>1937.2673749999999</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1741</v>
      </c>
      <c r="O62" s="176">
        <f>N62*I62/H62/100</f>
        <v>87050</v>
      </c>
      <c r="P62" s="203">
        <f>VLOOKUP($A62,[3]futuresATR!$A$2:$F$80,4)</f>
        <v>33.033649799999999</v>
      </c>
      <c r="Q62" s="162">
        <f>P62*I62/H62/100</f>
        <v>1651.6824899999999</v>
      </c>
      <c r="R62" s="145">
        <f t="shared" si="6"/>
        <v>1</v>
      </c>
      <c r="S62" s="140">
        <f t="shared" si="12"/>
        <v>87050</v>
      </c>
      <c r="T62" s="111">
        <f t="shared" si="7"/>
        <v>1</v>
      </c>
      <c r="U62" s="111">
        <f t="shared" si="8"/>
        <v>14</v>
      </c>
      <c r="V62" s="163">
        <f t="shared" si="9"/>
        <v>1</v>
      </c>
      <c r="W62" s="163">
        <f t="shared" si="10"/>
        <v>1651.6824899999999</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8300</v>
      </c>
      <c r="O63" s="156">
        <f t="shared" si="5"/>
        <v>16600</v>
      </c>
      <c r="P63" s="203">
        <f>VLOOKUP($A63,[3]futuresATR!$A$2:$F$80,4)</f>
        <v>94.775000000000006</v>
      </c>
      <c r="Q63" s="155">
        <f t="shared" ref="Q63:Q80" si="16">P63*I63/H63</f>
        <v>189.55</v>
      </c>
      <c r="R63" s="145">
        <f t="shared" si="6"/>
        <v>11</v>
      </c>
      <c r="S63" s="140">
        <f t="shared" si="12"/>
        <v>182600</v>
      </c>
      <c r="T63" s="111">
        <f t="shared" si="7"/>
        <v>11</v>
      </c>
      <c r="U63" s="111">
        <f t="shared" si="8"/>
        <v>154</v>
      </c>
      <c r="V63" s="163">
        <f t="shared" si="9"/>
        <v>11</v>
      </c>
      <c r="W63" s="163">
        <f t="shared" si="10"/>
        <v>2085.0500000000002</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102.21599999999999</v>
      </c>
      <c r="I64" s="113">
        <v>100000</v>
      </c>
      <c r="J64" s="113">
        <v>0.01</v>
      </c>
      <c r="K64" s="113" t="s">
        <v>1223</v>
      </c>
      <c r="L64" s="113"/>
      <c r="M64" s="149" t="s">
        <v>452</v>
      </c>
      <c r="N64" s="202">
        <f>VLOOKUP($A64,[3]futuresATR!$A$2:$F$80,3)</f>
        <v>152.15</v>
      </c>
      <c r="O64" s="156">
        <f t="shared" si="5"/>
        <v>148851.45182750255</v>
      </c>
      <c r="P64" s="203">
        <f>VLOOKUP($A64,[3]futuresATR!$A$2:$F$80,4)</f>
        <v>0.212464808</v>
      </c>
      <c r="Q64" s="155">
        <f t="shared" si="16"/>
        <v>207.85866009235346</v>
      </c>
      <c r="R64" s="145">
        <f t="shared" si="6"/>
        <v>10</v>
      </c>
      <c r="S64" s="140">
        <f t="shared" si="12"/>
        <v>1488514.5182750255</v>
      </c>
      <c r="T64" s="111">
        <f t="shared" si="7"/>
        <v>10</v>
      </c>
      <c r="U64" s="111">
        <f t="shared" si="8"/>
        <v>140</v>
      </c>
      <c r="V64" s="163">
        <f t="shared" si="9"/>
        <v>10</v>
      </c>
      <c r="W64" s="163">
        <f t="shared" si="10"/>
        <v>2078.5866009235347</v>
      </c>
      <c r="X64" s="113" t="s">
        <v>911</v>
      </c>
      <c r="Y64" s="113">
        <v>10</v>
      </c>
      <c r="Z64" s="113">
        <v>152</v>
      </c>
      <c r="AA64" s="113" t="s">
        <v>1152</v>
      </c>
      <c r="AB64" s="164" t="s">
        <v>918</v>
      </c>
      <c r="AC64" s="113">
        <v>152.01</v>
      </c>
      <c r="AD64" s="165">
        <v>-91</v>
      </c>
      <c r="AE64" s="165">
        <v>147</v>
      </c>
      <c r="AF64" s="169">
        <f t="shared" si="2"/>
        <v>-9.9999999999909051E-3</v>
      </c>
      <c r="AG64" s="145">
        <f t="shared" si="13"/>
        <v>-97.832041950290616</v>
      </c>
      <c r="AH64" s="142">
        <f t="shared" si="4"/>
        <v>6.8320419502906162</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381</v>
      </c>
      <c r="O65" s="156">
        <f t="shared" si="5"/>
        <v>38100</v>
      </c>
      <c r="P65" s="203">
        <f>VLOOKUP($A65,[3]futuresATR!$A$2:$F$80,4)</f>
        <v>11.797382468</v>
      </c>
      <c r="Q65" s="155">
        <f t="shared" si="16"/>
        <v>1179.7382468000001</v>
      </c>
      <c r="R65" s="145">
        <f t="shared" si="6"/>
        <v>2</v>
      </c>
      <c r="S65" s="140">
        <f t="shared" si="12"/>
        <v>76200</v>
      </c>
      <c r="T65" s="111">
        <f t="shared" si="7"/>
        <v>2</v>
      </c>
      <c r="U65" s="111">
        <f t="shared" si="8"/>
        <v>28</v>
      </c>
      <c r="V65" s="163">
        <f t="shared" si="9"/>
        <v>2</v>
      </c>
      <c r="W65" s="163">
        <f t="shared" si="10"/>
        <v>2359.4764936000001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0.97050999999999998</v>
      </c>
      <c r="I66" s="113">
        <v>10</v>
      </c>
      <c r="J66" s="113">
        <v>1</v>
      </c>
      <c r="K66" s="113" t="s">
        <v>299</v>
      </c>
      <c r="L66" s="113" t="s">
        <v>881</v>
      </c>
      <c r="M66" s="149" t="s">
        <v>755</v>
      </c>
      <c r="N66" s="202">
        <f>VLOOKUP($A66,[3]futuresATR!$A$2:$F$80,3)</f>
        <v>7981</v>
      </c>
      <c r="O66" s="156">
        <f t="shared" si="5"/>
        <v>82235.113497027342</v>
      </c>
      <c r="P66" s="203">
        <f>VLOOKUP($A66,[3]futuresATR!$A$2:$F$80,4)</f>
        <v>117.454829807</v>
      </c>
      <c r="Q66" s="155">
        <f t="shared" si="16"/>
        <v>1210.2382232743607</v>
      </c>
      <c r="R66" s="145">
        <f t="shared" si="6"/>
        <v>2</v>
      </c>
      <c r="S66" s="140">
        <f t="shared" ref="S66:S80" si="17">R66*O66</f>
        <v>164470.22699405468</v>
      </c>
      <c r="T66" s="111">
        <f t="shared" si="7"/>
        <v>2</v>
      </c>
      <c r="U66" s="111">
        <f t="shared" si="8"/>
        <v>28</v>
      </c>
      <c r="V66" s="163">
        <f t="shared" si="9"/>
        <v>2</v>
      </c>
      <c r="W66" s="163">
        <f t="shared" si="10"/>
        <v>2420.4764465487215</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-3915.4671255319367</v>
      </c>
      <c r="AH66" s="142">
        <f t="shared" ref="AH66:AH75" si="20">ABS(AG66)-ABS(AD66)</f>
        <v>79.467125531936745</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312.7</v>
      </c>
      <c r="O67" s="156">
        <f t="shared" ref="O67:O80" si="21">N67*I67/H67</f>
        <v>45985.294117647056</v>
      </c>
      <c r="P67" s="203">
        <f>VLOOKUP($A67,[3]futuresATR!$A$2:$F$80,4)</f>
        <v>4.1174999999999997</v>
      </c>
      <c r="Q67" s="155">
        <f t="shared" si="16"/>
        <v>605.51470588235293</v>
      </c>
      <c r="R67" s="145">
        <f t="shared" ref="R67:R80" si="22">MAX(ROUND($R$1/Q67,0),1)</f>
        <v>3</v>
      </c>
      <c r="S67" s="140">
        <f t="shared" si="17"/>
        <v>137955.88235294117</v>
      </c>
      <c r="T67" s="111">
        <f t="shared" ref="T67:T80" si="23">IF(R67&gt;$T$1,$T$1,R67)</f>
        <v>3</v>
      </c>
      <c r="U67" s="111">
        <f t="shared" ref="U67:U80" si="24">T67*2*7</f>
        <v>42</v>
      </c>
      <c r="V67" s="163">
        <f t="shared" ref="V67:V80" si="25">IF(ROUND(T67*Q67/$R$1,0)&lt;1,0,T67)</f>
        <v>3</v>
      </c>
      <c r="W67" s="163">
        <f t="shared" ref="W67:W80" si="26">V67*Q67</f>
        <v>1816.5441176470588</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319.5</v>
      </c>
      <c r="O68" s="156">
        <f t="shared" si="21"/>
        <v>31950</v>
      </c>
      <c r="P68" s="203">
        <f>VLOOKUP($A68,[3]futuresATR!$A$2:$F$80,4)</f>
        <v>4.2610450364999997</v>
      </c>
      <c r="Q68" s="155">
        <f t="shared" si="16"/>
        <v>426.10450364999997</v>
      </c>
      <c r="R68" s="145">
        <f t="shared" si="22"/>
        <v>5</v>
      </c>
      <c r="S68" s="140">
        <f t="shared" si="17"/>
        <v>159750</v>
      </c>
      <c r="T68" s="111">
        <f t="shared" si="23"/>
        <v>5</v>
      </c>
      <c r="U68" s="111">
        <f t="shared" si="24"/>
        <v>70</v>
      </c>
      <c r="V68" s="163">
        <f t="shared" si="25"/>
        <v>5</v>
      </c>
      <c r="W68" s="163">
        <f t="shared" si="26"/>
        <v>2130.5225182499998</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0.89568013471029218</v>
      </c>
      <c r="I69">
        <v>10</v>
      </c>
      <c r="J69">
        <v>1</v>
      </c>
      <c r="K69" t="s">
        <v>299</v>
      </c>
      <c r="L69" t="s">
        <v>883</v>
      </c>
      <c r="M69" s="134" t="s">
        <v>536</v>
      </c>
      <c r="N69" s="202">
        <f>VLOOKUP($A69,[3]futuresATR!$A$2:$F$80,3)</f>
        <v>3027</v>
      </c>
      <c r="O69" s="156">
        <f t="shared" si="21"/>
        <v>33795.546900000001</v>
      </c>
      <c r="P69" s="203">
        <f>VLOOKUP($A69,[3]futuresATR!$A$2:$F$80,4)</f>
        <v>55.069613748999998</v>
      </c>
      <c r="Q69" s="155">
        <f t="shared" si="16"/>
        <v>614.83571662346026</v>
      </c>
      <c r="R69" s="145">
        <f t="shared" si="22"/>
        <v>3</v>
      </c>
      <c r="S69" s="140">
        <f t="shared" si="17"/>
        <v>101386.6407</v>
      </c>
      <c r="T69" s="111">
        <f t="shared" si="23"/>
        <v>3</v>
      </c>
      <c r="U69" s="111">
        <f t="shared" si="24"/>
        <v>42</v>
      </c>
      <c r="V69" s="163">
        <f t="shared" si="25"/>
        <v>3</v>
      </c>
      <c r="W69" s="163">
        <f t="shared" si="26"/>
        <v>1844.5071498703808</v>
      </c>
      <c r="X69" t="s">
        <v>912</v>
      </c>
      <c r="Y69">
        <v>3</v>
      </c>
      <c r="Z69">
        <v>2942.67</v>
      </c>
      <c r="AA69" s="138">
        <v>-6</v>
      </c>
      <c r="AB69" t="s">
        <v>922</v>
      </c>
      <c r="AC69">
        <v>3037</v>
      </c>
      <c r="AD69" s="109">
        <v>3164</v>
      </c>
      <c r="AE69" s="109">
        <v>0</v>
      </c>
      <c r="AF69" s="169">
        <f t="shared" si="18"/>
        <v>-94.329999999999927</v>
      </c>
      <c r="AG69" s="145">
        <f t="shared" si="19"/>
        <v>-3159.4984529999979</v>
      </c>
      <c r="AH69" s="142">
        <f t="shared" si="20"/>
        <v>-4.5015470000021196</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1169.8</v>
      </c>
      <c r="O70" s="156">
        <f t="shared" si="21"/>
        <v>116980</v>
      </c>
      <c r="P70" s="203">
        <f>VLOOKUP($A70,[3]futuresATR!$A$2:$F$80,4)</f>
        <v>15.69683764</v>
      </c>
      <c r="Q70" s="155">
        <f t="shared" si="16"/>
        <v>1569.6837640000001</v>
      </c>
      <c r="R70" s="145">
        <f t="shared" si="22"/>
        <v>1</v>
      </c>
      <c r="S70" s="140">
        <f t="shared" si="17"/>
        <v>116980</v>
      </c>
      <c r="T70" s="111">
        <f t="shared" si="23"/>
        <v>1</v>
      </c>
      <c r="U70" s="111">
        <f t="shared" si="24"/>
        <v>14</v>
      </c>
      <c r="V70" s="163">
        <f t="shared" si="25"/>
        <v>1</v>
      </c>
      <c r="W70" s="163">
        <f t="shared" si="26"/>
        <v>1569.6837640000001</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109.25</v>
      </c>
      <c r="O71" s="156">
        <f t="shared" si="21"/>
        <v>218500</v>
      </c>
      <c r="P71" s="203">
        <f>VLOOKUP($A71,[3]futuresATR!$A$2:$F$80,4)</f>
        <v>0.11757812500000001</v>
      </c>
      <c r="Q71" s="155">
        <f t="shared" si="16"/>
        <v>235.15625</v>
      </c>
      <c r="R71" s="145">
        <f t="shared" si="22"/>
        <v>9</v>
      </c>
      <c r="S71" s="140">
        <f t="shared" si="17"/>
        <v>1966500</v>
      </c>
      <c r="T71" s="111">
        <f t="shared" si="23"/>
        <v>9</v>
      </c>
      <c r="U71" s="111">
        <f t="shared" si="24"/>
        <v>126</v>
      </c>
      <c r="V71" s="163">
        <f t="shared" si="25"/>
        <v>9</v>
      </c>
      <c r="W71" s="163">
        <f t="shared" si="26"/>
        <v>2116.40625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130.8125</v>
      </c>
      <c r="O72" s="156">
        <f t="shared" si="21"/>
        <v>130812.5</v>
      </c>
      <c r="P72" s="203">
        <f>VLOOKUP($A72,[3]futuresATR!$A$2:$F$80,4)</f>
        <v>0.48906250000000001</v>
      </c>
      <c r="Q72" s="155">
        <f t="shared" si="16"/>
        <v>489.0625</v>
      </c>
      <c r="R72" s="145">
        <f t="shared" si="22"/>
        <v>4</v>
      </c>
      <c r="S72" s="140">
        <f t="shared" si="17"/>
        <v>523250</v>
      </c>
      <c r="T72" s="111">
        <f t="shared" si="23"/>
        <v>4</v>
      </c>
      <c r="U72" s="111">
        <f t="shared" si="24"/>
        <v>56</v>
      </c>
      <c r="V72" s="163">
        <f t="shared" si="25"/>
        <v>4</v>
      </c>
      <c r="W72" s="163">
        <f t="shared" si="26"/>
        <v>1956.25</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166.09375</v>
      </c>
      <c r="O73" s="156">
        <f t="shared" si="21"/>
        <v>166093.75</v>
      </c>
      <c r="P73" s="203">
        <f>VLOOKUP($A73,[3]futuresATR!$A$2:$F$80,4)</f>
        <v>1.2984374999999999</v>
      </c>
      <c r="Q73" s="155">
        <f t="shared" si="16"/>
        <v>1298.4375</v>
      </c>
      <c r="R73" s="145">
        <f t="shared" si="22"/>
        <v>2</v>
      </c>
      <c r="S73" s="140">
        <f t="shared" si="17"/>
        <v>332187.5</v>
      </c>
      <c r="T73" s="111">
        <f t="shared" si="23"/>
        <v>2</v>
      </c>
      <c r="U73" s="111">
        <f t="shared" si="24"/>
        <v>28</v>
      </c>
      <c r="V73" s="163">
        <f t="shared" si="25"/>
        <v>2</v>
      </c>
      <c r="W73" s="163">
        <f t="shared" si="26"/>
        <v>2596.875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16.675000000000001</v>
      </c>
      <c r="O74" s="156">
        <f t="shared" si="21"/>
        <v>16675</v>
      </c>
      <c r="P74" s="203">
        <f>VLOOKUP($A74,[3]futuresATR!$A$2:$F$80,4)</f>
        <v>1.320653171</v>
      </c>
      <c r="Q74" s="155">
        <f t="shared" si="16"/>
        <v>1320.6531709999999</v>
      </c>
      <c r="R74" s="145">
        <f t="shared" si="22"/>
        <v>2</v>
      </c>
      <c r="S74" s="140">
        <f t="shared" si="17"/>
        <v>33350</v>
      </c>
      <c r="T74" s="111">
        <f t="shared" si="23"/>
        <v>2</v>
      </c>
      <c r="U74" s="111">
        <f t="shared" si="24"/>
        <v>28</v>
      </c>
      <c r="V74" s="163">
        <f t="shared" si="25"/>
        <v>2</v>
      </c>
      <c r="W74" s="163">
        <f t="shared" si="26"/>
        <v>2641.3063419999999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465.75</v>
      </c>
      <c r="O75" s="156">
        <f t="shared" si="21"/>
        <v>23287.5</v>
      </c>
      <c r="P75" s="203">
        <f>VLOOKUP($A75,[3]futuresATR!$A$2:$F$80,4)</f>
        <v>12.844267015</v>
      </c>
      <c r="Q75" s="155">
        <f t="shared" si="16"/>
        <v>642.21335075000002</v>
      </c>
      <c r="R75" s="145">
        <f t="shared" si="22"/>
        <v>3</v>
      </c>
      <c r="S75" s="140">
        <f t="shared" si="17"/>
        <v>69862.5</v>
      </c>
      <c r="T75" s="111">
        <f t="shared" si="23"/>
        <v>3</v>
      </c>
      <c r="U75" s="111">
        <f t="shared" si="24"/>
        <v>42</v>
      </c>
      <c r="V75" s="163">
        <f t="shared" si="25"/>
        <v>3</v>
      </c>
      <c r="W75" s="163">
        <f t="shared" si="26"/>
        <v>1926.6400522500001</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1.3393514860104736</v>
      </c>
      <c r="I76" s="113">
        <v>25</v>
      </c>
      <c r="J76" s="113">
        <v>0.1</v>
      </c>
      <c r="K76" s="113" t="s">
        <v>299</v>
      </c>
      <c r="L76" s="113" t="s">
        <v>893</v>
      </c>
      <c r="M76" s="149" t="s">
        <v>747</v>
      </c>
      <c r="N76" s="202">
        <f>VLOOKUP($A76,[3]futuresATR!$A$2:$F$80,3)</f>
        <v>5234</v>
      </c>
      <c r="O76" s="156">
        <f t="shared" si="21"/>
        <v>97696.535500000013</v>
      </c>
      <c r="P76" s="203">
        <f>VLOOKUP($A76,[3]futuresATR!$A$2:$F$80,4)</f>
        <v>61.314624277</v>
      </c>
      <c r="Q76" s="155">
        <f t="shared" si="16"/>
        <v>1144.483448098413</v>
      </c>
      <c r="R76" s="145">
        <f t="shared" si="22"/>
        <v>2</v>
      </c>
      <c r="S76" s="140">
        <f t="shared" si="17"/>
        <v>195393.07100000003</v>
      </c>
      <c r="T76" s="111">
        <f t="shared" si="23"/>
        <v>2</v>
      </c>
      <c r="U76" s="111">
        <f t="shared" si="24"/>
        <v>28</v>
      </c>
      <c r="V76" s="163">
        <f t="shared" si="25"/>
        <v>2</v>
      </c>
      <c r="W76" s="163">
        <f t="shared" si="26"/>
        <v>2288.9668961968259</v>
      </c>
      <c r="X76" s="113" t="s">
        <v>911</v>
      </c>
      <c r="Y76" s="113">
        <v>2</v>
      </c>
      <c r="Z76" s="113">
        <v>5304</v>
      </c>
      <c r="AA76" s="113" t="s">
        <v>1130</v>
      </c>
      <c r="AB76" s="164">
        <v>1.9E-3</v>
      </c>
      <c r="AC76" s="113">
        <v>5314</v>
      </c>
      <c r="AD76" s="165">
        <v>-361</v>
      </c>
      <c r="AE76" s="165">
        <v>0</v>
      </c>
      <c r="AF76" s="169">
        <f t="shared" ref="AF76" si="27">Z76-AC76</f>
        <v>-10</v>
      </c>
      <c r="AG76" s="145">
        <f>AF76*I76*Y76/H76</f>
        <v>-373.31500000000005</v>
      </c>
      <c r="AH76" s="142">
        <f>ABS(AG76)-ABS(AD76)</f>
        <v>12.315000000000055</v>
      </c>
    </row>
    <row r="77" spans="1:34" ht="15.75" thickBot="1" x14ac:dyDescent="0.3">
      <c r="A77" s="5" t="s">
        <v>1142</v>
      </c>
      <c r="B77" t="s">
        <v>426</v>
      </c>
      <c r="C77" s="158" t="s">
        <v>1109</v>
      </c>
      <c r="D77" t="s">
        <v>458</v>
      </c>
      <c r="E77" t="s">
        <v>791</v>
      </c>
      <c r="F77" t="s">
        <v>894</v>
      </c>
      <c r="G77" t="s">
        <v>459</v>
      </c>
      <c r="H77">
        <f>VLOOKUP(G77,MARGIN!$E$1:$F$9,2)</f>
        <v>1.3393514860104736</v>
      </c>
      <c r="I77" s="150">
        <v>2400</v>
      </c>
      <c r="J77">
        <v>0.01</v>
      </c>
      <c r="K77" t="s">
        <v>1223</v>
      </c>
      <c r="L77" t="s">
        <v>895</v>
      </c>
      <c r="M77" s="134" t="s">
        <v>472</v>
      </c>
      <c r="N77" s="202">
        <f>VLOOKUP($A77,[3]futuresATR!$A$2:$F$80,3)</f>
        <v>98.07</v>
      </c>
      <c r="O77" s="156">
        <f t="shared" si="21"/>
        <v>175732.80984</v>
      </c>
      <c r="P77" s="203">
        <f>VLOOKUP($A77,[3]futuresATR!$A$2:$F$80,4)</f>
        <v>3.15E-2</v>
      </c>
      <c r="Q77" s="155">
        <f t="shared" si="16"/>
        <v>56.445228</v>
      </c>
      <c r="R77" s="145">
        <f t="shared" si="22"/>
        <v>35</v>
      </c>
      <c r="S77" s="140">
        <f t="shared" si="17"/>
        <v>6150648.3443999998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-734.68391999933192</v>
      </c>
      <c r="AH77" s="142">
        <f t="shared" ref="AH77:AH80" si="29">ABS(AG77)-ABS(AD77)</f>
        <v>22.68391999933192</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17915</v>
      </c>
      <c r="O78" s="156">
        <f t="shared" si="21"/>
        <v>89575</v>
      </c>
      <c r="P78" s="203">
        <f>VLOOKUP($A78,[3]futuresATR!$A$2:$F$80,4)</f>
        <v>157.49400997399999</v>
      </c>
      <c r="Q78" s="155">
        <f t="shared" si="16"/>
        <v>787.47004986999991</v>
      </c>
      <c r="R78" s="145">
        <f t="shared" si="22"/>
        <v>3</v>
      </c>
      <c r="S78" s="140">
        <f t="shared" si="17"/>
        <v>268725</v>
      </c>
      <c r="T78" s="111">
        <f t="shared" si="23"/>
        <v>3</v>
      </c>
      <c r="U78" s="111">
        <f t="shared" si="24"/>
        <v>42</v>
      </c>
      <c r="V78" s="163">
        <f t="shared" si="25"/>
        <v>3</v>
      </c>
      <c r="W78" s="163">
        <f t="shared" si="26"/>
        <v>2362.4101496099997</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1.3393514860104736</v>
      </c>
      <c r="I79" s="150">
        <v>2800</v>
      </c>
      <c r="J79">
        <v>0.1</v>
      </c>
      <c r="K79" t="s">
        <v>1223</v>
      </c>
      <c r="L79" t="s">
        <v>899</v>
      </c>
      <c r="M79" s="134" t="s">
        <v>468</v>
      </c>
      <c r="N79" s="202">
        <f>VLOOKUP($A79,[3]futuresATR!$A$2:$F$80,3)</f>
        <v>98.34</v>
      </c>
      <c r="O79" s="156">
        <f t="shared" si="21"/>
        <v>205586.06376000002</v>
      </c>
      <c r="P79" s="203">
        <f>VLOOKUP($A79,[3]futuresATR!$A$2:$F$80,4)</f>
        <v>6.3027816E-2</v>
      </c>
      <c r="Q79" s="155">
        <f t="shared" si="16"/>
        <v>131.76368312822402</v>
      </c>
      <c r="R79" s="145">
        <f t="shared" si="22"/>
        <v>15</v>
      </c>
      <c r="S79" s="140">
        <f t="shared" si="17"/>
        <v>3083790.9564000005</v>
      </c>
      <c r="T79" s="111">
        <f t="shared" si="23"/>
        <v>15</v>
      </c>
      <c r="U79" s="111">
        <f t="shared" si="24"/>
        <v>210</v>
      </c>
      <c r="V79" s="163">
        <f t="shared" si="25"/>
        <v>15</v>
      </c>
      <c r="W79" s="163">
        <f t="shared" si="26"/>
        <v>1976.4552469233602</v>
      </c>
      <c r="X79" t="s">
        <v>912</v>
      </c>
      <c r="Y79">
        <v>22</v>
      </c>
      <c r="Z79">
        <v>98.38</v>
      </c>
      <c r="AA79" t="s">
        <v>1146</v>
      </c>
      <c r="AB79" s="135">
        <v>1E-4</v>
      </c>
      <c r="AC79">
        <v>98.39</v>
      </c>
      <c r="AD79" s="109">
        <v>446</v>
      </c>
      <c r="AE79"/>
      <c r="AF79" s="169">
        <f t="shared" si="28"/>
        <v>-1.0000000000005116E-2</v>
      </c>
      <c r="AG79" s="145">
        <f t="shared" si="30"/>
        <v>-459.92408000023534</v>
      </c>
      <c r="AH79" s="142">
        <f t="shared" si="29"/>
        <v>13.924080000235335</v>
      </c>
    </row>
    <row r="80" spans="1:34" x14ac:dyDescent="0.25">
      <c r="A80" s="5" t="s">
        <v>1113</v>
      </c>
      <c r="B80" t="s">
        <v>429</v>
      </c>
      <c r="C80" s="158" t="s">
        <v>1113</v>
      </c>
      <c r="D80" t="s">
        <v>458</v>
      </c>
      <c r="E80" t="s">
        <v>791</v>
      </c>
      <c r="F80" t="s">
        <v>897</v>
      </c>
      <c r="G80" t="s">
        <v>459</v>
      </c>
      <c r="H80">
        <f>VLOOKUP(G80,MARGIN!$E$1:$F$9,2)</f>
        <v>1.3393514860104736</v>
      </c>
      <c r="I80" s="150">
        <v>8000</v>
      </c>
      <c r="J80">
        <v>1E-3</v>
      </c>
      <c r="K80" t="s">
        <v>1223</v>
      </c>
      <c r="L80" t="s">
        <v>898</v>
      </c>
      <c r="M80" s="134" t="s">
        <v>456</v>
      </c>
      <c r="N80" s="202">
        <f>VLOOKUP($A80,[3]futuresATR!$A$2:$F$80,3)</f>
        <v>97.734999999999999</v>
      </c>
      <c r="O80" s="156">
        <f t="shared" si="21"/>
        <v>583775.06440000003</v>
      </c>
      <c r="P80" s="203">
        <f>VLOOKUP($A80,[3]futuresATR!$A$2:$F$80,4)</f>
        <v>6.6844678500000004E-2</v>
      </c>
      <c r="Q80" s="155">
        <f t="shared" si="16"/>
        <v>399.26593846764007</v>
      </c>
      <c r="R80" s="145">
        <f t="shared" si="22"/>
        <v>5</v>
      </c>
      <c r="S80" s="140">
        <f t="shared" si="17"/>
        <v>2918875.3220000002</v>
      </c>
      <c r="T80" s="111">
        <f t="shared" si="23"/>
        <v>5</v>
      </c>
      <c r="U80" s="111">
        <f t="shared" si="24"/>
        <v>70</v>
      </c>
      <c r="V80" s="163">
        <f t="shared" si="25"/>
        <v>5</v>
      </c>
      <c r="W80" s="163">
        <f t="shared" si="26"/>
        <v>1996.3296923382004</v>
      </c>
      <c r="X80" t="s">
        <v>912</v>
      </c>
      <c r="Y80">
        <v>8</v>
      </c>
      <c r="Z80">
        <v>97.734999999999999</v>
      </c>
      <c r="AA80" t="s">
        <v>1134</v>
      </c>
      <c r="AB80" s="135">
        <v>1E-4</v>
      </c>
      <c r="AC80">
        <v>97.74</v>
      </c>
      <c r="AD80" s="109">
        <v>232</v>
      </c>
      <c r="AE80" s="109">
        <v>0</v>
      </c>
      <c r="AF80" s="169">
        <f t="shared" si="28"/>
        <v>-4.9999999999954525E-3</v>
      </c>
      <c r="AG80" s="145">
        <f t="shared" si="30"/>
        <v>-238.92159999978273</v>
      </c>
      <c r="AH80" s="142">
        <f t="shared" si="29"/>
        <v>6.9215999997827282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H1" workbookViewId="0">
      <selection activeCell="B6" sqref="B6"/>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1.3393514860104736</v>
      </c>
    </row>
    <row r="2" spans="1:17" x14ac:dyDescent="0.25">
      <c r="A2" t="s">
        <v>782</v>
      </c>
      <c r="B2" s="143">
        <v>50</v>
      </c>
      <c r="E2" s="180" t="s">
        <v>496</v>
      </c>
      <c r="F2" s="181">
        <f>G38</f>
        <v>1.29619</v>
      </c>
    </row>
    <row r="3" spans="1:17" x14ac:dyDescent="0.25">
      <c r="A3" t="s">
        <v>784</v>
      </c>
      <c r="B3" s="114">
        <f>B1/B2</f>
        <v>10000</v>
      </c>
      <c r="E3" s="180" t="s">
        <v>544</v>
      </c>
      <c r="F3" s="181">
        <f>G37</f>
        <v>0.97050999999999998</v>
      </c>
    </row>
    <row r="4" spans="1:17" x14ac:dyDescent="0.25">
      <c r="B4" s="114"/>
      <c r="E4" s="180" t="s">
        <v>478</v>
      </c>
      <c r="F4" s="181">
        <f>1/G32</f>
        <v>0.89568013471029218</v>
      </c>
    </row>
    <row r="5" spans="1:17" x14ac:dyDescent="0.25">
      <c r="A5" t="s">
        <v>1197</v>
      </c>
      <c r="B5" s="207">
        <v>50000</v>
      </c>
      <c r="E5" s="180" t="s">
        <v>465</v>
      </c>
      <c r="F5" s="181">
        <f>1/G23</f>
        <v>0.72689210013665573</v>
      </c>
    </row>
    <row r="6" spans="1:17" x14ac:dyDescent="0.25">
      <c r="A6" t="s">
        <v>1198</v>
      </c>
      <c r="B6" s="207">
        <v>35000</v>
      </c>
      <c r="E6" s="180" t="s">
        <v>511</v>
      </c>
      <c r="F6" s="182">
        <v>7.77</v>
      </c>
    </row>
    <row r="7" spans="1:17" x14ac:dyDescent="0.25">
      <c r="A7" t="s">
        <v>1235</v>
      </c>
      <c r="B7" s="207">
        <v>1000000</v>
      </c>
      <c r="E7" s="180" t="s">
        <v>449</v>
      </c>
      <c r="F7" s="181">
        <f>G39</f>
        <v>102.21599999999999</v>
      </c>
    </row>
    <row r="8" spans="1:17" x14ac:dyDescent="0.25">
      <c r="A8" t="s">
        <v>1236</v>
      </c>
      <c r="B8" s="208">
        <v>2E-3</v>
      </c>
      <c r="E8" s="180" t="s">
        <v>786</v>
      </c>
      <c r="F8" s="181">
        <f>1/G36</f>
        <v>1.4046324779121544</v>
      </c>
    </row>
    <row r="9" spans="1:17" ht="15.75" thickBot="1" x14ac:dyDescent="0.3">
      <c r="B9" s="205"/>
      <c r="E9" s="183" t="s">
        <v>481</v>
      </c>
      <c r="F9" s="184">
        <v>1</v>
      </c>
    </row>
    <row r="10" spans="1:17" x14ac:dyDescent="0.25">
      <c r="B10" s="114"/>
      <c r="E10" s="111"/>
      <c r="F10" s="1"/>
    </row>
    <row r="11" spans="1:17" x14ac:dyDescent="0.25">
      <c r="G11" s="112" t="str">
        <f>[4]currenciesATR!$B1</f>
        <v>Close2016.06.24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1.4046324779121544</v>
      </c>
      <c r="E12" t="s">
        <v>1165</v>
      </c>
      <c r="F12" t="s">
        <v>22</v>
      </c>
      <c r="G12" s="112">
        <f>[4]currenciesATR!$B2</f>
        <v>1.0483499999999999</v>
      </c>
      <c r="H12" s="112">
        <f>[4]currenciesATR!$C2</f>
        <v>3.8769999999999998E-3</v>
      </c>
      <c r="I12" s="139">
        <f>J12*10000*G12/D12</f>
        <v>52244.627084999986</v>
      </c>
      <c r="J12" s="114">
        <f>ROUND($B$5*$D12/$G12/10000,0)</f>
        <v>7</v>
      </c>
      <c r="L12" t="s">
        <v>20</v>
      </c>
      <c r="M12" s="114">
        <f>ROUND($B$6*Q12/N12/10000,0)</f>
        <v>5</v>
      </c>
      <c r="N12" s="169">
        <f>G17</f>
        <v>0.96775999999999995</v>
      </c>
      <c r="O12" s="139">
        <f>N12*M12/Q12*10000</f>
        <v>37330.946851927576</v>
      </c>
      <c r="P12" t="str">
        <f t="shared" ref="P12:P39" si="0">RIGHT(L12,3)</f>
        <v>CAD</v>
      </c>
      <c r="Q12">
        <f>VLOOKUP(P12,$E$1:$F$9,2)</f>
        <v>1.29619</v>
      </c>
    </row>
    <row r="13" spans="1:17" x14ac:dyDescent="0.25">
      <c r="A13" t="s">
        <v>1177</v>
      </c>
      <c r="B13" t="s">
        <v>23</v>
      </c>
      <c r="C13" t="str">
        <f t="shared" ref="C13:C17" si="1">RIGHT(B13,3)</f>
        <v>AUD</v>
      </c>
      <c r="D13">
        <f>VLOOKUP(C13,$E$1:$F$9,2)</f>
        <v>1.3393514860104736</v>
      </c>
      <c r="E13" t="s">
        <v>1177</v>
      </c>
      <c r="F13" t="s">
        <v>23</v>
      </c>
      <c r="G13" s="112">
        <f>[4]currenciesATR!$B3</f>
        <v>1.84195</v>
      </c>
      <c r="H13" s="112">
        <f>[4]currenciesATR!$C3</f>
        <v>2.5554500000000001E-2</v>
      </c>
      <c r="I13" s="139">
        <f t="shared" ref="I13:I39" si="2">J13*10000*G13/D13</f>
        <v>55010.205140000005</v>
      </c>
      <c r="J13" s="114">
        <f t="shared" ref="J13:J39" si="3">ROUND($B$5*$D13/$G13/10000,0)</f>
        <v>4</v>
      </c>
      <c r="L13" t="s">
        <v>21</v>
      </c>
      <c r="M13" s="114">
        <f t="shared" ref="M13:M39" si="4">ROUND($B$6*Q13/N13/10000,0)</f>
        <v>5</v>
      </c>
      <c r="N13" s="169">
        <f>G15</f>
        <v>0.72458</v>
      </c>
      <c r="O13" s="139">
        <f t="shared" ref="O13:O39" si="5">N13*M13/Q13*10000</f>
        <v>37329.857497604353</v>
      </c>
      <c r="P13" t="str">
        <f t="shared" si="0"/>
        <v>CHF</v>
      </c>
      <c r="Q13">
        <f t="shared" ref="Q13:Q39" si="6">VLOOKUP(P13,$E$1:$F$9,2)</f>
        <v>0.97050999999999998</v>
      </c>
    </row>
    <row r="14" spans="1:17" x14ac:dyDescent="0.25">
      <c r="A14" t="s">
        <v>1162</v>
      </c>
      <c r="B14" t="s">
        <v>7</v>
      </c>
      <c r="C14" t="str">
        <f t="shared" si="1"/>
        <v>JPY</v>
      </c>
      <c r="D14">
        <f>VLOOKUP(C14,$E$1:$F$9,2)</f>
        <v>102.21599999999999</v>
      </c>
      <c r="E14" t="s">
        <v>1162</v>
      </c>
      <c r="F14" t="s">
        <v>7</v>
      </c>
      <c r="G14" s="112">
        <f>[4]currenciesATR!$B4</f>
        <v>76.316999999999993</v>
      </c>
      <c r="H14" s="112">
        <f>[4]currenciesATR!$C4</f>
        <v>1.1434500000000001</v>
      </c>
      <c r="I14" s="139">
        <f t="shared" si="2"/>
        <v>52263.735618689825</v>
      </c>
      <c r="J14" s="114">
        <f t="shared" si="3"/>
        <v>7</v>
      </c>
      <c r="L14" t="s">
        <v>7</v>
      </c>
      <c r="M14" s="114">
        <f t="shared" si="4"/>
        <v>5</v>
      </c>
      <c r="N14" s="169">
        <f>G14</f>
        <v>76.316999999999993</v>
      </c>
      <c r="O14" s="139">
        <f t="shared" si="5"/>
        <v>37331.239727635591</v>
      </c>
      <c r="P14" t="str">
        <f t="shared" si="0"/>
        <v>JPY</v>
      </c>
      <c r="Q14">
        <f t="shared" si="6"/>
        <v>102.21599999999999</v>
      </c>
    </row>
    <row r="15" spans="1:17" x14ac:dyDescent="0.25">
      <c r="A15" t="s">
        <v>1163</v>
      </c>
      <c r="B15" t="s">
        <v>21</v>
      </c>
      <c r="C15" t="str">
        <f t="shared" si="1"/>
        <v>CHF</v>
      </c>
      <c r="D15">
        <f>VLOOKUP(C15,$E$1:$F$9,2)</f>
        <v>0.97050999999999998</v>
      </c>
      <c r="E15" t="s">
        <v>1163</v>
      </c>
      <c r="F15" t="s">
        <v>21</v>
      </c>
      <c r="G15" s="112">
        <f>[4]currenciesATR!$B5</f>
        <v>0.72458</v>
      </c>
      <c r="H15" s="112">
        <f>[4]currenciesATR!$C5</f>
        <v>5.2445E-3</v>
      </c>
      <c r="I15" s="139">
        <f t="shared" si="2"/>
        <v>52261.800496646094</v>
      </c>
      <c r="J15" s="114">
        <f t="shared" si="3"/>
        <v>7</v>
      </c>
      <c r="L15" t="s">
        <v>22</v>
      </c>
      <c r="M15" s="114">
        <f t="shared" si="4"/>
        <v>5</v>
      </c>
      <c r="N15" s="169">
        <f>G12</f>
        <v>1.0483499999999999</v>
      </c>
      <c r="O15" s="139">
        <f t="shared" si="5"/>
        <v>37317.590774999997</v>
      </c>
      <c r="P15" t="str">
        <f t="shared" si="0"/>
        <v>NZD</v>
      </c>
      <c r="Q15">
        <f t="shared" si="6"/>
        <v>1.4046324779121544</v>
      </c>
    </row>
    <row r="16" spans="1:17" x14ac:dyDescent="0.25">
      <c r="A16" t="s">
        <v>1164</v>
      </c>
      <c r="B16" t="s">
        <v>9</v>
      </c>
      <c r="C16" t="str">
        <f t="shared" si="1"/>
        <v>USD</v>
      </c>
      <c r="D16">
        <f>VLOOKUP(C16,$E$1:$F$9,2)</f>
        <v>1</v>
      </c>
      <c r="E16" t="s">
        <v>1164</v>
      </c>
      <c r="F16" t="s">
        <v>9</v>
      </c>
      <c r="G16" s="112">
        <f>[4]currenciesATR!$B6</f>
        <v>0.74663000000000002</v>
      </c>
      <c r="H16" s="112">
        <f>[4]currenciesATR!$C6</f>
        <v>5.3229999999999996E-3</v>
      </c>
      <c r="I16" s="139">
        <f t="shared" si="2"/>
        <v>52264.1</v>
      </c>
      <c r="J16" s="114">
        <f t="shared" si="3"/>
        <v>7</v>
      </c>
      <c r="L16" t="s">
        <v>9</v>
      </c>
      <c r="M16" s="114">
        <f t="shared" si="4"/>
        <v>5</v>
      </c>
      <c r="N16" s="169">
        <f>G16</f>
        <v>0.74663000000000002</v>
      </c>
      <c r="O16" s="139">
        <f t="shared" si="5"/>
        <v>37331.5</v>
      </c>
      <c r="P16" t="str">
        <f t="shared" si="0"/>
        <v>USD</v>
      </c>
      <c r="Q16">
        <f t="shared" si="6"/>
        <v>1</v>
      </c>
    </row>
    <row r="17" spans="1:17" x14ac:dyDescent="0.25">
      <c r="A17" t="s">
        <v>1166</v>
      </c>
      <c r="B17" t="s">
        <v>20</v>
      </c>
      <c r="C17" t="str">
        <f t="shared" si="1"/>
        <v>CAD</v>
      </c>
      <c r="D17">
        <f t="shared" ref="D17:D39" si="7">VLOOKUP(C17,$E$1:$F$9,2)</f>
        <v>1.29619</v>
      </c>
      <c r="E17" t="s">
        <v>1166</v>
      </c>
      <c r="F17" t="s">
        <v>20</v>
      </c>
      <c r="G17" s="112">
        <f>[4]currenciesATR!$B7</f>
        <v>0.96775999999999995</v>
      </c>
      <c r="H17" s="112">
        <f>[4]currenciesATR!$C7</f>
        <v>5.1985E-3</v>
      </c>
      <c r="I17" s="139">
        <f t="shared" si="2"/>
        <v>52263.325592698602</v>
      </c>
      <c r="J17" s="114">
        <f t="shared" si="3"/>
        <v>7</v>
      </c>
      <c r="L17" t="s">
        <v>27</v>
      </c>
      <c r="M17" s="114">
        <f t="shared" si="4"/>
        <v>5</v>
      </c>
      <c r="N17" s="169">
        <f>G19</f>
        <v>0.74846999999999997</v>
      </c>
      <c r="O17" s="139">
        <f t="shared" si="5"/>
        <v>38560.65367693275</v>
      </c>
      <c r="P17" t="str">
        <f t="shared" si="0"/>
        <v>CHF</v>
      </c>
      <c r="Q17">
        <f t="shared" si="6"/>
        <v>0.97050999999999998</v>
      </c>
    </row>
    <row r="18" spans="1:17" x14ac:dyDescent="0.25">
      <c r="A18" t="s">
        <v>1167</v>
      </c>
      <c r="B18" t="s">
        <v>27</v>
      </c>
      <c r="C18" t="str">
        <f>RIGHT(B39,3)</f>
        <v>CAD</v>
      </c>
      <c r="D18">
        <f>VLOOKUP(C18,$E$1:$F$9,2)</f>
        <v>1.29619</v>
      </c>
      <c r="E18" t="s">
        <v>1214</v>
      </c>
      <c r="F18" t="s">
        <v>29</v>
      </c>
      <c r="G18" s="112">
        <f>[4]currenciesATR!$B8</f>
        <v>0.92279</v>
      </c>
      <c r="H18" s="112">
        <f>[4]currenciesATR!$C8</f>
        <v>5.6305000000000001E-3</v>
      </c>
      <c r="I18" s="139">
        <f>J18*10000*G18/D18</f>
        <v>49834.74644920884</v>
      </c>
      <c r="J18" s="114">
        <f>ROUND($B$5*$D18/$G18/10000,0)</f>
        <v>7</v>
      </c>
      <c r="L18" t="s">
        <v>3</v>
      </c>
      <c r="M18" s="114">
        <f t="shared" si="4"/>
        <v>5</v>
      </c>
      <c r="N18" s="169">
        <f>G33</f>
        <v>78.838999999999999</v>
      </c>
      <c r="O18" s="139">
        <f t="shared" si="5"/>
        <v>38564.901776629886</v>
      </c>
      <c r="P18" t="str">
        <f t="shared" si="0"/>
        <v>JPY</v>
      </c>
      <c r="Q18">
        <f t="shared" si="6"/>
        <v>102.21599999999999</v>
      </c>
    </row>
    <row r="19" spans="1:17" x14ac:dyDescent="0.25">
      <c r="A19" t="s">
        <v>1183</v>
      </c>
      <c r="B19" t="s">
        <v>28</v>
      </c>
      <c r="C19" t="str">
        <f t="shared" ref="C19:C39" si="8">RIGHT(B18,3)</f>
        <v>CHF</v>
      </c>
      <c r="D19">
        <f t="shared" si="7"/>
        <v>0.97050999999999998</v>
      </c>
      <c r="E19" t="s">
        <v>1167</v>
      </c>
      <c r="F19" t="s">
        <v>27</v>
      </c>
      <c r="G19" s="112">
        <f>[4]currenciesATR!$B9</f>
        <v>0.74846999999999997</v>
      </c>
      <c r="H19" s="112">
        <f>[4]currenciesATR!$C9</f>
        <v>4.6864999999999997E-3</v>
      </c>
      <c r="I19" s="139">
        <f t="shared" si="2"/>
        <v>46272.784412319292</v>
      </c>
      <c r="J19" s="114">
        <f t="shared" si="3"/>
        <v>6</v>
      </c>
      <c r="L19" t="s">
        <v>4</v>
      </c>
      <c r="M19" s="114">
        <f t="shared" si="4"/>
        <v>3</v>
      </c>
      <c r="N19" s="169">
        <f>G35</f>
        <v>105.29300000000001</v>
      </c>
      <c r="O19" s="139">
        <f t="shared" si="5"/>
        <v>30903.087579243958</v>
      </c>
      <c r="P19" t="str">
        <f t="shared" si="0"/>
        <v>JPY</v>
      </c>
      <c r="Q19">
        <f t="shared" si="6"/>
        <v>102.21599999999999</v>
      </c>
    </row>
    <row r="20" spans="1:17" x14ac:dyDescent="0.25">
      <c r="A20" t="s">
        <v>1181</v>
      </c>
      <c r="B20" t="s">
        <v>25</v>
      </c>
      <c r="C20" t="str">
        <f t="shared" si="8"/>
        <v>CHF</v>
      </c>
      <c r="D20">
        <f t="shared" si="7"/>
        <v>0.97050999999999998</v>
      </c>
      <c r="E20" t="s">
        <v>1183</v>
      </c>
      <c r="F20" t="s">
        <v>28</v>
      </c>
      <c r="G20" s="112">
        <f>[4]currenciesATR!$B10</f>
        <v>0.69086000000000003</v>
      </c>
      <c r="H20" s="112">
        <f>[4]currenciesATR!$C10</f>
        <v>5.522E-3</v>
      </c>
      <c r="I20" s="139">
        <f t="shared" si="2"/>
        <v>49829.677180039369</v>
      </c>
      <c r="J20" s="114">
        <f t="shared" si="3"/>
        <v>7</v>
      </c>
      <c r="L20" t="s">
        <v>11</v>
      </c>
      <c r="M20" s="114">
        <f t="shared" si="4"/>
        <v>3</v>
      </c>
      <c r="N20" s="169">
        <f>G27</f>
        <v>1.4949600000000001</v>
      </c>
      <c r="O20" s="139">
        <f t="shared" si="5"/>
        <v>33485.459544000005</v>
      </c>
      <c r="P20" t="str">
        <f t="shared" si="0"/>
        <v>AUD</v>
      </c>
      <c r="Q20">
        <f t="shared" si="6"/>
        <v>1.3393514860104736</v>
      </c>
    </row>
    <row r="21" spans="1:17" x14ac:dyDescent="0.25">
      <c r="A21" t="s">
        <v>1179</v>
      </c>
      <c r="B21" t="s">
        <v>26</v>
      </c>
      <c r="C21" t="str">
        <f t="shared" si="8"/>
        <v>NZD</v>
      </c>
      <c r="D21">
        <f t="shared" si="7"/>
        <v>1.4046324779121544</v>
      </c>
      <c r="E21" t="s">
        <v>1181</v>
      </c>
      <c r="F21" t="s">
        <v>25</v>
      </c>
      <c r="G21" s="112">
        <f>[4]currenciesATR!$B11</f>
        <v>1.9312499999999999</v>
      </c>
      <c r="H21" s="112">
        <f>[4]currenciesATR!$C11</f>
        <v>2.7067500000000001E-2</v>
      </c>
      <c r="I21" s="139">
        <f t="shared" si="2"/>
        <v>54996.592499999999</v>
      </c>
      <c r="J21" s="114">
        <f t="shared" si="3"/>
        <v>4</v>
      </c>
      <c r="L21" t="s">
        <v>12</v>
      </c>
      <c r="M21" s="114">
        <f t="shared" si="4"/>
        <v>3</v>
      </c>
      <c r="N21" s="169">
        <f>G28</f>
        <v>1.4471700000000001</v>
      </c>
      <c r="O21" s="139">
        <f t="shared" si="5"/>
        <v>33494.395111827747</v>
      </c>
      <c r="P21" t="str">
        <f t="shared" si="0"/>
        <v>CAD</v>
      </c>
      <c r="Q21">
        <f t="shared" si="6"/>
        <v>1.29619</v>
      </c>
    </row>
    <row r="22" spans="1:17" x14ac:dyDescent="0.25">
      <c r="A22" t="s">
        <v>1182</v>
      </c>
      <c r="B22" t="s">
        <v>14</v>
      </c>
      <c r="C22" t="str">
        <f t="shared" si="8"/>
        <v>CHF</v>
      </c>
      <c r="D22">
        <f t="shared" si="7"/>
        <v>0.97050999999999998</v>
      </c>
      <c r="E22" t="s">
        <v>1179</v>
      </c>
      <c r="F22" t="s">
        <v>26</v>
      </c>
      <c r="G22" s="112">
        <f>[4]currenciesATR!$B12</f>
        <v>1.33511</v>
      </c>
      <c r="H22" s="112">
        <f>[4]currenciesATR!$C12</f>
        <v>2.2383500000000001E-2</v>
      </c>
      <c r="I22" s="139">
        <f t="shared" si="2"/>
        <v>55027.150673357311</v>
      </c>
      <c r="J22" s="114">
        <f t="shared" si="3"/>
        <v>4</v>
      </c>
      <c r="L22" t="s">
        <v>18</v>
      </c>
      <c r="M22" s="114">
        <f t="shared" si="4"/>
        <v>3</v>
      </c>
      <c r="N22" s="169">
        <f>G30</f>
        <v>1.08362</v>
      </c>
      <c r="O22" s="139">
        <f t="shared" si="5"/>
        <v>33496.40910449146</v>
      </c>
      <c r="P22" t="str">
        <f t="shared" si="0"/>
        <v>CHF</v>
      </c>
      <c r="Q22">
        <f t="shared" si="6"/>
        <v>0.97050999999999998</v>
      </c>
    </row>
    <row r="23" spans="1:17" x14ac:dyDescent="0.25">
      <c r="A23" t="s">
        <v>1180</v>
      </c>
      <c r="B23" t="s">
        <v>6</v>
      </c>
      <c r="C23" t="str">
        <f t="shared" si="8"/>
        <v>USD</v>
      </c>
      <c r="D23">
        <f t="shared" si="7"/>
        <v>1</v>
      </c>
      <c r="E23" t="s">
        <v>1182</v>
      </c>
      <c r="F23" t="s">
        <v>14</v>
      </c>
      <c r="G23" s="112">
        <f>[4]currenciesATR!$B13</f>
        <v>1.3757200000000001</v>
      </c>
      <c r="H23" s="112">
        <f>[4]currenciesATR!$C13</f>
        <v>2.30175E-2</v>
      </c>
      <c r="I23" s="139">
        <f t="shared" si="2"/>
        <v>55028.800000000003</v>
      </c>
      <c r="J23" s="114">
        <f t="shared" si="3"/>
        <v>4</v>
      </c>
      <c r="L23" t="s">
        <v>19</v>
      </c>
      <c r="M23" s="114">
        <f t="shared" si="4"/>
        <v>3</v>
      </c>
      <c r="N23" s="169">
        <f>G31</f>
        <v>0.81140000000000001</v>
      </c>
      <c r="O23" s="139">
        <f t="shared" si="5"/>
        <v>33487.776239999999</v>
      </c>
      <c r="P23" t="str">
        <f t="shared" si="0"/>
        <v>GBP</v>
      </c>
      <c r="Q23">
        <f t="shared" si="6"/>
        <v>0.72689210013665573</v>
      </c>
    </row>
    <row r="24" spans="1:17" x14ac:dyDescent="0.25">
      <c r="A24" t="s">
        <v>1178</v>
      </c>
      <c r="B24" t="s">
        <v>24</v>
      </c>
      <c r="C24" t="str">
        <f t="shared" si="8"/>
        <v>JPY</v>
      </c>
      <c r="D24">
        <f t="shared" si="7"/>
        <v>102.21599999999999</v>
      </c>
      <c r="E24" t="s">
        <v>1180</v>
      </c>
      <c r="F24" t="s">
        <v>6</v>
      </c>
      <c r="G24" s="112">
        <f>[4]currenciesATR!$B14</f>
        <v>140.61000000000001</v>
      </c>
      <c r="H24" s="112">
        <f>[4]currenciesATR!$C14</f>
        <v>3.4005999999999998</v>
      </c>
      <c r="I24" s="139">
        <f t="shared" si="2"/>
        <v>55024.653674571506</v>
      </c>
      <c r="J24" s="114">
        <f t="shared" si="3"/>
        <v>4</v>
      </c>
      <c r="L24" t="s">
        <v>5</v>
      </c>
      <c r="M24" s="114">
        <f t="shared" si="4"/>
        <v>3</v>
      </c>
      <c r="N24" s="169">
        <f>G29</f>
        <v>114.123</v>
      </c>
      <c r="O24" s="139">
        <f t="shared" si="5"/>
        <v>33494.658370509518</v>
      </c>
      <c r="P24" t="str">
        <f t="shared" si="0"/>
        <v>JPY</v>
      </c>
      <c r="Q24">
        <f t="shared" si="6"/>
        <v>102.21599999999999</v>
      </c>
    </row>
    <row r="25" spans="1:17" x14ac:dyDescent="0.25">
      <c r="A25" t="s">
        <v>1175</v>
      </c>
      <c r="B25" t="s">
        <v>13</v>
      </c>
      <c r="C25" t="str">
        <f t="shared" si="8"/>
        <v>CAD</v>
      </c>
      <c r="D25">
        <f t="shared" si="7"/>
        <v>1.29619</v>
      </c>
      <c r="E25" t="s">
        <v>1178</v>
      </c>
      <c r="F25" t="s">
        <v>24</v>
      </c>
      <c r="G25" s="112">
        <f>[4]currenciesATR!$B15</f>
        <v>1.78311</v>
      </c>
      <c r="H25" s="112">
        <f>[4]currenciesATR!$C15</f>
        <v>2.5905999999999998E-2</v>
      </c>
      <c r="I25" s="139">
        <f t="shared" si="2"/>
        <v>55026.192147756112</v>
      </c>
      <c r="J25" s="114">
        <f t="shared" si="3"/>
        <v>4</v>
      </c>
      <c r="L25" t="s">
        <v>13</v>
      </c>
      <c r="M25" s="114">
        <f t="shared" si="4"/>
        <v>3</v>
      </c>
      <c r="N25" s="169">
        <f>G26</f>
        <v>1.5676300000000001</v>
      </c>
      <c r="O25" s="139">
        <f t="shared" si="5"/>
        <v>33481.284776999993</v>
      </c>
      <c r="P25" t="str">
        <f t="shared" si="0"/>
        <v>NZD</v>
      </c>
      <c r="Q25">
        <f t="shared" si="6"/>
        <v>1.4046324779121544</v>
      </c>
    </row>
    <row r="26" spans="1:17" x14ac:dyDescent="0.25">
      <c r="A26" t="s">
        <v>1170</v>
      </c>
      <c r="B26" t="s">
        <v>11</v>
      </c>
      <c r="C26" t="str">
        <f t="shared" si="8"/>
        <v>NZD</v>
      </c>
      <c r="D26">
        <f t="shared" si="7"/>
        <v>1.4046324779121544</v>
      </c>
      <c r="E26" t="s">
        <v>1175</v>
      </c>
      <c r="F26" t="s">
        <v>13</v>
      </c>
      <c r="G26" s="112">
        <f>[4]currenciesATR!$B16</f>
        <v>1.5676300000000001</v>
      </c>
      <c r="H26" s="112">
        <f>[4]currenciesATR!$C16</f>
        <v>1.0322E-2</v>
      </c>
      <c r="I26" s="139">
        <f t="shared" si="2"/>
        <v>44641.713036000001</v>
      </c>
      <c r="J26" s="114">
        <f t="shared" si="3"/>
        <v>4</v>
      </c>
      <c r="L26" t="s">
        <v>10</v>
      </c>
      <c r="M26" s="114">
        <f t="shared" si="4"/>
        <v>3</v>
      </c>
      <c r="N26" s="169">
        <f>G32</f>
        <v>1.1164700000000001</v>
      </c>
      <c r="O26" s="139">
        <f t="shared" si="5"/>
        <v>33494.100000000006</v>
      </c>
      <c r="P26" t="str">
        <f t="shared" si="0"/>
        <v>USD</v>
      </c>
      <c r="Q26">
        <f t="shared" si="6"/>
        <v>1</v>
      </c>
    </row>
    <row r="27" spans="1:17" x14ac:dyDescent="0.25">
      <c r="A27" t="s">
        <v>1171</v>
      </c>
      <c r="B27" t="s">
        <v>12</v>
      </c>
      <c r="C27" t="str">
        <f t="shared" si="8"/>
        <v>AUD</v>
      </c>
      <c r="D27">
        <f t="shared" si="7"/>
        <v>1.3393514860104736</v>
      </c>
      <c r="E27" t="s">
        <v>1170</v>
      </c>
      <c r="F27" t="s">
        <v>11</v>
      </c>
      <c r="G27" s="112">
        <f>[4]currenciesATR!$B17</f>
        <v>1.4949600000000001</v>
      </c>
      <c r="H27" s="112">
        <f>[4]currenciesATR!$C17</f>
        <v>9.5040000000000003E-3</v>
      </c>
      <c r="I27" s="139">
        <f t="shared" si="2"/>
        <v>44647.279392000004</v>
      </c>
      <c r="J27" s="114">
        <f t="shared" si="3"/>
        <v>4</v>
      </c>
      <c r="L27" t="s">
        <v>23</v>
      </c>
      <c r="M27" s="114">
        <f t="shared" si="4"/>
        <v>3</v>
      </c>
      <c r="N27" s="169">
        <f>G13</f>
        <v>1.84195</v>
      </c>
      <c r="O27" s="139">
        <f>N27*M27/Q27*10000</f>
        <v>41257.653855000004</v>
      </c>
      <c r="P27" t="str">
        <f t="shared" si="0"/>
        <v>AUD</v>
      </c>
      <c r="Q27">
        <f t="shared" si="6"/>
        <v>1.3393514860104736</v>
      </c>
    </row>
    <row r="28" spans="1:17" x14ac:dyDescent="0.25">
      <c r="A28" t="s">
        <v>1172</v>
      </c>
      <c r="B28" t="s">
        <v>5</v>
      </c>
      <c r="C28" t="str">
        <f t="shared" si="8"/>
        <v>CAD</v>
      </c>
      <c r="D28">
        <f t="shared" si="7"/>
        <v>1.29619</v>
      </c>
      <c r="E28" t="s">
        <v>1171</v>
      </c>
      <c r="F28" t="s">
        <v>12</v>
      </c>
      <c r="G28" s="112">
        <f>[4]currenciesATR!$B18</f>
        <v>1.4471700000000001</v>
      </c>
      <c r="H28" s="112">
        <f>[4]currenciesATR!$C18</f>
        <v>8.7615000000000002E-3</v>
      </c>
      <c r="I28" s="139">
        <f t="shared" si="2"/>
        <v>44659.193482436989</v>
      </c>
      <c r="J28" s="114">
        <f t="shared" si="3"/>
        <v>4</v>
      </c>
      <c r="L28" t="s">
        <v>24</v>
      </c>
      <c r="M28" s="114">
        <f t="shared" si="4"/>
        <v>3</v>
      </c>
      <c r="N28" s="169">
        <f>G25</f>
        <v>1.78311</v>
      </c>
      <c r="O28" s="139">
        <f t="shared" si="5"/>
        <v>41269.644110817091</v>
      </c>
      <c r="P28" t="str">
        <f t="shared" si="0"/>
        <v>CAD</v>
      </c>
      <c r="Q28">
        <f t="shared" si="6"/>
        <v>1.29619</v>
      </c>
    </row>
    <row r="29" spans="1:17" x14ac:dyDescent="0.25">
      <c r="A29" t="s">
        <v>1173</v>
      </c>
      <c r="B29" t="s">
        <v>18</v>
      </c>
      <c r="C29" t="str">
        <f t="shared" si="8"/>
        <v>JPY</v>
      </c>
      <c r="D29">
        <f t="shared" si="7"/>
        <v>102.21599999999999</v>
      </c>
      <c r="E29" t="s">
        <v>1172</v>
      </c>
      <c r="F29" t="s">
        <v>5</v>
      </c>
      <c r="G29" s="112">
        <f>[4]currenciesATR!$B19</f>
        <v>114.123</v>
      </c>
      <c r="H29" s="112">
        <f>[4]currenciesATR!$C19</f>
        <v>1.6774500000000001</v>
      </c>
      <c r="I29" s="139">
        <f t="shared" si="2"/>
        <v>44659.544494012684</v>
      </c>
      <c r="J29" s="114">
        <f t="shared" si="3"/>
        <v>4</v>
      </c>
      <c r="L29" t="s">
        <v>26</v>
      </c>
      <c r="M29" s="114">
        <f t="shared" si="4"/>
        <v>3</v>
      </c>
      <c r="N29" s="169">
        <f>G22</f>
        <v>1.33511</v>
      </c>
      <c r="O29" s="139">
        <f t="shared" si="5"/>
        <v>41270.363005017978</v>
      </c>
      <c r="P29" t="str">
        <f t="shared" si="0"/>
        <v>CHF</v>
      </c>
      <c r="Q29">
        <f t="shared" si="6"/>
        <v>0.97050999999999998</v>
      </c>
    </row>
    <row r="30" spans="1:17" x14ac:dyDescent="0.25">
      <c r="A30" t="s">
        <v>1174</v>
      </c>
      <c r="B30" t="s">
        <v>19</v>
      </c>
      <c r="C30" t="str">
        <f t="shared" si="8"/>
        <v>CHF</v>
      </c>
      <c r="D30">
        <f t="shared" si="7"/>
        <v>0.97050999999999998</v>
      </c>
      <c r="E30" t="s">
        <v>1173</v>
      </c>
      <c r="F30" t="s">
        <v>18</v>
      </c>
      <c r="G30" s="112">
        <f>[4]currenciesATR!$B20</f>
        <v>1.08362</v>
      </c>
      <c r="H30" s="112">
        <f>[4]currenciesATR!$C20</f>
        <v>7.3755000000000001E-3</v>
      </c>
      <c r="I30" s="139">
        <f t="shared" si="2"/>
        <v>44661.878805988606</v>
      </c>
      <c r="J30" s="114">
        <f t="shared" si="3"/>
        <v>4</v>
      </c>
      <c r="L30" t="s">
        <v>6</v>
      </c>
      <c r="M30" s="114">
        <f t="shared" si="4"/>
        <v>3</v>
      </c>
      <c r="N30" s="169">
        <f>G24</f>
        <v>140.61000000000001</v>
      </c>
      <c r="O30" s="139">
        <f t="shared" si="5"/>
        <v>41268.490255928627</v>
      </c>
      <c r="P30" t="str">
        <f t="shared" si="0"/>
        <v>JPY</v>
      </c>
      <c r="Q30">
        <f t="shared" si="6"/>
        <v>102.21599999999999</v>
      </c>
    </row>
    <row r="31" spans="1:17" x14ac:dyDescent="0.25">
      <c r="A31" t="s">
        <v>1176</v>
      </c>
      <c r="B31" t="s">
        <v>10</v>
      </c>
      <c r="C31" t="str">
        <f t="shared" si="8"/>
        <v>GBP</v>
      </c>
      <c r="D31">
        <f t="shared" si="7"/>
        <v>0.72689210013665573</v>
      </c>
      <c r="E31" t="s">
        <v>1174</v>
      </c>
      <c r="F31" t="s">
        <v>19</v>
      </c>
      <c r="G31" s="112">
        <f>[4]currenciesATR!$B21</f>
        <v>0.81140000000000001</v>
      </c>
      <c r="H31" s="112">
        <f>[4]currenciesATR!$C21</f>
        <v>9.6319999999999999E-3</v>
      </c>
      <c r="I31" s="139">
        <f t="shared" si="2"/>
        <v>44650.368320000001</v>
      </c>
      <c r="J31" s="114">
        <f t="shared" si="3"/>
        <v>4</v>
      </c>
      <c r="L31" t="s">
        <v>25</v>
      </c>
      <c r="M31" s="114">
        <f t="shared" si="4"/>
        <v>3</v>
      </c>
      <c r="N31" s="169">
        <f>G21</f>
        <v>1.9312499999999999</v>
      </c>
      <c r="O31" s="139">
        <f t="shared" si="5"/>
        <v>41247.444374999992</v>
      </c>
      <c r="P31" t="str">
        <f t="shared" si="0"/>
        <v>NZD</v>
      </c>
      <c r="Q31">
        <f t="shared" si="6"/>
        <v>1.4046324779121544</v>
      </c>
    </row>
    <row r="32" spans="1:17" x14ac:dyDescent="0.25">
      <c r="A32" t="s">
        <v>1168</v>
      </c>
      <c r="B32" t="s">
        <v>3</v>
      </c>
      <c r="C32" t="str">
        <f t="shared" si="8"/>
        <v>USD</v>
      </c>
      <c r="D32">
        <f t="shared" si="7"/>
        <v>1</v>
      </c>
      <c r="E32" t="s">
        <v>1176</v>
      </c>
      <c r="F32" t="s">
        <v>10</v>
      </c>
      <c r="G32" s="112">
        <f>[4]currenciesATR!$B22</f>
        <v>1.1164700000000001</v>
      </c>
      <c r="H32" s="112">
        <f>[4]currenciesATR!$C22</f>
        <v>8.2284999999999997E-3</v>
      </c>
      <c r="I32" s="139">
        <f t="shared" si="2"/>
        <v>44658.8</v>
      </c>
      <c r="J32" s="114">
        <f t="shared" si="3"/>
        <v>4</v>
      </c>
      <c r="L32" t="s">
        <v>14</v>
      </c>
      <c r="M32" s="114">
        <f t="shared" si="4"/>
        <v>3</v>
      </c>
      <c r="N32" s="169">
        <f>G23</f>
        <v>1.3757200000000001</v>
      </c>
      <c r="O32" s="139">
        <f t="shared" si="5"/>
        <v>41271.599999999999</v>
      </c>
      <c r="P32" t="str">
        <f t="shared" si="0"/>
        <v>USD</v>
      </c>
      <c r="Q32">
        <f t="shared" si="6"/>
        <v>1</v>
      </c>
    </row>
    <row r="33" spans="1:17" x14ac:dyDescent="0.25">
      <c r="A33" t="s">
        <v>1184</v>
      </c>
      <c r="B33" t="s">
        <v>2</v>
      </c>
      <c r="C33" t="str">
        <f t="shared" si="8"/>
        <v>JPY</v>
      </c>
      <c r="D33">
        <f t="shared" si="7"/>
        <v>102.21599999999999</v>
      </c>
      <c r="E33" t="s">
        <v>1168</v>
      </c>
      <c r="F33" t="s">
        <v>3</v>
      </c>
      <c r="G33" s="112">
        <f>[4]currenciesATR!$B23</f>
        <v>78.838999999999999</v>
      </c>
      <c r="H33" s="112">
        <f>[4]currenciesATR!$C23</f>
        <v>1.0526</v>
      </c>
      <c r="I33" s="139">
        <f t="shared" si="2"/>
        <v>46277.882131955863</v>
      </c>
      <c r="J33" s="114">
        <f t="shared" si="3"/>
        <v>6</v>
      </c>
      <c r="L33" t="s">
        <v>29</v>
      </c>
      <c r="M33" s="114">
        <f t="shared" si="4"/>
        <v>5</v>
      </c>
      <c r="N33" s="169">
        <f>G18</f>
        <v>0.92279</v>
      </c>
      <c r="O33" s="139">
        <f t="shared" si="5"/>
        <v>35596.247463720596</v>
      </c>
      <c r="P33" t="str">
        <f t="shared" si="0"/>
        <v>CAD</v>
      </c>
      <c r="Q33">
        <f t="shared" si="6"/>
        <v>1.29619</v>
      </c>
    </row>
    <row r="34" spans="1:17" x14ac:dyDescent="0.25">
      <c r="A34" t="s">
        <v>1169</v>
      </c>
      <c r="B34" t="s">
        <v>4</v>
      </c>
      <c r="C34" t="str">
        <f t="shared" si="8"/>
        <v>JPY</v>
      </c>
      <c r="D34">
        <f t="shared" si="7"/>
        <v>102.21599999999999</v>
      </c>
      <c r="E34" t="s">
        <v>1184</v>
      </c>
      <c r="F34" t="s">
        <v>2</v>
      </c>
      <c r="G34" s="112">
        <f>[4]currenciesATR!$B24</f>
        <v>72.774000000000001</v>
      </c>
      <c r="H34" s="112">
        <f>[4]currenciesATR!$C24</f>
        <v>1.0649500000000001</v>
      </c>
      <c r="I34" s="139">
        <f t="shared" si="2"/>
        <v>49837.40314627847</v>
      </c>
      <c r="J34" s="114">
        <f t="shared" si="3"/>
        <v>7</v>
      </c>
      <c r="L34" t="s">
        <v>28</v>
      </c>
      <c r="M34" s="114">
        <f t="shared" si="4"/>
        <v>5</v>
      </c>
      <c r="N34" s="169">
        <f>G20</f>
        <v>0.69086000000000003</v>
      </c>
      <c r="O34" s="139">
        <f t="shared" si="5"/>
        <v>35592.626557170966</v>
      </c>
      <c r="P34" t="str">
        <f t="shared" si="0"/>
        <v>CHF</v>
      </c>
      <c r="Q34">
        <f t="shared" si="6"/>
        <v>0.97050999999999998</v>
      </c>
    </row>
    <row r="35" spans="1:17" x14ac:dyDescent="0.25">
      <c r="A35" t="s">
        <v>1185</v>
      </c>
      <c r="B35" t="s">
        <v>17</v>
      </c>
      <c r="C35" t="str">
        <f t="shared" si="8"/>
        <v>JPY</v>
      </c>
      <c r="D35">
        <f t="shared" si="7"/>
        <v>102.21599999999999</v>
      </c>
      <c r="E35" t="s">
        <v>1169</v>
      </c>
      <c r="F35" t="s">
        <v>4</v>
      </c>
      <c r="G35" s="112">
        <f>[4]currenciesATR!$B25</f>
        <v>105.29300000000001</v>
      </c>
      <c r="H35" s="112">
        <f>[4]currenciesATR!$C25</f>
        <v>1.2881</v>
      </c>
      <c r="I35" s="139">
        <f t="shared" si="2"/>
        <v>51505.145965406591</v>
      </c>
      <c r="J35" s="114">
        <f t="shared" si="3"/>
        <v>5</v>
      </c>
      <c r="L35" t="s">
        <v>2</v>
      </c>
      <c r="M35" s="114">
        <f t="shared" si="4"/>
        <v>5</v>
      </c>
      <c r="N35" s="169">
        <f>G34</f>
        <v>72.774000000000001</v>
      </c>
      <c r="O35" s="139">
        <f t="shared" si="5"/>
        <v>35598.145104484625</v>
      </c>
      <c r="P35" t="str">
        <f t="shared" si="0"/>
        <v>JPY</v>
      </c>
      <c r="Q35">
        <f t="shared" si="6"/>
        <v>102.21599999999999</v>
      </c>
    </row>
    <row r="36" spans="1:17" x14ac:dyDescent="0.25">
      <c r="A36" t="s">
        <v>1187</v>
      </c>
      <c r="B36" t="s">
        <v>16</v>
      </c>
      <c r="C36" t="str">
        <f t="shared" si="8"/>
        <v>USD</v>
      </c>
      <c r="D36">
        <f t="shared" si="7"/>
        <v>1</v>
      </c>
      <c r="E36" t="s">
        <v>1185</v>
      </c>
      <c r="F36" t="s">
        <v>17</v>
      </c>
      <c r="G36" s="112">
        <f>[4]currenciesATR!$B26</f>
        <v>0.71192999999999995</v>
      </c>
      <c r="H36" s="112">
        <f>[4]currenciesATR!$C26</f>
        <v>5.0670000000000003E-3</v>
      </c>
      <c r="I36" s="139">
        <f t="shared" si="2"/>
        <v>49835.1</v>
      </c>
      <c r="J36" s="114">
        <f t="shared" si="3"/>
        <v>7</v>
      </c>
      <c r="L36" t="s">
        <v>17</v>
      </c>
      <c r="M36" s="114">
        <f t="shared" si="4"/>
        <v>5</v>
      </c>
      <c r="N36" s="169">
        <f>G36</f>
        <v>0.71192999999999995</v>
      </c>
      <c r="O36" s="139">
        <f t="shared" si="5"/>
        <v>35596.499999999993</v>
      </c>
      <c r="P36" t="str">
        <f t="shared" si="0"/>
        <v>USD</v>
      </c>
      <c r="Q36">
        <f t="shared" si="6"/>
        <v>1</v>
      </c>
    </row>
    <row r="37" spans="1:17" x14ac:dyDescent="0.25">
      <c r="A37" t="s">
        <v>1186</v>
      </c>
      <c r="B37" t="s">
        <v>15</v>
      </c>
      <c r="C37" t="str">
        <f t="shared" si="8"/>
        <v>CHF</v>
      </c>
      <c r="D37">
        <f t="shared" si="7"/>
        <v>0.97050999999999998</v>
      </c>
      <c r="E37" t="s">
        <v>1187</v>
      </c>
      <c r="F37" t="s">
        <v>16</v>
      </c>
      <c r="G37" s="112">
        <f>[4]currenciesATR!$B27</f>
        <v>0.97050999999999998</v>
      </c>
      <c r="H37" s="112">
        <f>[4]currenciesATR!$C27</f>
        <v>5.5890000000000002E-3</v>
      </c>
      <c r="I37" s="139">
        <f t="shared" si="2"/>
        <v>50000</v>
      </c>
      <c r="J37" s="114">
        <f t="shared" si="3"/>
        <v>5</v>
      </c>
      <c r="L37" t="s">
        <v>15</v>
      </c>
      <c r="M37" s="114">
        <f t="shared" si="4"/>
        <v>4</v>
      </c>
      <c r="N37" s="169">
        <f>G38</f>
        <v>1.29619</v>
      </c>
      <c r="O37" s="139">
        <f t="shared" si="5"/>
        <v>40000</v>
      </c>
      <c r="P37" t="str">
        <f t="shared" si="0"/>
        <v>CAD</v>
      </c>
      <c r="Q37">
        <f t="shared" si="6"/>
        <v>1.29619</v>
      </c>
    </row>
    <row r="38" spans="1:17" x14ac:dyDescent="0.25">
      <c r="A38" t="s">
        <v>1188</v>
      </c>
      <c r="B38" t="s">
        <v>8</v>
      </c>
      <c r="C38" t="str">
        <f t="shared" si="8"/>
        <v>CAD</v>
      </c>
      <c r="D38">
        <f t="shared" si="7"/>
        <v>1.29619</v>
      </c>
      <c r="E38" t="s">
        <v>1186</v>
      </c>
      <c r="F38" t="s">
        <v>15</v>
      </c>
      <c r="G38" s="112">
        <f>[4]currenciesATR!$B28</f>
        <v>1.29619</v>
      </c>
      <c r="H38" s="112">
        <f>[4]currenciesATR!$C28</f>
        <v>7.1454999999999999E-3</v>
      </c>
      <c r="I38" s="139">
        <f t="shared" si="2"/>
        <v>50000</v>
      </c>
      <c r="J38" s="114">
        <f t="shared" si="3"/>
        <v>5</v>
      </c>
      <c r="L38" t="s">
        <v>16</v>
      </c>
      <c r="M38" s="114">
        <f t="shared" si="4"/>
        <v>4</v>
      </c>
      <c r="N38" s="169">
        <f>G37</f>
        <v>0.97050999999999998</v>
      </c>
      <c r="O38" s="139">
        <f t="shared" si="5"/>
        <v>40000</v>
      </c>
      <c r="P38" t="str">
        <f t="shared" si="0"/>
        <v>CHF</v>
      </c>
      <c r="Q38">
        <f t="shared" si="6"/>
        <v>0.97050999999999998</v>
      </c>
    </row>
    <row r="39" spans="1:17" x14ac:dyDescent="0.25">
      <c r="A39" t="s">
        <v>1214</v>
      </c>
      <c r="B39" t="s">
        <v>29</v>
      </c>
      <c r="C39" t="str">
        <f t="shared" si="8"/>
        <v>JPY</v>
      </c>
      <c r="D39">
        <f t="shared" si="7"/>
        <v>102.21599999999999</v>
      </c>
      <c r="E39" t="s">
        <v>1188</v>
      </c>
      <c r="F39" t="s">
        <v>8</v>
      </c>
      <c r="G39" s="112">
        <f>[4]currenciesATR!$B29</f>
        <v>102.21599999999999</v>
      </c>
      <c r="H39" s="112">
        <f>[4]currenciesATR!$C29</f>
        <v>1.0178499999999999</v>
      </c>
      <c r="I39" s="139">
        <f t="shared" si="2"/>
        <v>50000</v>
      </c>
      <c r="J39" s="114">
        <f t="shared" si="3"/>
        <v>5</v>
      </c>
      <c r="L39" t="s">
        <v>8</v>
      </c>
      <c r="M39" s="114">
        <f t="shared" si="4"/>
        <v>4</v>
      </c>
      <c r="N39" s="169">
        <f>G39</f>
        <v>102.21599999999999</v>
      </c>
      <c r="O39" s="139">
        <f t="shared" si="5"/>
        <v>40000</v>
      </c>
      <c r="P39" t="str">
        <f t="shared" si="0"/>
        <v>JPY</v>
      </c>
      <c r="Q39">
        <f t="shared" si="6"/>
        <v>102.21599999999999</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102.21599999999999</v>
      </c>
      <c r="O53" s="140">
        <f t="shared" si="10"/>
        <v>14147.687250528294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102.21599999999999</v>
      </c>
      <c r="O70" s="140">
        <f t="shared" si="10"/>
        <v>435.61673319245523</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1.29619</v>
      </c>
      <c r="O93" s="140">
        <f t="shared" si="14"/>
        <v>270.79363364938786</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0.89568013471029218</v>
      </c>
      <c r="O116" s="140">
        <f t="shared" si="17"/>
        <v>10852.088400000001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1.3393514860104736</v>
      </c>
      <c r="O117" s="140">
        <f t="shared" si="17"/>
        <v>6299.3173100000004</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102.21599999999999</v>
      </c>
      <c r="O118" s="140">
        <f t="shared" si="17"/>
        <v>489.16020975189798</v>
      </c>
      <c r="P118" s="114">
        <f t="shared" si="18"/>
        <v>20</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0.89568013471029218</v>
      </c>
      <c r="O119" s="140">
        <f t="shared" si="17"/>
        <v>4326.32125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0.89568013471029218</v>
      </c>
      <c r="O120" s="140">
        <f t="shared" si="17"/>
        <v>1256.0287500000002</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0.89568013471029218</v>
      </c>
      <c r="O121" s="140">
        <f t="shared" si="17"/>
        <v>1479.32275</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0.89568013471029218</v>
      </c>
      <c r="O122" s="140">
        <f t="shared" si="17"/>
        <v>7229.143250000001</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1.29619</v>
      </c>
      <c r="O123" s="140">
        <f t="shared" si="17"/>
        <v>1157.2377506384096</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0.89568013471029218</v>
      </c>
      <c r="O125" s="140">
        <f t="shared" si="17"/>
        <v>5805.6440000000002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0.89568013471029218</v>
      </c>
      <c r="O127" s="140">
        <f t="shared" si="17"/>
        <v>679.93023000000005</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0.89568013471029218</v>
      </c>
      <c r="O128" s="140">
        <f t="shared" si="17"/>
        <v>3237.7630000000004</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0.89568013471029218</v>
      </c>
      <c r="O129" s="140">
        <f t="shared" si="17"/>
        <v>543.72089000000005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0.72689210013665573</v>
      </c>
      <c r="O130" s="140">
        <f t="shared" si="17"/>
        <v>2063.58</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1.3393514860104736</v>
      </c>
      <c r="O132" s="140">
        <f t="shared" si="17"/>
        <v>559.97250000000008</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1.3393514860104736</v>
      </c>
      <c r="O135" s="140">
        <f t="shared" si="17"/>
        <v>746.63000000000011</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1.3393514860104736</v>
      </c>
      <c r="O136" s="140">
        <f t="shared" si="17"/>
        <v>2426.5475000000001</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0.89568013471029218</v>
      </c>
      <c r="O137" s="140">
        <f t="shared" si="17"/>
        <v>12560.2875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0.89568013471029218</v>
      </c>
      <c r="O138" s="140">
        <f t="shared" ref="O138:O169" si="21">M138/N138</f>
        <v>418.67625000000004</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102.21599999999999</v>
      </c>
      <c r="O140" s="140">
        <f t="shared" si="21"/>
        <v>4891.6020975189795</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0.72689210013665573</v>
      </c>
      <c r="O141" s="140">
        <f t="shared" si="21"/>
        <v>5863.3186399999995</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0.72689210013665573</v>
      </c>
      <c r="O142" s="140">
        <f t="shared" si="21"/>
        <v>5416.20964</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0.72689210013665573</v>
      </c>
      <c r="O143" s="140">
        <f t="shared" si="21"/>
        <v>422.34604000000002</v>
      </c>
      <c r="P143" s="114">
        <f t="shared" si="19"/>
        <v>24</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0.97050999999999998</v>
      </c>
      <c r="O145" s="140">
        <f t="shared" si="21"/>
        <v>621.32280965677842</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0.89568013471029218</v>
      </c>
      <c r="O148" s="140">
        <f t="shared" si="21"/>
        <v>611.82556000000011</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102.21599999999999</v>
      </c>
      <c r="O150" s="140">
        <f t="shared" si="21"/>
        <v>12491.977772560069</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0.72689210013665573</v>
      </c>
      <c r="O151" s="140">
        <f t="shared" si="21"/>
        <v>2424.0186399999998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1.29619</v>
      </c>
      <c r="O163" s="140">
        <f t="shared" si="21"/>
        <v>4545.6298845076726</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0.89568013471029218</v>
      </c>
      <c r="O164" s="140">
        <f t="shared" si="21"/>
        <v>7746.0688600000003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0.72689210013665573</v>
      </c>
      <c r="O165" s="140">
        <f t="shared" si="21"/>
        <v>1650.864</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0.97050999999999998</v>
      </c>
      <c r="O166" s="140">
        <f t="shared" si="21"/>
        <v>8821.1352793891874</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0.89568013471029218</v>
      </c>
      <c r="O167" s="140">
        <f t="shared" si="21"/>
        <v>837.35250000000008</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0.89568013471029218</v>
      </c>
      <c r="O168" s="140">
        <f t="shared" si="21"/>
        <v>3544.7922500000004</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0.89568013471029218</v>
      </c>
      <c r="O169" s="140">
        <f t="shared" si="21"/>
        <v>1755.0908400000001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0.89568013471029218</v>
      </c>
      <c r="O171" s="140">
        <f t="shared" si="24"/>
        <v>29621.065570000002</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1.3393514860104736</v>
      </c>
      <c r="O172" s="140">
        <f t="shared" si="24"/>
        <v>1791.9120000000003</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87" t="s">
        <v>37</v>
      </c>
      <c r="B2" s="287"/>
      <c r="C2" s="6"/>
      <c r="D2" s="288">
        <v>41080</v>
      </c>
      <c r="E2" s="288"/>
      <c r="F2" s="289"/>
      <c r="G2" s="289"/>
      <c r="H2" s="289"/>
      <c r="I2" s="289"/>
      <c r="J2" s="289"/>
      <c r="K2" s="289"/>
      <c r="L2" s="289"/>
      <c r="M2" s="289"/>
      <c r="N2" s="289"/>
      <c r="O2" s="289"/>
      <c r="P2" s="289"/>
      <c r="Q2" s="289"/>
      <c r="R2" s="289"/>
      <c r="S2" s="289"/>
    </row>
    <row r="3" spans="1:58" ht="15.75" x14ac:dyDescent="0.25">
      <c r="A3" s="287" t="s">
        <v>38</v>
      </c>
      <c r="B3" s="287"/>
      <c r="D3" s="290" t="s">
        <v>39</v>
      </c>
      <c r="E3" s="290"/>
      <c r="F3" s="290"/>
      <c r="G3" s="8"/>
      <c r="H3" s="8"/>
      <c r="I3" s="8"/>
      <c r="J3" s="8"/>
      <c r="K3" s="8"/>
      <c r="L3" s="8"/>
      <c r="M3" s="8"/>
      <c r="N3" s="8"/>
      <c r="O3" s="8"/>
      <c r="P3" s="8"/>
      <c r="Q3" s="8"/>
      <c r="R3" s="8"/>
      <c r="S3" s="8"/>
    </row>
    <row r="4" spans="1:58" ht="15.75" x14ac:dyDescent="0.25">
      <c r="A4" s="287" t="s">
        <v>40</v>
      </c>
      <c r="B4" s="287"/>
      <c r="D4" s="9">
        <v>1</v>
      </c>
      <c r="E4" s="9">
        <v>2</v>
      </c>
      <c r="F4" s="9">
        <v>3</v>
      </c>
      <c r="G4" s="10"/>
      <c r="H4" s="11"/>
      <c r="I4" s="11"/>
      <c r="J4" s="11"/>
      <c r="K4" s="11"/>
      <c r="L4" s="11"/>
      <c r="M4" s="11"/>
      <c r="N4" s="11"/>
      <c r="O4" s="11"/>
      <c r="P4" s="11"/>
      <c r="Q4" s="11"/>
      <c r="R4" s="11"/>
      <c r="S4" s="11"/>
    </row>
    <row r="5" spans="1:58" x14ac:dyDescent="0.25">
      <c r="A5" s="287" t="s">
        <v>41</v>
      </c>
      <c r="B5" s="287"/>
      <c r="D5" s="12" t="s">
        <v>42</v>
      </c>
      <c r="E5" s="12" t="s">
        <v>43</v>
      </c>
      <c r="F5" s="12" t="s">
        <v>43</v>
      </c>
      <c r="G5" s="13"/>
      <c r="H5" s="292" t="s">
        <v>44</v>
      </c>
      <c r="I5" s="293"/>
      <c r="J5" s="293"/>
      <c r="K5" s="293"/>
      <c r="L5" s="293"/>
      <c r="M5" s="293"/>
      <c r="N5" s="293"/>
      <c r="O5" s="293"/>
      <c r="P5" s="293"/>
      <c r="Q5" s="293"/>
      <c r="R5" s="293"/>
      <c r="S5" s="294"/>
    </row>
    <row r="6" spans="1:58" x14ac:dyDescent="0.25">
      <c r="A6" s="14"/>
      <c r="B6" s="14"/>
      <c r="C6" s="15"/>
      <c r="D6" s="16"/>
      <c r="E6" s="16" t="s">
        <v>45</v>
      </c>
      <c r="F6" s="16" t="s">
        <v>46</v>
      </c>
      <c r="G6" s="17"/>
      <c r="H6" s="295" t="s">
        <v>47</v>
      </c>
      <c r="I6" s="296"/>
      <c r="J6" s="297"/>
      <c r="K6" s="298" t="s">
        <v>48</v>
      </c>
      <c r="L6" s="299"/>
      <c r="M6" s="300"/>
      <c r="N6" s="301" t="s">
        <v>49</v>
      </c>
      <c r="O6" s="302"/>
      <c r="P6" s="303"/>
      <c r="Q6" s="304" t="s">
        <v>50</v>
      </c>
      <c r="R6" s="305"/>
      <c r="S6" s="306"/>
    </row>
    <row r="7" spans="1:58" x14ac:dyDescent="0.25">
      <c r="A7" s="18"/>
      <c r="B7" s="18"/>
      <c r="C7" s="15"/>
      <c r="D7" s="19"/>
      <c r="E7" s="20"/>
      <c r="F7" s="21"/>
      <c r="G7" s="21"/>
      <c r="H7" s="291" t="s">
        <v>51</v>
      </c>
      <c r="I7" s="291"/>
      <c r="J7" s="291"/>
      <c r="K7" s="291"/>
      <c r="L7" s="291"/>
      <c r="M7" s="291"/>
      <c r="N7" s="291"/>
      <c r="O7" s="291"/>
      <c r="P7" s="291"/>
      <c r="Q7" s="291"/>
      <c r="R7" s="291"/>
      <c r="S7" s="291"/>
      <c r="U7" s="291" t="s">
        <v>52</v>
      </c>
      <c r="V7" s="291"/>
      <c r="W7" s="291"/>
      <c r="X7" s="291"/>
      <c r="Y7" s="291"/>
      <c r="Z7" s="291"/>
      <c r="AA7" s="291"/>
      <c r="AB7" s="291"/>
      <c r="AC7" s="291"/>
      <c r="AD7" s="291"/>
      <c r="AE7" s="291"/>
      <c r="AF7" s="291"/>
      <c r="AU7" s="291" t="s">
        <v>53</v>
      </c>
      <c r="AV7" s="291"/>
      <c r="AW7" s="291"/>
      <c r="AX7" s="291"/>
      <c r="AY7" s="291"/>
      <c r="AZ7" s="291"/>
      <c r="BA7" s="291"/>
      <c r="BB7" s="291"/>
      <c r="BC7" s="291"/>
      <c r="BD7" s="291"/>
      <c r="BE7" s="291"/>
      <c r="BF7" s="291"/>
    </row>
    <row r="8" spans="1:58" x14ac:dyDescent="0.25">
      <c r="A8" s="307" t="s">
        <v>54</v>
      </c>
      <c r="B8" s="307"/>
      <c r="D8" s="308" t="s">
        <v>55</v>
      </c>
      <c r="E8" s="308"/>
      <c r="F8" s="309"/>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1" t="s">
        <v>51</v>
      </c>
      <c r="I35" s="291"/>
      <c r="J35" s="291"/>
      <c r="K35" s="291"/>
      <c r="L35" s="291"/>
      <c r="M35" s="291"/>
      <c r="N35" s="291"/>
      <c r="O35" s="291"/>
      <c r="P35" s="291"/>
      <c r="Q35" s="291"/>
      <c r="R35" s="291"/>
      <c r="S35" s="291"/>
      <c r="U35" s="291" t="s">
        <v>52</v>
      </c>
      <c r="V35" s="291"/>
      <c r="W35" s="291"/>
      <c r="X35" s="291"/>
      <c r="Y35" s="291"/>
      <c r="Z35" s="291"/>
      <c r="AA35" s="291"/>
      <c r="AB35" s="291"/>
      <c r="AC35" s="291"/>
      <c r="AD35" s="291"/>
      <c r="AE35" s="291"/>
      <c r="AF35" s="291"/>
      <c r="AH35" s="291" t="s">
        <v>114</v>
      </c>
      <c r="AI35" s="291"/>
      <c r="AJ35" s="291"/>
      <c r="AK35" s="291"/>
      <c r="AL35" s="291"/>
      <c r="AM35" s="291"/>
      <c r="AN35" s="291"/>
      <c r="AO35" s="291"/>
      <c r="AP35" s="291"/>
      <c r="AQ35" s="291"/>
      <c r="AR35" s="291"/>
      <c r="AS35" s="291"/>
      <c r="AU35" s="291" t="s">
        <v>53</v>
      </c>
      <c r="AV35" s="291"/>
      <c r="AW35" s="291"/>
      <c r="AX35" s="291"/>
      <c r="AY35" s="291"/>
      <c r="AZ35" s="291"/>
      <c r="BA35" s="291"/>
      <c r="BB35" s="291"/>
      <c r="BC35" s="291"/>
      <c r="BD35" s="291"/>
      <c r="BE35" s="291"/>
      <c r="BF35" s="291"/>
    </row>
    <row r="36" spans="1:58" x14ac:dyDescent="0.25">
      <c r="A36" s="307" t="s">
        <v>115</v>
      </c>
      <c r="B36" s="307"/>
      <c r="D36" s="308" t="s">
        <v>116</v>
      </c>
      <c r="E36" s="308"/>
      <c r="F36" s="309"/>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1" t="s">
        <v>51</v>
      </c>
      <c r="I47" s="291"/>
      <c r="J47" s="291"/>
      <c r="K47" s="291"/>
      <c r="L47" s="291"/>
      <c r="M47" s="291"/>
      <c r="N47" s="291"/>
      <c r="O47" s="291"/>
      <c r="P47" s="291"/>
      <c r="Q47" s="291"/>
      <c r="R47" s="291"/>
      <c r="S47" s="291"/>
      <c r="U47" s="291" t="s">
        <v>52</v>
      </c>
      <c r="V47" s="291"/>
      <c r="W47" s="291"/>
      <c r="X47" s="291"/>
      <c r="Y47" s="291"/>
      <c r="Z47" s="291"/>
      <c r="AA47" s="291"/>
      <c r="AB47" s="291"/>
      <c r="AC47" s="291"/>
      <c r="AD47" s="291"/>
      <c r="AE47" s="291"/>
      <c r="AF47" s="291"/>
      <c r="AH47" s="291" t="s">
        <v>114</v>
      </c>
      <c r="AI47" s="291"/>
      <c r="AJ47" s="291"/>
      <c r="AK47" s="291"/>
      <c r="AL47" s="291"/>
      <c r="AM47" s="291"/>
      <c r="AN47" s="291"/>
      <c r="AO47" s="291"/>
      <c r="AP47" s="291"/>
      <c r="AQ47" s="291"/>
      <c r="AR47" s="291"/>
      <c r="AS47" s="291"/>
      <c r="AU47" s="291" t="s">
        <v>53</v>
      </c>
      <c r="AV47" s="291"/>
      <c r="AW47" s="291"/>
      <c r="AX47" s="291"/>
      <c r="AY47" s="291"/>
      <c r="AZ47" s="291"/>
      <c r="BA47" s="291"/>
      <c r="BB47" s="291"/>
      <c r="BC47" s="291"/>
      <c r="BD47" s="291"/>
      <c r="BE47" s="291"/>
      <c r="BF47" s="291"/>
    </row>
    <row r="48" spans="1:58" x14ac:dyDescent="0.25">
      <c r="A48" s="307" t="s">
        <v>133</v>
      </c>
      <c r="B48" s="307"/>
      <c r="C48" s="14"/>
      <c r="D48" s="308" t="s">
        <v>134</v>
      </c>
      <c r="E48" s="308"/>
      <c r="F48" s="309"/>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1" t="s">
        <v>168</v>
      </c>
      <c r="I65" s="291"/>
      <c r="J65" s="291"/>
      <c r="K65" s="291"/>
      <c r="L65" s="291"/>
      <c r="M65" s="291"/>
      <c r="N65" s="291"/>
      <c r="O65" s="291"/>
      <c r="P65" s="291"/>
      <c r="Q65" s="291"/>
      <c r="R65" s="291"/>
      <c r="S65" s="291"/>
      <c r="U65" s="310" t="s">
        <v>51</v>
      </c>
      <c r="V65" s="310"/>
      <c r="W65" s="310"/>
      <c r="X65" s="310"/>
      <c r="Y65" s="310"/>
      <c r="Z65" s="310"/>
      <c r="AA65" s="310"/>
      <c r="AB65" s="310"/>
      <c r="AC65" s="310"/>
      <c r="AD65" s="310"/>
      <c r="AE65" s="310"/>
      <c r="AF65" s="310"/>
      <c r="AH65" s="291" t="s">
        <v>52</v>
      </c>
      <c r="AI65" s="291"/>
      <c r="AJ65" s="291"/>
      <c r="AK65" s="291"/>
      <c r="AL65" s="291"/>
      <c r="AM65" s="291"/>
      <c r="AN65" s="291"/>
      <c r="AO65" s="291"/>
      <c r="AP65" s="291"/>
      <c r="AQ65" s="291"/>
      <c r="AR65" s="291"/>
      <c r="AS65" s="291"/>
      <c r="AU65" s="291" t="s">
        <v>53</v>
      </c>
      <c r="AV65" s="291"/>
      <c r="AW65" s="291"/>
      <c r="AX65" s="291"/>
      <c r="AY65" s="291"/>
      <c r="AZ65" s="291"/>
      <c r="BA65" s="291"/>
      <c r="BB65" s="291"/>
      <c r="BC65" s="291"/>
      <c r="BD65" s="291"/>
      <c r="BE65" s="291"/>
      <c r="BF65" s="291"/>
    </row>
    <row r="66" spans="1:58" x14ac:dyDescent="0.25">
      <c r="A66" s="311" t="s">
        <v>169</v>
      </c>
      <c r="B66" s="311"/>
      <c r="D66" s="312" t="s">
        <v>170</v>
      </c>
      <c r="E66" s="312"/>
      <c r="F66" s="31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1" t="s">
        <v>168</v>
      </c>
      <c r="I72" s="291"/>
      <c r="J72" s="291"/>
      <c r="K72" s="291"/>
      <c r="L72" s="291"/>
      <c r="M72" s="291"/>
      <c r="N72" s="291"/>
      <c r="O72" s="291"/>
      <c r="P72" s="291"/>
      <c r="Q72" s="291"/>
      <c r="R72" s="291"/>
      <c r="S72" s="291"/>
      <c r="U72" s="310" t="s">
        <v>51</v>
      </c>
      <c r="V72" s="310"/>
      <c r="W72" s="310"/>
      <c r="X72" s="310"/>
      <c r="Y72" s="310"/>
      <c r="Z72" s="310"/>
      <c r="AA72" s="310"/>
      <c r="AB72" s="310"/>
      <c r="AC72" s="310"/>
      <c r="AD72" s="310"/>
      <c r="AE72" s="310"/>
      <c r="AF72" s="310"/>
      <c r="AH72" s="291" t="s">
        <v>52</v>
      </c>
      <c r="AI72" s="291"/>
      <c r="AJ72" s="291"/>
      <c r="AK72" s="291"/>
      <c r="AL72" s="291"/>
      <c r="AM72" s="291"/>
      <c r="AN72" s="291"/>
      <c r="AO72" s="291"/>
      <c r="AP72" s="291"/>
      <c r="AQ72" s="291"/>
      <c r="AR72" s="291"/>
      <c r="AS72" s="291"/>
      <c r="AU72" s="291" t="s">
        <v>53</v>
      </c>
      <c r="AV72" s="291"/>
      <c r="AW72" s="291"/>
      <c r="AX72" s="291"/>
      <c r="AY72" s="291"/>
      <c r="AZ72" s="291"/>
      <c r="BA72" s="291"/>
      <c r="BB72" s="291"/>
      <c r="BC72" s="291"/>
      <c r="BD72" s="291"/>
      <c r="BE72" s="291"/>
      <c r="BF72" s="291"/>
    </row>
    <row r="73" spans="1:58" x14ac:dyDescent="0.25">
      <c r="A73" s="314" t="s">
        <v>182</v>
      </c>
      <c r="B73" s="314"/>
      <c r="D73" s="314" t="s">
        <v>170</v>
      </c>
      <c r="E73" s="314"/>
      <c r="F73" s="31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1" t="s">
        <v>195</v>
      </c>
      <c r="I80" s="291"/>
      <c r="J80" s="291"/>
      <c r="K80" s="291"/>
      <c r="L80" s="291"/>
      <c r="M80" s="291"/>
      <c r="N80" s="291"/>
      <c r="O80" s="291"/>
      <c r="P80" s="291"/>
      <c r="Q80" s="291"/>
      <c r="R80" s="291"/>
      <c r="S80" s="291"/>
      <c r="U80" s="310" t="s">
        <v>51</v>
      </c>
      <c r="V80" s="310"/>
      <c r="W80" s="310"/>
      <c r="X80" s="310"/>
      <c r="Y80" s="310"/>
      <c r="Z80" s="310"/>
      <c r="AA80" s="310"/>
      <c r="AB80" s="310"/>
      <c r="AC80" s="310"/>
      <c r="AD80" s="310"/>
      <c r="AE80" s="310"/>
      <c r="AF80" s="310"/>
      <c r="AH80" s="291" t="s">
        <v>52</v>
      </c>
      <c r="AI80" s="291"/>
      <c r="AJ80" s="291"/>
      <c r="AK80" s="291"/>
      <c r="AL80" s="291"/>
      <c r="AM80" s="291"/>
      <c r="AN80" s="291"/>
      <c r="AO80" s="291"/>
      <c r="AP80" s="291"/>
      <c r="AQ80" s="291"/>
      <c r="AR80" s="291"/>
      <c r="AS80" s="291"/>
      <c r="AU80" s="291" t="s">
        <v>53</v>
      </c>
      <c r="AV80" s="291"/>
      <c r="AW80" s="291"/>
      <c r="AX80" s="291"/>
      <c r="AY80" s="291"/>
      <c r="AZ80" s="291"/>
      <c r="BA80" s="291"/>
      <c r="BB80" s="291"/>
      <c r="BC80" s="291"/>
      <c r="BD80" s="291"/>
      <c r="BE80" s="291"/>
      <c r="BF80" s="291"/>
    </row>
    <row r="81" spans="1:58" x14ac:dyDescent="0.25">
      <c r="A81" s="316" t="s">
        <v>196</v>
      </c>
      <c r="B81" s="316"/>
      <c r="D81" s="316" t="s">
        <v>197</v>
      </c>
      <c r="E81" s="316"/>
      <c r="F81" s="31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1" t="s">
        <v>195</v>
      </c>
      <c r="I90" s="291"/>
      <c r="J90" s="291"/>
      <c r="K90" s="291"/>
      <c r="L90" s="291"/>
      <c r="M90" s="291"/>
      <c r="N90" s="291"/>
      <c r="O90" s="291"/>
      <c r="P90" s="291"/>
      <c r="Q90" s="291"/>
      <c r="R90" s="291"/>
      <c r="S90" s="291"/>
      <c r="U90" s="310" t="s">
        <v>51</v>
      </c>
      <c r="V90" s="310"/>
      <c r="W90" s="310"/>
      <c r="X90" s="310"/>
      <c r="Y90" s="310"/>
      <c r="Z90" s="310"/>
      <c r="AA90" s="310"/>
      <c r="AB90" s="310"/>
      <c r="AC90" s="310"/>
      <c r="AD90" s="310"/>
      <c r="AE90" s="310"/>
      <c r="AF90" s="310"/>
      <c r="AH90" s="291" t="s">
        <v>52</v>
      </c>
      <c r="AI90" s="291"/>
      <c r="AJ90" s="291"/>
      <c r="AK90" s="291"/>
      <c r="AL90" s="291"/>
      <c r="AM90" s="291"/>
      <c r="AN90" s="291"/>
      <c r="AO90" s="291"/>
      <c r="AP90" s="291"/>
      <c r="AQ90" s="291"/>
      <c r="AR90" s="291"/>
      <c r="AS90" s="291"/>
      <c r="AU90" s="291" t="s">
        <v>53</v>
      </c>
      <c r="AV90" s="291"/>
      <c r="AW90" s="291"/>
      <c r="AX90" s="291"/>
      <c r="AY90" s="291"/>
      <c r="AZ90" s="291"/>
      <c r="BA90" s="291"/>
      <c r="BB90" s="291"/>
      <c r="BC90" s="291"/>
      <c r="BD90" s="291"/>
      <c r="BE90" s="291"/>
      <c r="BF90" s="291"/>
    </row>
    <row r="91" spans="1:58" x14ac:dyDescent="0.25">
      <c r="A91" s="316" t="s">
        <v>216</v>
      </c>
      <c r="B91" s="316"/>
      <c r="D91" s="316" t="s">
        <v>197</v>
      </c>
      <c r="E91" s="316"/>
      <c r="F91" s="31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1" t="s">
        <v>224</v>
      </c>
      <c r="I95" s="291"/>
      <c r="J95" s="291"/>
      <c r="K95" s="291"/>
      <c r="L95" s="291"/>
      <c r="M95" s="291"/>
      <c r="N95" s="291"/>
      <c r="O95" s="291"/>
      <c r="P95" s="291"/>
      <c r="Q95" s="291"/>
      <c r="R95" s="291"/>
      <c r="S95" s="291"/>
      <c r="U95" s="310" t="s">
        <v>51</v>
      </c>
      <c r="V95" s="310"/>
      <c r="W95" s="310"/>
      <c r="X95" s="310"/>
      <c r="Y95" s="310"/>
      <c r="Z95" s="310"/>
      <c r="AA95" s="310"/>
      <c r="AB95" s="310"/>
      <c r="AC95" s="310"/>
      <c r="AD95" s="310"/>
      <c r="AE95" s="310"/>
      <c r="AF95" s="310"/>
      <c r="AH95" s="291" t="s">
        <v>52</v>
      </c>
      <c r="AI95" s="291"/>
      <c r="AJ95" s="291"/>
      <c r="AK95" s="291"/>
      <c r="AL95" s="291"/>
      <c r="AM95" s="291"/>
      <c r="AN95" s="291"/>
      <c r="AO95" s="291"/>
      <c r="AP95" s="291"/>
      <c r="AQ95" s="291"/>
      <c r="AR95" s="291"/>
      <c r="AS95" s="291"/>
      <c r="AU95" s="291" t="s">
        <v>53</v>
      </c>
      <c r="AV95" s="291"/>
      <c r="AW95" s="291"/>
      <c r="AX95" s="291"/>
      <c r="AY95" s="291"/>
      <c r="AZ95" s="291"/>
      <c r="BA95" s="291"/>
      <c r="BB95" s="291"/>
      <c r="BC95" s="291"/>
      <c r="BD95" s="291"/>
      <c r="BE95" s="291"/>
      <c r="BF95" s="291"/>
    </row>
    <row r="96" spans="1:58" x14ac:dyDescent="0.25">
      <c r="A96" s="316" t="s">
        <v>225</v>
      </c>
      <c r="B96" s="316"/>
      <c r="D96" s="316" t="s">
        <v>197</v>
      </c>
      <c r="E96" s="316"/>
      <c r="F96" s="31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0.89568013471029218</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1.29619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0.89568013471029218</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0.89568013471029218</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0.89568013471029218</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0.89568013471029218</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0.89568013471029218</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0.89568013471029218</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0.72689210013665573</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0.72689210013665573</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0.72689210013665573</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0.89568013471029218</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102.21599999999999</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1.29619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102.21599999999999</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0.97050999999999998</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1.4046324779121544</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0.89568013471029218</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1.3393514860104736</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1.3393514860104736</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1.3393514860104736</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1.3393514860104736</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2016-06-24T21:29:38Z</dcterms:modified>
</cp:coreProperties>
</file>